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0441D6F3-9507-0049-B394-E371B00CCA9F}"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7" l="1"/>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H4" i="10"/>
  <c r="G28" i="10" l="1"/>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K2" i="6" l="1"/>
  <c r="L2" i="6"/>
  <c r="P2" i="6"/>
  <c r="S2" i="6"/>
  <c r="W2" i="6"/>
  <c r="K3" i="6"/>
  <c r="L3" i="6"/>
  <c r="P3" i="6"/>
  <c r="S3" i="6"/>
  <c r="W3" i="6"/>
  <c r="K4" i="6"/>
  <c r="L4" i="6"/>
  <c r="P4" i="6"/>
  <c r="S4" i="6"/>
  <c r="W4" i="6"/>
  <c r="K5" i="6"/>
  <c r="L5" i="6"/>
  <c r="P5" i="6"/>
  <c r="S5" i="6"/>
  <c r="W5" i="6"/>
  <c r="K6" i="6"/>
  <c r="L6" i="6"/>
  <c r="P6" i="6"/>
  <c r="S6" i="6"/>
  <c r="W6" i="6"/>
  <c r="K7" i="6"/>
  <c r="L7" i="6"/>
  <c r="P7" i="6"/>
  <c r="S7" i="6"/>
  <c r="W7" i="6"/>
  <c r="K8" i="6"/>
  <c r="L8" i="6"/>
  <c r="P8" i="6"/>
  <c r="S8" i="6"/>
  <c r="W8" i="6"/>
  <c r="K9" i="6"/>
  <c r="L9" i="6"/>
  <c r="P9" i="6"/>
  <c r="S9" i="6"/>
  <c r="W9" i="6"/>
  <c r="K10" i="6"/>
  <c r="L10" i="6"/>
  <c r="P10" i="6"/>
  <c r="S10" i="6"/>
  <c r="W10" i="6"/>
  <c r="K11" i="6"/>
  <c r="L11" i="6"/>
  <c r="P11" i="6"/>
  <c r="S11" i="6"/>
  <c r="W11" i="6"/>
  <c r="K12" i="6"/>
  <c r="L12" i="6"/>
  <c r="P12" i="6"/>
  <c r="S12" i="6"/>
  <c r="W12" i="6"/>
  <c r="K13" i="6"/>
  <c r="L13" i="6"/>
  <c r="P13" i="6"/>
  <c r="S13" i="6"/>
  <c r="W13" i="6"/>
  <c r="K14" i="6"/>
  <c r="L14" i="6"/>
  <c r="P14" i="6"/>
  <c r="S14" i="6"/>
  <c r="W14" i="6"/>
  <c r="K15" i="6"/>
  <c r="L15" i="6"/>
  <c r="P15" i="6"/>
  <c r="S15" i="6"/>
  <c r="W15" i="6"/>
  <c r="K16" i="6"/>
  <c r="L16" i="6"/>
  <c r="P16" i="6"/>
  <c r="S16" i="6"/>
  <c r="W16" i="6"/>
  <c r="K17" i="6"/>
  <c r="L17" i="6"/>
  <c r="P17" i="6"/>
  <c r="S17" i="6"/>
  <c r="W17" i="6"/>
  <c r="K18" i="6"/>
  <c r="L18" i="6"/>
  <c r="P18" i="6"/>
  <c r="S18" i="6"/>
  <c r="W18" i="6"/>
  <c r="K19" i="6"/>
  <c r="L19" i="6"/>
  <c r="P19" i="6"/>
  <c r="S19" i="6"/>
  <c r="W19" i="6"/>
  <c r="K20" i="6"/>
  <c r="L20" i="6"/>
  <c r="P20" i="6"/>
  <c r="S20" i="6"/>
  <c r="W20" i="6"/>
  <c r="K21" i="6"/>
  <c r="L21" i="6"/>
  <c r="P21" i="6"/>
  <c r="S21" i="6"/>
  <c r="W21" i="6"/>
  <c r="K22" i="6"/>
  <c r="L22" i="6"/>
  <c r="P22" i="6"/>
  <c r="S22" i="6"/>
  <c r="W22" i="6"/>
  <c r="K23" i="6"/>
  <c r="L23" i="6"/>
  <c r="P23" i="6"/>
  <c r="S23" i="6"/>
  <c r="W23" i="6"/>
  <c r="K24" i="6"/>
  <c r="L24" i="6"/>
  <c r="P24" i="6"/>
  <c r="S24" i="6"/>
  <c r="W24" i="6"/>
  <c r="K25" i="6"/>
  <c r="L25" i="6"/>
  <c r="P25" i="6"/>
  <c r="S25" i="6"/>
  <c r="W25" i="6"/>
  <c r="K26" i="6"/>
  <c r="L26" i="6"/>
  <c r="P26" i="6"/>
  <c r="S26" i="6"/>
  <c r="W26" i="6"/>
  <c r="K27" i="6"/>
  <c r="L27" i="6"/>
  <c r="P27" i="6"/>
  <c r="S27" i="6"/>
  <c r="W27" i="6"/>
  <c r="K28" i="6"/>
  <c r="L28" i="6"/>
  <c r="P28" i="6"/>
  <c r="S28" i="6"/>
  <c r="W28" i="6"/>
  <c r="K29" i="6"/>
  <c r="L29" i="6"/>
  <c r="P29" i="6"/>
  <c r="S29" i="6"/>
  <c r="W29" i="6"/>
  <c r="K30" i="6"/>
  <c r="L30" i="6"/>
  <c r="P30" i="6"/>
  <c r="S30" i="6"/>
  <c r="W30" i="6"/>
  <c r="K31" i="6"/>
  <c r="L31" i="6"/>
  <c r="P31" i="6"/>
  <c r="S31" i="6"/>
  <c r="W31" i="6"/>
  <c r="K32" i="6"/>
  <c r="L32" i="6"/>
  <c r="P32" i="6"/>
  <c r="S32" i="6"/>
  <c r="W32" i="6"/>
  <c r="K33" i="6"/>
  <c r="L33" i="6"/>
  <c r="P33" i="6"/>
  <c r="S33" i="6"/>
  <c r="W33" i="6"/>
  <c r="K34" i="6"/>
  <c r="L34" i="6"/>
  <c r="P34" i="6"/>
  <c r="S34" i="6"/>
  <c r="W34" i="6"/>
  <c r="K35" i="6"/>
  <c r="L35" i="6"/>
  <c r="P35" i="6"/>
  <c r="S35" i="6"/>
  <c r="W35" i="6"/>
  <c r="K36" i="6"/>
  <c r="L36" i="6"/>
  <c r="P36" i="6"/>
  <c r="S36" i="6"/>
  <c r="W36" i="6"/>
  <c r="K37" i="6"/>
  <c r="L37" i="6"/>
  <c r="P37" i="6"/>
  <c r="S37" i="6"/>
  <c r="W37" i="6"/>
  <c r="K38" i="6"/>
  <c r="L38" i="6"/>
  <c r="P38" i="6"/>
  <c r="S38" i="6"/>
  <c r="W38" i="6"/>
  <c r="K39" i="6"/>
  <c r="L39" i="6"/>
  <c r="P39" i="6"/>
  <c r="S39" i="6"/>
  <c r="W39" i="6"/>
  <c r="K40" i="6"/>
  <c r="L40" i="6"/>
  <c r="P40" i="6"/>
  <c r="S40" i="6"/>
  <c r="W40" i="6"/>
  <c r="K41" i="6"/>
  <c r="L41" i="6"/>
  <c r="P41" i="6"/>
  <c r="S41" i="6"/>
  <c r="W41" i="6"/>
  <c r="K42" i="6"/>
  <c r="L42" i="6"/>
  <c r="P42" i="6"/>
  <c r="S42" i="6"/>
  <c r="W42" i="6"/>
  <c r="K43" i="6"/>
  <c r="L43" i="6"/>
  <c r="P43" i="6"/>
  <c r="S43" i="6"/>
  <c r="W43" i="6"/>
  <c r="K44" i="6"/>
  <c r="L44" i="6"/>
  <c r="P44" i="6"/>
  <c r="S44" i="6"/>
  <c r="W44" i="6"/>
  <c r="K45" i="6"/>
  <c r="L45" i="6"/>
  <c r="P45" i="6"/>
  <c r="S45" i="6"/>
  <c r="W45" i="6"/>
  <c r="K46" i="6"/>
  <c r="L46" i="6"/>
  <c r="P46" i="6"/>
  <c r="S46" i="6"/>
  <c r="W46" i="6"/>
  <c r="K47" i="6"/>
  <c r="L47" i="6"/>
  <c r="P47" i="6"/>
  <c r="S47" i="6"/>
  <c r="W47" i="6"/>
  <c r="K48" i="6"/>
  <c r="L48" i="6"/>
  <c r="P48" i="6"/>
  <c r="S48" i="6"/>
  <c r="W48" i="6"/>
  <c r="K49" i="6"/>
  <c r="L49" i="6"/>
  <c r="P49" i="6"/>
  <c r="S49" i="6"/>
  <c r="W49" i="6"/>
  <c r="K50" i="6"/>
  <c r="L50" i="6"/>
  <c r="P50" i="6"/>
  <c r="S50" i="6"/>
  <c r="W50" i="6"/>
  <c r="K51" i="6"/>
  <c r="L51" i="6"/>
  <c r="P51" i="6"/>
  <c r="S51" i="6"/>
  <c r="W51" i="6"/>
  <c r="K52" i="6"/>
  <c r="L52" i="6"/>
  <c r="P52" i="6"/>
  <c r="S52" i="6"/>
  <c r="W52" i="6"/>
  <c r="K53" i="6"/>
  <c r="L53" i="6"/>
  <c r="P53" i="6"/>
  <c r="S53" i="6"/>
  <c r="W53" i="6"/>
  <c r="K54" i="6"/>
  <c r="L54" i="6"/>
  <c r="P54" i="6"/>
  <c r="S54" i="6"/>
  <c r="W54" i="6"/>
  <c r="K55" i="6"/>
  <c r="L55" i="6"/>
  <c r="P55" i="6"/>
  <c r="S55" i="6"/>
  <c r="W55" i="6"/>
  <c r="K56" i="6"/>
  <c r="L56" i="6"/>
  <c r="P56" i="6"/>
  <c r="S56" i="6"/>
  <c r="W56" i="6"/>
  <c r="K57" i="6"/>
  <c r="L57" i="6"/>
  <c r="P57" i="6"/>
  <c r="S57" i="6"/>
  <c r="W57" i="6"/>
  <c r="K58" i="6"/>
  <c r="L58" i="6"/>
  <c r="P58" i="6"/>
  <c r="S58" i="6"/>
  <c r="W58" i="6"/>
  <c r="K59" i="6"/>
  <c r="L59" i="6"/>
  <c r="P59" i="6"/>
  <c r="S59" i="6"/>
  <c r="W59" i="6"/>
  <c r="K60" i="6"/>
  <c r="L60" i="6"/>
  <c r="P60" i="6"/>
  <c r="S60" i="6"/>
  <c r="W60" i="6"/>
  <c r="K61" i="6"/>
  <c r="L61" i="6"/>
  <c r="P61" i="6"/>
  <c r="S61" i="6"/>
  <c r="W61" i="6"/>
  <c r="K62" i="6"/>
  <c r="L62" i="6"/>
  <c r="P62" i="6"/>
  <c r="S62" i="6"/>
  <c r="W62" i="6"/>
  <c r="K63" i="6"/>
  <c r="L63" i="6"/>
  <c r="P63" i="6"/>
  <c r="S63" i="6"/>
  <c r="W63" i="6"/>
  <c r="K64" i="6"/>
  <c r="L64" i="6"/>
  <c r="P64" i="6"/>
  <c r="S64" i="6"/>
  <c r="W64" i="6"/>
  <c r="K65" i="6"/>
  <c r="L65" i="6"/>
  <c r="P65" i="6"/>
  <c r="S65" i="6"/>
  <c r="W65" i="6"/>
  <c r="K66" i="6"/>
  <c r="L66" i="6"/>
  <c r="P66" i="6"/>
  <c r="S66" i="6"/>
  <c r="W66" i="6"/>
  <c r="K67" i="6"/>
  <c r="L67" i="6"/>
  <c r="P67" i="6"/>
  <c r="S67" i="6"/>
  <c r="W67" i="6"/>
  <c r="K68" i="6"/>
  <c r="L68" i="6"/>
  <c r="P68" i="6"/>
  <c r="S68" i="6"/>
  <c r="W68" i="6"/>
  <c r="K69" i="6"/>
  <c r="L69" i="6"/>
  <c r="P69" i="6"/>
  <c r="S69" i="6"/>
  <c r="W69" i="6"/>
  <c r="K70" i="6"/>
  <c r="L70" i="6"/>
  <c r="P70" i="6"/>
  <c r="S70" i="6"/>
  <c r="W70" i="6"/>
  <c r="K71" i="6"/>
  <c r="L71" i="6"/>
  <c r="P71" i="6"/>
  <c r="S71" i="6"/>
  <c r="W71" i="6"/>
  <c r="K72" i="6"/>
  <c r="L72" i="6"/>
  <c r="P72" i="6"/>
  <c r="S72" i="6"/>
  <c r="W72" i="6"/>
  <c r="K73" i="6"/>
  <c r="L73" i="6"/>
  <c r="P73" i="6"/>
  <c r="S73" i="6"/>
  <c r="W73" i="6"/>
  <c r="K74" i="6"/>
  <c r="L74" i="6"/>
  <c r="P74" i="6"/>
  <c r="S74" i="6"/>
  <c r="W74" i="6"/>
  <c r="K75" i="6"/>
  <c r="L75" i="6"/>
  <c r="P75" i="6"/>
  <c r="S75" i="6"/>
  <c r="W75" i="6"/>
  <c r="K76" i="6"/>
  <c r="L76" i="6"/>
  <c r="P76" i="6"/>
  <c r="S76" i="6"/>
  <c r="W76" i="6"/>
  <c r="K77" i="6"/>
  <c r="L77" i="6"/>
  <c r="P77" i="6"/>
  <c r="S77" i="6"/>
  <c r="W77" i="6"/>
  <c r="K78" i="6"/>
  <c r="L78" i="6"/>
  <c r="P78" i="6"/>
  <c r="S78" i="6"/>
  <c r="W78" i="6"/>
  <c r="K79" i="6"/>
  <c r="L79" i="6"/>
  <c r="P79" i="6"/>
  <c r="S79" i="6"/>
  <c r="W79" i="6"/>
  <c r="K80" i="6"/>
  <c r="L80" i="6"/>
  <c r="P80" i="6"/>
  <c r="S80" i="6"/>
  <c r="W80" i="6"/>
  <c r="K81" i="6"/>
  <c r="L81" i="6"/>
  <c r="P81" i="6"/>
  <c r="S81" i="6"/>
  <c r="W81" i="6"/>
  <c r="K82" i="6"/>
  <c r="L82" i="6"/>
  <c r="P82" i="6"/>
  <c r="S82" i="6"/>
  <c r="W82" i="6"/>
  <c r="K83" i="6"/>
  <c r="L83" i="6"/>
  <c r="P83" i="6"/>
  <c r="S83" i="6"/>
  <c r="W83" i="6"/>
  <c r="K84" i="6"/>
  <c r="L84" i="6"/>
  <c r="P84" i="6"/>
  <c r="S84" i="6"/>
  <c r="W84" i="6"/>
  <c r="K85" i="6"/>
  <c r="L85" i="6"/>
  <c r="P85" i="6"/>
  <c r="S85" i="6"/>
  <c r="W85" i="6"/>
  <c r="K86" i="6"/>
  <c r="L86" i="6"/>
  <c r="P86" i="6"/>
  <c r="S86" i="6"/>
  <c r="W86" i="6"/>
  <c r="K87" i="6"/>
  <c r="L87" i="6"/>
  <c r="P87" i="6"/>
  <c r="S87" i="6"/>
  <c r="W87" i="6"/>
  <c r="K88" i="6"/>
  <c r="L88" i="6"/>
  <c r="P88" i="6"/>
  <c r="S88" i="6"/>
  <c r="W88" i="6"/>
  <c r="K89" i="6"/>
  <c r="L89" i="6"/>
  <c r="P89" i="6"/>
  <c r="S89" i="6"/>
  <c r="W89" i="6"/>
  <c r="K90" i="6"/>
  <c r="L90" i="6"/>
  <c r="P90" i="6"/>
  <c r="S90" i="6"/>
  <c r="W90" i="6"/>
  <c r="K91" i="6"/>
  <c r="L91" i="6"/>
  <c r="P91" i="6"/>
  <c r="S91" i="6"/>
  <c r="W91" i="6"/>
  <c r="K92" i="6"/>
  <c r="L92" i="6"/>
  <c r="P92" i="6"/>
  <c r="S92" i="6"/>
  <c r="W92" i="6"/>
  <c r="K93" i="6"/>
  <c r="L93" i="6"/>
  <c r="P93" i="6"/>
  <c r="S93" i="6"/>
  <c r="W93" i="6"/>
  <c r="K94" i="6"/>
  <c r="L94" i="6"/>
  <c r="P94" i="6"/>
  <c r="S94" i="6"/>
  <c r="W94" i="6"/>
  <c r="K95" i="6"/>
  <c r="L95" i="6"/>
  <c r="P95" i="6"/>
  <c r="S95" i="6"/>
  <c r="W95" i="6"/>
  <c r="K96" i="6"/>
  <c r="L96" i="6"/>
  <c r="P96" i="6"/>
  <c r="S96" i="6"/>
  <c r="W96" i="6"/>
  <c r="K97" i="6"/>
  <c r="L97" i="6"/>
  <c r="P97" i="6"/>
  <c r="S97" i="6"/>
  <c r="W97" i="6"/>
  <c r="K98" i="6"/>
  <c r="L98" i="6"/>
  <c r="P98" i="6"/>
  <c r="S98" i="6"/>
  <c r="W98" i="6"/>
  <c r="K99" i="6"/>
  <c r="L99" i="6"/>
  <c r="P99" i="6"/>
  <c r="S99" i="6"/>
  <c r="W99" i="6"/>
  <c r="K100" i="6"/>
  <c r="L100" i="6"/>
  <c r="P100" i="6"/>
  <c r="S100" i="6"/>
  <c r="W100" i="6"/>
  <c r="K101" i="6"/>
  <c r="L101" i="6"/>
  <c r="P101" i="6"/>
  <c r="S101" i="6"/>
  <c r="W101" i="6"/>
  <c r="K102" i="6"/>
  <c r="L102" i="6"/>
  <c r="P102" i="6"/>
  <c r="S102" i="6"/>
  <c r="W102" i="6"/>
  <c r="K103" i="6"/>
  <c r="L103" i="6"/>
  <c r="P103" i="6"/>
  <c r="S103" i="6"/>
  <c r="W103" i="6"/>
  <c r="K104" i="6"/>
  <c r="L104" i="6"/>
  <c r="P104" i="6"/>
  <c r="S104" i="6"/>
  <c r="W104" i="6"/>
  <c r="K105" i="6"/>
  <c r="L105" i="6"/>
  <c r="P105" i="6"/>
  <c r="S105" i="6"/>
  <c r="W105" i="6"/>
  <c r="K106" i="6"/>
  <c r="L106" i="6"/>
  <c r="P106" i="6"/>
  <c r="S106" i="6"/>
  <c r="W106" i="6"/>
  <c r="K107" i="6"/>
  <c r="L107" i="6"/>
  <c r="P107" i="6"/>
  <c r="S107" i="6"/>
  <c r="W107" i="6"/>
  <c r="K108" i="6"/>
  <c r="L108" i="6"/>
  <c r="P108" i="6"/>
  <c r="S108" i="6"/>
  <c r="W108" i="6"/>
  <c r="K109" i="6"/>
  <c r="L109" i="6"/>
  <c r="P109" i="6"/>
  <c r="S109" i="6"/>
  <c r="W109" i="6"/>
  <c r="K110" i="6"/>
  <c r="L110" i="6"/>
  <c r="P110" i="6"/>
  <c r="S110" i="6"/>
  <c r="W110" i="6"/>
  <c r="K111" i="6"/>
  <c r="L111" i="6"/>
  <c r="P111" i="6"/>
  <c r="S111" i="6"/>
  <c r="W111" i="6"/>
  <c r="K112" i="6"/>
  <c r="L112" i="6"/>
  <c r="P112" i="6"/>
  <c r="S112" i="6"/>
  <c r="W112" i="6"/>
  <c r="K113" i="6"/>
  <c r="L113" i="6"/>
  <c r="P113" i="6"/>
  <c r="S113" i="6"/>
  <c r="W113" i="6"/>
  <c r="K114" i="6"/>
  <c r="L114" i="6"/>
  <c r="P114" i="6"/>
  <c r="S114" i="6"/>
  <c r="W114" i="6"/>
  <c r="K115" i="6"/>
  <c r="L115" i="6"/>
  <c r="P115" i="6"/>
  <c r="S115" i="6"/>
  <c r="W115" i="6"/>
  <c r="K116" i="6"/>
  <c r="L116" i="6"/>
  <c r="P116" i="6"/>
  <c r="S116" i="6"/>
  <c r="W116" i="6"/>
  <c r="K117" i="6"/>
  <c r="L117" i="6"/>
  <c r="P117" i="6"/>
  <c r="S117" i="6"/>
  <c r="W117" i="6"/>
  <c r="K118" i="6"/>
  <c r="L118" i="6"/>
  <c r="P118" i="6"/>
  <c r="S118" i="6"/>
  <c r="W118" i="6"/>
  <c r="K119" i="6"/>
  <c r="L119" i="6"/>
  <c r="P119" i="6"/>
  <c r="S119" i="6"/>
  <c r="W119" i="6"/>
  <c r="K120" i="6"/>
  <c r="L120" i="6"/>
  <c r="P120" i="6"/>
  <c r="S120" i="6"/>
  <c r="W120" i="6"/>
  <c r="K121" i="6"/>
  <c r="L121" i="6"/>
  <c r="P121" i="6"/>
  <c r="S121" i="6"/>
  <c r="W121" i="6"/>
  <c r="K122" i="6"/>
  <c r="L122" i="6"/>
  <c r="P122" i="6"/>
  <c r="S122" i="6"/>
  <c r="W122" i="6"/>
  <c r="K123" i="6"/>
  <c r="L123" i="6"/>
  <c r="P123" i="6"/>
  <c r="S123" i="6"/>
  <c r="W123" i="6"/>
  <c r="K124" i="6"/>
  <c r="L124" i="6"/>
  <c r="P124" i="6"/>
  <c r="S124" i="6"/>
  <c r="W124" i="6"/>
  <c r="K125" i="6"/>
  <c r="L125" i="6"/>
  <c r="P125" i="6"/>
  <c r="S125" i="6"/>
  <c r="W125" i="6"/>
  <c r="K126" i="6"/>
  <c r="L126" i="6"/>
  <c r="P126" i="6"/>
  <c r="S126" i="6"/>
  <c r="W126" i="6"/>
  <c r="K127" i="6"/>
  <c r="L127" i="6"/>
  <c r="P127" i="6"/>
  <c r="S127" i="6"/>
  <c r="W127" i="6"/>
  <c r="K128" i="6"/>
  <c r="L128" i="6"/>
  <c r="P128" i="6"/>
  <c r="S128" i="6"/>
  <c r="W128" i="6"/>
  <c r="K129" i="6"/>
  <c r="L129" i="6"/>
  <c r="P129" i="6"/>
  <c r="S129" i="6"/>
  <c r="W129" i="6"/>
  <c r="K130" i="6"/>
  <c r="L130" i="6"/>
  <c r="P130" i="6"/>
  <c r="S130" i="6"/>
  <c r="W130" i="6"/>
  <c r="K131" i="6"/>
  <c r="L131" i="6"/>
  <c r="P131" i="6"/>
  <c r="S131" i="6"/>
  <c r="W131" i="6"/>
  <c r="K132" i="6"/>
  <c r="L132" i="6"/>
  <c r="P132" i="6"/>
  <c r="S132" i="6"/>
  <c r="W132" i="6"/>
  <c r="K133" i="6"/>
  <c r="L133" i="6"/>
  <c r="P133" i="6"/>
  <c r="S133" i="6"/>
  <c r="W133" i="6"/>
  <c r="K134" i="6"/>
  <c r="L134" i="6"/>
  <c r="P134" i="6"/>
  <c r="S134" i="6"/>
  <c r="W134" i="6"/>
  <c r="K135" i="6"/>
  <c r="L135" i="6"/>
  <c r="P135" i="6"/>
  <c r="S135" i="6"/>
  <c r="W135" i="6"/>
  <c r="K136" i="6"/>
  <c r="L136" i="6"/>
  <c r="P136" i="6"/>
  <c r="S136" i="6"/>
  <c r="W136" i="6"/>
  <c r="K137" i="6"/>
  <c r="L137" i="6"/>
  <c r="P137" i="6"/>
  <c r="S137" i="6"/>
  <c r="W137" i="6"/>
  <c r="K138" i="6"/>
  <c r="L138" i="6"/>
  <c r="P138" i="6"/>
  <c r="S138" i="6"/>
  <c r="W138" i="6"/>
  <c r="K139" i="6"/>
  <c r="L139" i="6"/>
  <c r="P139" i="6"/>
  <c r="S139" i="6"/>
  <c r="W139" i="6"/>
  <c r="K140" i="6"/>
  <c r="L140" i="6"/>
  <c r="P140" i="6"/>
  <c r="S140" i="6"/>
  <c r="W140" i="6"/>
  <c r="K141" i="6"/>
  <c r="L141" i="6"/>
  <c r="P141" i="6"/>
  <c r="S141" i="6"/>
  <c r="W141" i="6"/>
  <c r="K142" i="6"/>
  <c r="L142" i="6"/>
  <c r="H142" i="6" s="1"/>
  <c r="P142" i="6"/>
  <c r="S142" i="6"/>
  <c r="W142" i="6"/>
  <c r="K143" i="6"/>
  <c r="L143" i="6"/>
  <c r="P143" i="6"/>
  <c r="S143" i="6"/>
  <c r="W143" i="6"/>
  <c r="K144" i="6"/>
  <c r="L144" i="6"/>
  <c r="H144" i="6" s="1"/>
  <c r="P144" i="6"/>
  <c r="S144" i="6"/>
  <c r="W144" i="6"/>
  <c r="K145" i="6"/>
  <c r="L145" i="6"/>
  <c r="H145" i="6" s="1"/>
  <c r="P145" i="6"/>
  <c r="S145" i="6"/>
  <c r="W145" i="6"/>
  <c r="K146" i="6"/>
  <c r="L146" i="6"/>
  <c r="P146" i="6"/>
  <c r="S146" i="6"/>
  <c r="W146" i="6"/>
  <c r="K147" i="6"/>
  <c r="L147" i="6"/>
  <c r="P147" i="6"/>
  <c r="S147" i="6"/>
  <c r="W147" i="6"/>
  <c r="K148" i="6"/>
  <c r="L148" i="6"/>
  <c r="P148" i="6"/>
  <c r="S148" i="6"/>
  <c r="W148" i="6"/>
  <c r="K149" i="6"/>
  <c r="L149" i="6"/>
  <c r="H149" i="6" s="1"/>
  <c r="P149" i="6"/>
  <c r="S149" i="6"/>
  <c r="W149" i="6"/>
  <c r="K150" i="6"/>
  <c r="L150" i="6"/>
  <c r="H150" i="6" s="1"/>
  <c r="P150" i="6"/>
  <c r="S150" i="6"/>
  <c r="W150" i="6"/>
  <c r="K151" i="6"/>
  <c r="L151" i="6"/>
  <c r="P151" i="6"/>
  <c r="S151" i="6"/>
  <c r="W151" i="6"/>
  <c r="K152" i="6"/>
  <c r="L152" i="6"/>
  <c r="P152" i="6"/>
  <c r="S152" i="6"/>
  <c r="W152" i="6"/>
  <c r="K153" i="6"/>
  <c r="L153" i="6"/>
  <c r="H153" i="6" s="1"/>
  <c r="P153" i="6"/>
  <c r="S153" i="6"/>
  <c r="W153" i="6"/>
  <c r="K154" i="6"/>
  <c r="L154" i="6"/>
  <c r="P154" i="6"/>
  <c r="S154" i="6"/>
  <c r="W154" i="6"/>
  <c r="K155" i="6"/>
  <c r="L155" i="6"/>
  <c r="P155" i="6"/>
  <c r="S155" i="6"/>
  <c r="W155" i="6"/>
  <c r="K156" i="6"/>
  <c r="L156" i="6"/>
  <c r="P156" i="6"/>
  <c r="S156" i="6"/>
  <c r="W156" i="6"/>
  <c r="K157" i="6"/>
  <c r="L157" i="6"/>
  <c r="H157" i="6" s="1"/>
  <c r="P157" i="6"/>
  <c r="S157" i="6"/>
  <c r="W157" i="6"/>
  <c r="K158" i="6"/>
  <c r="L158" i="6"/>
  <c r="H158" i="6" s="1"/>
  <c r="P158" i="6"/>
  <c r="S158" i="6"/>
  <c r="W158" i="6"/>
  <c r="K159" i="6"/>
  <c r="L159" i="6"/>
  <c r="P159" i="6"/>
  <c r="S159" i="6"/>
  <c r="W159" i="6"/>
  <c r="K160" i="6"/>
  <c r="L160" i="6"/>
  <c r="H160" i="6" s="1"/>
  <c r="P160" i="6"/>
  <c r="S160" i="6"/>
  <c r="W160" i="6"/>
  <c r="K161" i="6"/>
  <c r="L161" i="6"/>
  <c r="H161" i="6" s="1"/>
  <c r="P161" i="6"/>
  <c r="S161" i="6"/>
  <c r="W161" i="6"/>
  <c r="K162" i="6"/>
  <c r="L162" i="6"/>
  <c r="P162" i="6"/>
  <c r="S162" i="6"/>
  <c r="W162" i="6"/>
  <c r="K163" i="6"/>
  <c r="L163" i="6"/>
  <c r="P163" i="6"/>
  <c r="S163" i="6"/>
  <c r="W163" i="6"/>
  <c r="K164" i="6"/>
  <c r="L164" i="6"/>
  <c r="P164" i="6"/>
  <c r="S164" i="6"/>
  <c r="W164" i="6"/>
  <c r="K165" i="6"/>
  <c r="L165" i="6"/>
  <c r="H165" i="6" s="1"/>
  <c r="P165" i="6"/>
  <c r="S165" i="6"/>
  <c r="W165" i="6"/>
  <c r="K166" i="6"/>
  <c r="L166" i="6"/>
  <c r="H166" i="6" s="1"/>
  <c r="P166" i="6"/>
  <c r="S166" i="6"/>
  <c r="W166" i="6"/>
  <c r="K167" i="6"/>
  <c r="L167" i="6"/>
  <c r="P167" i="6"/>
  <c r="S167" i="6"/>
  <c r="W167" i="6"/>
  <c r="K168" i="6"/>
  <c r="L168" i="6"/>
  <c r="P168" i="6"/>
  <c r="S168" i="6"/>
  <c r="W168" i="6"/>
  <c r="K169" i="6"/>
  <c r="L169" i="6"/>
  <c r="H169" i="6" s="1"/>
  <c r="P169" i="6"/>
  <c r="S169" i="6"/>
  <c r="W169" i="6"/>
  <c r="K170" i="6"/>
  <c r="L170" i="6"/>
  <c r="P170" i="6"/>
  <c r="S170" i="6"/>
  <c r="W170" i="6"/>
  <c r="K171" i="6"/>
  <c r="L171" i="6"/>
  <c r="P171" i="6"/>
  <c r="S171" i="6"/>
  <c r="W171" i="6"/>
  <c r="K172" i="6"/>
  <c r="L172" i="6"/>
  <c r="P172" i="6"/>
  <c r="S172" i="6"/>
  <c r="W172" i="6"/>
  <c r="K173" i="6"/>
  <c r="L173" i="6"/>
  <c r="H173" i="6" s="1"/>
  <c r="P173" i="6"/>
  <c r="S173" i="6"/>
  <c r="W173" i="6"/>
  <c r="K174" i="6"/>
  <c r="L174" i="6"/>
  <c r="H174" i="6" s="1"/>
  <c r="P174" i="6"/>
  <c r="S174" i="6"/>
  <c r="W174" i="6"/>
  <c r="K175" i="6"/>
  <c r="L175" i="6"/>
  <c r="P175" i="6"/>
  <c r="S175" i="6"/>
  <c r="W175" i="6"/>
  <c r="K176" i="6"/>
  <c r="L176" i="6"/>
  <c r="P176" i="6"/>
  <c r="S176" i="6"/>
  <c r="W176" i="6"/>
  <c r="K177" i="6"/>
  <c r="L177" i="6"/>
  <c r="H177" i="6" s="1"/>
  <c r="P177" i="6"/>
  <c r="S177" i="6"/>
  <c r="W177" i="6"/>
  <c r="K178" i="6"/>
  <c r="L178" i="6"/>
  <c r="P178" i="6"/>
  <c r="S178" i="6"/>
  <c r="W178" i="6"/>
  <c r="K179" i="6"/>
  <c r="L179" i="6"/>
  <c r="P179" i="6"/>
  <c r="S179" i="6"/>
  <c r="W179" i="6"/>
  <c r="K180" i="6"/>
  <c r="L180" i="6"/>
  <c r="P180" i="6"/>
  <c r="S180" i="6"/>
  <c r="W180" i="6"/>
  <c r="K181" i="6"/>
  <c r="L181" i="6"/>
  <c r="H181" i="6" s="1"/>
  <c r="P181" i="6"/>
  <c r="S181" i="6"/>
  <c r="W181" i="6"/>
  <c r="K182" i="6"/>
  <c r="L182" i="6"/>
  <c r="H182" i="6" s="1"/>
  <c r="P182" i="6"/>
  <c r="S182" i="6"/>
  <c r="W182" i="6"/>
  <c r="K183" i="6"/>
  <c r="L183" i="6"/>
  <c r="P183" i="6"/>
  <c r="S183" i="6"/>
  <c r="W183" i="6"/>
  <c r="K184" i="6"/>
  <c r="L184" i="6"/>
  <c r="P184" i="6"/>
  <c r="S184" i="6"/>
  <c r="W184" i="6"/>
  <c r="K185" i="6"/>
  <c r="L185" i="6"/>
  <c r="H185" i="6" s="1"/>
  <c r="P185" i="6"/>
  <c r="S185" i="6"/>
  <c r="W185" i="6"/>
  <c r="K186" i="6"/>
  <c r="L186" i="6"/>
  <c r="P186" i="6"/>
  <c r="S186" i="6"/>
  <c r="W186" i="6"/>
  <c r="K187" i="6"/>
  <c r="L187" i="6"/>
  <c r="P187" i="6"/>
  <c r="S187" i="6"/>
  <c r="W187" i="6"/>
  <c r="K188" i="6"/>
  <c r="L188" i="6"/>
  <c r="P188" i="6"/>
  <c r="S188" i="6"/>
  <c r="W188" i="6"/>
  <c r="K189" i="6"/>
  <c r="L189" i="6"/>
  <c r="H189" i="6" s="1"/>
  <c r="P189" i="6"/>
  <c r="S189" i="6"/>
  <c r="W189" i="6"/>
  <c r="H190" i="6"/>
  <c r="K190" i="6"/>
  <c r="L190" i="6"/>
  <c r="P190" i="6"/>
  <c r="S190" i="6"/>
  <c r="W190" i="6"/>
  <c r="K191" i="6"/>
  <c r="L191" i="6"/>
  <c r="P191" i="6"/>
  <c r="S191" i="6"/>
  <c r="W191" i="6"/>
  <c r="K192" i="6"/>
  <c r="L192" i="6"/>
  <c r="H192" i="6" s="1"/>
  <c r="P192" i="6"/>
  <c r="S192" i="6"/>
  <c r="W192" i="6"/>
  <c r="K193" i="6"/>
  <c r="L193" i="6"/>
  <c r="H193" i="6" s="1"/>
  <c r="P193" i="6"/>
  <c r="S193" i="6"/>
  <c r="W193" i="6"/>
  <c r="K194" i="6"/>
  <c r="L194" i="6"/>
  <c r="P194" i="6"/>
  <c r="S194" i="6"/>
  <c r="W194" i="6"/>
  <c r="K195" i="6"/>
  <c r="L195" i="6"/>
  <c r="P195" i="6"/>
  <c r="S195" i="6"/>
  <c r="W195" i="6"/>
  <c r="K196" i="6"/>
  <c r="L196" i="6"/>
  <c r="P196" i="6"/>
  <c r="S196" i="6"/>
  <c r="W196" i="6"/>
  <c r="K197" i="6"/>
  <c r="L197" i="6"/>
  <c r="H197" i="6" s="1"/>
  <c r="P197" i="6"/>
  <c r="S197" i="6"/>
  <c r="W197" i="6"/>
  <c r="K198" i="6"/>
  <c r="L198" i="6"/>
  <c r="H198" i="6" s="1"/>
  <c r="P198" i="6"/>
  <c r="S198" i="6"/>
  <c r="W198" i="6"/>
  <c r="K199" i="6"/>
  <c r="L199" i="6"/>
  <c r="P199" i="6"/>
  <c r="S199" i="6"/>
  <c r="W199" i="6"/>
  <c r="K200" i="6"/>
  <c r="L200" i="6"/>
  <c r="H200" i="6" s="1"/>
  <c r="P200" i="6"/>
  <c r="S200" i="6"/>
  <c r="W200" i="6"/>
  <c r="H201" i="6"/>
  <c r="K201" i="6"/>
  <c r="L201" i="6"/>
  <c r="P201" i="6"/>
  <c r="S201" i="6"/>
  <c r="W201" i="6"/>
  <c r="K202" i="6"/>
  <c r="L202" i="6"/>
  <c r="P202" i="6"/>
  <c r="S202" i="6"/>
  <c r="W202" i="6"/>
  <c r="K203" i="6"/>
  <c r="L203" i="6"/>
  <c r="P203" i="6"/>
  <c r="S203" i="6"/>
  <c r="W203" i="6"/>
  <c r="K204" i="6"/>
  <c r="L204" i="6"/>
  <c r="P204" i="6"/>
  <c r="S204" i="6"/>
  <c r="W204" i="6"/>
  <c r="H205" i="6"/>
  <c r="K205" i="6"/>
  <c r="L205" i="6"/>
  <c r="P205" i="6"/>
  <c r="S205" i="6"/>
  <c r="W205" i="6"/>
  <c r="K206" i="6"/>
  <c r="L206" i="6"/>
  <c r="H206" i="6" s="1"/>
  <c r="P206" i="6"/>
  <c r="S206" i="6"/>
  <c r="W206" i="6"/>
  <c r="K207" i="6"/>
  <c r="L207" i="6"/>
  <c r="P207" i="6"/>
  <c r="S207" i="6"/>
  <c r="W207" i="6"/>
  <c r="K208" i="6"/>
  <c r="L208" i="6"/>
  <c r="H208" i="6" s="1"/>
  <c r="P208" i="6"/>
  <c r="S208" i="6"/>
  <c r="W208" i="6"/>
  <c r="K209" i="6"/>
  <c r="L209" i="6"/>
  <c r="H209" i="6" s="1"/>
  <c r="P209" i="6"/>
  <c r="S209" i="6"/>
  <c r="W209" i="6"/>
  <c r="K210" i="6"/>
  <c r="L210" i="6"/>
  <c r="P210" i="6"/>
  <c r="S210" i="6"/>
  <c r="W210" i="6"/>
  <c r="K211" i="6"/>
  <c r="L211" i="6"/>
  <c r="P211" i="6"/>
  <c r="S211" i="6"/>
  <c r="W211" i="6"/>
  <c r="K212" i="6"/>
  <c r="L212" i="6"/>
  <c r="P212" i="6"/>
  <c r="S212" i="6"/>
  <c r="W212" i="6"/>
  <c r="K213" i="6"/>
  <c r="L213" i="6"/>
  <c r="H213" i="6" s="1"/>
  <c r="P213" i="6"/>
  <c r="S213" i="6"/>
  <c r="W213" i="6"/>
  <c r="K214" i="6"/>
  <c r="L214" i="6"/>
  <c r="H214" i="6" s="1"/>
  <c r="P214" i="6"/>
  <c r="S214" i="6"/>
  <c r="W214" i="6"/>
  <c r="K215" i="6"/>
  <c r="L215" i="6"/>
  <c r="P215" i="6"/>
  <c r="S215" i="6"/>
  <c r="W215" i="6"/>
  <c r="K216" i="6"/>
  <c r="L216" i="6"/>
  <c r="P216" i="6"/>
  <c r="S216" i="6"/>
  <c r="W216" i="6"/>
  <c r="K217" i="6"/>
  <c r="L217" i="6"/>
  <c r="H217" i="6" s="1"/>
  <c r="P217" i="6"/>
  <c r="S217" i="6"/>
  <c r="W217" i="6"/>
  <c r="K218" i="6"/>
  <c r="L218" i="6"/>
  <c r="P218" i="6"/>
  <c r="S218" i="6"/>
  <c r="W218" i="6"/>
  <c r="K219" i="6"/>
  <c r="L219" i="6"/>
  <c r="P219" i="6"/>
  <c r="S219" i="6"/>
  <c r="W219" i="6"/>
  <c r="K220" i="6"/>
  <c r="L220" i="6"/>
  <c r="P220" i="6"/>
  <c r="S220" i="6"/>
  <c r="W220" i="6"/>
  <c r="K221" i="6"/>
  <c r="L221" i="6"/>
  <c r="H221" i="6" s="1"/>
  <c r="P221" i="6"/>
  <c r="S221" i="6"/>
  <c r="W221" i="6"/>
  <c r="K222" i="6"/>
  <c r="L222" i="6"/>
  <c r="H222" i="6" s="1"/>
  <c r="P222" i="6"/>
  <c r="S222" i="6"/>
  <c r="W222" i="6"/>
  <c r="K223" i="6"/>
  <c r="L223" i="6"/>
  <c r="H223" i="6" s="1"/>
  <c r="P223" i="6"/>
  <c r="S223" i="6"/>
  <c r="W223" i="6"/>
  <c r="K224" i="6"/>
  <c r="L224" i="6"/>
  <c r="H224" i="6" s="1"/>
  <c r="P224" i="6"/>
  <c r="S224" i="6"/>
  <c r="W224" i="6"/>
  <c r="K225" i="6"/>
  <c r="L225" i="6"/>
  <c r="H225" i="6" s="1"/>
  <c r="P225" i="6"/>
  <c r="S225" i="6"/>
  <c r="W225" i="6"/>
  <c r="K226" i="6"/>
  <c r="L226" i="6"/>
  <c r="H226" i="6" s="1"/>
  <c r="P226" i="6"/>
  <c r="S226" i="6"/>
  <c r="W226" i="6"/>
  <c r="K227" i="6"/>
  <c r="L227" i="6"/>
  <c r="H227" i="6" s="1"/>
  <c r="P227" i="6"/>
  <c r="S227" i="6"/>
  <c r="W227" i="6"/>
  <c r="K228" i="6"/>
  <c r="L228" i="6"/>
  <c r="H228" i="6" s="1"/>
  <c r="P228" i="6"/>
  <c r="S228" i="6"/>
  <c r="W228" i="6"/>
  <c r="K229" i="6"/>
  <c r="L229" i="6"/>
  <c r="H229" i="6" s="1"/>
  <c r="P229" i="6"/>
  <c r="S229" i="6"/>
  <c r="W229" i="6"/>
  <c r="K230" i="6"/>
  <c r="L230" i="6"/>
  <c r="H230" i="6" s="1"/>
  <c r="P230" i="6"/>
  <c r="S230" i="6"/>
  <c r="W230" i="6"/>
  <c r="K231" i="6"/>
  <c r="L231" i="6"/>
  <c r="H231" i="6" s="1"/>
  <c r="P231" i="6"/>
  <c r="S231" i="6"/>
  <c r="W231" i="6"/>
  <c r="K232" i="6"/>
  <c r="L232" i="6"/>
  <c r="H232" i="6" s="1"/>
  <c r="P232" i="6"/>
  <c r="S232" i="6"/>
  <c r="W232" i="6"/>
  <c r="K233" i="6"/>
  <c r="L233" i="6"/>
  <c r="H233" i="6" s="1"/>
  <c r="P233" i="6"/>
  <c r="S233" i="6"/>
  <c r="W233" i="6"/>
  <c r="K234" i="6"/>
  <c r="L234" i="6"/>
  <c r="H234" i="6" s="1"/>
  <c r="P234" i="6"/>
  <c r="S234" i="6"/>
  <c r="W234" i="6"/>
  <c r="K235" i="6"/>
  <c r="L235" i="6"/>
  <c r="H235" i="6" s="1"/>
  <c r="P235" i="6"/>
  <c r="S235" i="6"/>
  <c r="W235" i="6"/>
  <c r="K236" i="6"/>
  <c r="L236" i="6"/>
  <c r="H236" i="6" s="1"/>
  <c r="P236" i="6"/>
  <c r="S236" i="6"/>
  <c r="W236" i="6"/>
  <c r="K237" i="6"/>
  <c r="L237" i="6"/>
  <c r="H237" i="6" s="1"/>
  <c r="P237" i="6"/>
  <c r="S237" i="6"/>
  <c r="W237" i="6"/>
  <c r="K238" i="6"/>
  <c r="L238" i="6"/>
  <c r="H238" i="6" s="1"/>
  <c r="P238" i="6"/>
  <c r="S238" i="6"/>
  <c r="W238" i="6"/>
  <c r="K239" i="6"/>
  <c r="L239" i="6"/>
  <c r="H239" i="6" s="1"/>
  <c r="P239" i="6"/>
  <c r="S239" i="6"/>
  <c r="W239" i="6"/>
  <c r="K240" i="6"/>
  <c r="L240" i="6"/>
  <c r="H240" i="6" s="1"/>
  <c r="P240" i="6"/>
  <c r="S240" i="6"/>
  <c r="W240" i="6"/>
  <c r="K241" i="6"/>
  <c r="L241" i="6"/>
  <c r="H241" i="6" s="1"/>
  <c r="P241" i="6"/>
  <c r="S241" i="6"/>
  <c r="W241" i="6"/>
  <c r="K242" i="6"/>
  <c r="L242" i="6"/>
  <c r="H242" i="6" s="1"/>
  <c r="P242" i="6"/>
  <c r="S242" i="6"/>
  <c r="W242" i="6"/>
  <c r="K243" i="6"/>
  <c r="L243" i="6"/>
  <c r="P243" i="6"/>
  <c r="S243" i="6"/>
  <c r="W243" i="6"/>
  <c r="K244" i="6"/>
  <c r="L244" i="6"/>
  <c r="H244" i="6" s="1"/>
  <c r="P244" i="6"/>
  <c r="S244" i="6"/>
  <c r="W244" i="6"/>
  <c r="K245" i="6"/>
  <c r="L245" i="6"/>
  <c r="H245" i="6" s="1"/>
  <c r="P245" i="6"/>
  <c r="S245" i="6"/>
  <c r="W245" i="6"/>
  <c r="K246" i="6"/>
  <c r="L246" i="6"/>
  <c r="H246" i="6" s="1"/>
  <c r="P246" i="6"/>
  <c r="S246" i="6"/>
  <c r="W246" i="6"/>
  <c r="K247" i="6"/>
  <c r="L247" i="6"/>
  <c r="P247" i="6"/>
  <c r="S247" i="6"/>
  <c r="W247" i="6"/>
  <c r="K248" i="6"/>
  <c r="L248" i="6"/>
  <c r="H248" i="6" s="1"/>
  <c r="P248" i="6"/>
  <c r="S248" i="6"/>
  <c r="W248" i="6"/>
  <c r="K249" i="6"/>
  <c r="L249" i="6"/>
  <c r="H249" i="6" s="1"/>
  <c r="P249" i="6"/>
  <c r="S249" i="6"/>
  <c r="W249" i="6"/>
  <c r="K250" i="6"/>
  <c r="L250" i="6"/>
  <c r="H250" i="6" s="1"/>
  <c r="P250" i="6"/>
  <c r="S250" i="6"/>
  <c r="W250" i="6"/>
  <c r="K251" i="6"/>
  <c r="L251" i="6"/>
  <c r="P251" i="6"/>
  <c r="S251" i="6"/>
  <c r="W251" i="6"/>
  <c r="K252" i="6"/>
  <c r="L252" i="6"/>
  <c r="H252" i="6" s="1"/>
  <c r="P252" i="6"/>
  <c r="S252" i="6"/>
  <c r="W252" i="6"/>
  <c r="K253" i="6"/>
  <c r="L253" i="6"/>
  <c r="H253" i="6" s="1"/>
  <c r="P253" i="6"/>
  <c r="S253" i="6"/>
  <c r="W253" i="6"/>
  <c r="K254" i="6"/>
  <c r="L254" i="6"/>
  <c r="H254" i="6" s="1"/>
  <c r="P254" i="6"/>
  <c r="S254" i="6"/>
  <c r="W254" i="6"/>
  <c r="K255" i="6"/>
  <c r="L255" i="6"/>
  <c r="P255" i="6"/>
  <c r="S255" i="6"/>
  <c r="W255" i="6"/>
  <c r="K256" i="6"/>
  <c r="L256" i="6"/>
  <c r="H256" i="6" s="1"/>
  <c r="P256" i="6"/>
  <c r="S256" i="6"/>
  <c r="W256" i="6"/>
  <c r="K257" i="6"/>
  <c r="L257" i="6"/>
  <c r="H257" i="6" s="1"/>
  <c r="P257" i="6"/>
  <c r="S257" i="6"/>
  <c r="W257" i="6"/>
  <c r="H258" i="6"/>
  <c r="K258" i="6"/>
  <c r="L258" i="6"/>
  <c r="P258" i="6"/>
  <c r="S258" i="6"/>
  <c r="W258" i="6"/>
  <c r="K259" i="6"/>
  <c r="L259" i="6"/>
  <c r="P259" i="6"/>
  <c r="S259" i="6"/>
  <c r="W259" i="6"/>
  <c r="K260" i="6"/>
  <c r="L260" i="6"/>
  <c r="H260" i="6" s="1"/>
  <c r="P260" i="6"/>
  <c r="S260" i="6"/>
  <c r="W260" i="6"/>
  <c r="K261" i="6"/>
  <c r="L261" i="6"/>
  <c r="H261" i="6" s="1"/>
  <c r="P261" i="6"/>
  <c r="S261" i="6"/>
  <c r="W261" i="6"/>
  <c r="K262" i="6"/>
  <c r="L262" i="6"/>
  <c r="H262" i="6" s="1"/>
  <c r="P262" i="6"/>
  <c r="S262" i="6"/>
  <c r="W262" i="6"/>
  <c r="K263" i="6"/>
  <c r="L263" i="6"/>
  <c r="P263" i="6"/>
  <c r="S263" i="6"/>
  <c r="W263" i="6"/>
  <c r="K264" i="6"/>
  <c r="L264" i="6"/>
  <c r="H264" i="6" s="1"/>
  <c r="P264" i="6"/>
  <c r="S264" i="6"/>
  <c r="W264" i="6"/>
  <c r="K265" i="6"/>
  <c r="L265" i="6"/>
  <c r="H265" i="6" s="1"/>
  <c r="P265" i="6"/>
  <c r="S265" i="6"/>
  <c r="W265" i="6"/>
  <c r="K266" i="6"/>
  <c r="L266" i="6"/>
  <c r="H266" i="6" s="1"/>
  <c r="P266" i="6"/>
  <c r="S266" i="6"/>
  <c r="W266" i="6"/>
  <c r="K267" i="6"/>
  <c r="L267" i="6"/>
  <c r="P267" i="6"/>
  <c r="S267" i="6"/>
  <c r="W267" i="6"/>
  <c r="K268" i="6"/>
  <c r="L268" i="6"/>
  <c r="H268" i="6" s="1"/>
  <c r="P268" i="6"/>
  <c r="S268" i="6"/>
  <c r="W268" i="6"/>
  <c r="K269" i="6"/>
  <c r="L269" i="6"/>
  <c r="H269" i="6" s="1"/>
  <c r="P269" i="6"/>
  <c r="S269" i="6"/>
  <c r="W269" i="6"/>
  <c r="K270" i="6"/>
  <c r="L270" i="6"/>
  <c r="H270" i="6" s="1"/>
  <c r="P270" i="6"/>
  <c r="S270" i="6"/>
  <c r="W270" i="6"/>
  <c r="K271" i="6"/>
  <c r="L271" i="6"/>
  <c r="P271" i="6"/>
  <c r="S271" i="6"/>
  <c r="W271" i="6"/>
  <c r="H272" i="6"/>
  <c r="K272" i="6"/>
  <c r="L272" i="6"/>
  <c r="P272" i="6"/>
  <c r="S272" i="6"/>
  <c r="W272" i="6"/>
  <c r="K273" i="6"/>
  <c r="L273" i="6"/>
  <c r="H273" i="6" s="1"/>
  <c r="P273" i="6"/>
  <c r="S273" i="6"/>
  <c r="W273" i="6"/>
  <c r="K274" i="6"/>
  <c r="L274" i="6"/>
  <c r="H274" i="6" s="1"/>
  <c r="P274" i="6"/>
  <c r="S274" i="6"/>
  <c r="W274" i="6"/>
  <c r="K275" i="6"/>
  <c r="L275" i="6"/>
  <c r="P275" i="6"/>
  <c r="S275" i="6"/>
  <c r="W275" i="6"/>
  <c r="K276" i="6"/>
  <c r="L276" i="6"/>
  <c r="H276" i="6" s="1"/>
  <c r="P276" i="6"/>
  <c r="S276" i="6"/>
  <c r="W276" i="6"/>
  <c r="K277" i="6"/>
  <c r="L277" i="6"/>
  <c r="H277" i="6" s="1"/>
  <c r="P277" i="6"/>
  <c r="S277" i="6"/>
  <c r="W277" i="6"/>
  <c r="K278" i="6"/>
  <c r="L278" i="6"/>
  <c r="H278" i="6" s="1"/>
  <c r="P278" i="6"/>
  <c r="S278" i="6"/>
  <c r="W278" i="6"/>
  <c r="K279" i="6"/>
  <c r="L279" i="6"/>
  <c r="P279" i="6"/>
  <c r="S279" i="6"/>
  <c r="W279" i="6"/>
  <c r="K280" i="6"/>
  <c r="L280" i="6"/>
  <c r="H280" i="6" s="1"/>
  <c r="P280" i="6"/>
  <c r="S280" i="6"/>
  <c r="W280" i="6"/>
  <c r="K281" i="6"/>
  <c r="L281" i="6"/>
  <c r="H281" i="6" s="1"/>
  <c r="P281" i="6"/>
  <c r="S281" i="6"/>
  <c r="W281" i="6"/>
  <c r="K282" i="6"/>
  <c r="L282" i="6"/>
  <c r="H282" i="6" s="1"/>
  <c r="P282" i="6"/>
  <c r="S282" i="6"/>
  <c r="W282" i="6"/>
  <c r="K283" i="6"/>
  <c r="L283" i="6"/>
  <c r="P283" i="6"/>
  <c r="S283" i="6"/>
  <c r="W283" i="6"/>
  <c r="K284" i="6"/>
  <c r="L284" i="6"/>
  <c r="H284" i="6" s="1"/>
  <c r="P284" i="6"/>
  <c r="S284" i="6"/>
  <c r="W284" i="6"/>
  <c r="K285" i="6"/>
  <c r="L285" i="6"/>
  <c r="H285" i="6" s="1"/>
  <c r="P285" i="6"/>
  <c r="S285" i="6"/>
  <c r="W285" i="6"/>
  <c r="K286" i="6"/>
  <c r="L286" i="6"/>
  <c r="H286" i="6" s="1"/>
  <c r="P286" i="6"/>
  <c r="S286" i="6"/>
  <c r="W286" i="6"/>
  <c r="K287" i="6"/>
  <c r="L287" i="6"/>
  <c r="P287" i="6"/>
  <c r="S287" i="6"/>
  <c r="W287" i="6"/>
  <c r="K288" i="6"/>
  <c r="L288" i="6"/>
  <c r="H288" i="6" s="1"/>
  <c r="P288" i="6"/>
  <c r="S288" i="6"/>
  <c r="W288" i="6"/>
  <c r="K289" i="6"/>
  <c r="L289" i="6"/>
  <c r="H289" i="6" s="1"/>
  <c r="P289" i="6"/>
  <c r="S289" i="6"/>
  <c r="W289" i="6"/>
  <c r="K290" i="6"/>
  <c r="L290" i="6"/>
  <c r="H290" i="6" s="1"/>
  <c r="P290" i="6"/>
  <c r="S290" i="6"/>
  <c r="W290" i="6"/>
  <c r="K291" i="6"/>
  <c r="L291" i="6"/>
  <c r="P291" i="6"/>
  <c r="S291" i="6"/>
  <c r="W291" i="6"/>
  <c r="K292" i="6"/>
  <c r="L292" i="6"/>
  <c r="H292" i="6" s="1"/>
  <c r="P292" i="6"/>
  <c r="S292" i="6"/>
  <c r="W292" i="6"/>
  <c r="K293" i="6"/>
  <c r="L293" i="6"/>
  <c r="H293" i="6" s="1"/>
  <c r="P293" i="6"/>
  <c r="S293" i="6"/>
  <c r="W293" i="6"/>
  <c r="K294" i="6"/>
  <c r="L294" i="6"/>
  <c r="H294" i="6" s="1"/>
  <c r="P294" i="6"/>
  <c r="S294" i="6"/>
  <c r="W294" i="6"/>
  <c r="K295" i="6"/>
  <c r="L295" i="6"/>
  <c r="P295" i="6"/>
  <c r="S295" i="6"/>
  <c r="W295" i="6"/>
  <c r="K296" i="6"/>
  <c r="L296" i="6"/>
  <c r="H296" i="6" s="1"/>
  <c r="P296" i="6"/>
  <c r="S296" i="6"/>
  <c r="W296" i="6"/>
  <c r="K297" i="6"/>
  <c r="L297" i="6"/>
  <c r="H297" i="6" s="1"/>
  <c r="P297" i="6"/>
  <c r="S297" i="6"/>
  <c r="W297" i="6"/>
  <c r="K298" i="6"/>
  <c r="L298" i="6"/>
  <c r="H298" i="6" s="1"/>
  <c r="P298" i="6"/>
  <c r="S298" i="6"/>
  <c r="W298" i="6"/>
  <c r="K299" i="6"/>
  <c r="L299" i="6"/>
  <c r="P299" i="6"/>
  <c r="S299" i="6"/>
  <c r="W299" i="6"/>
  <c r="K300" i="6"/>
  <c r="L300" i="6"/>
  <c r="H300" i="6" s="1"/>
  <c r="P300" i="6"/>
  <c r="S300" i="6"/>
  <c r="W300" i="6"/>
  <c r="K301" i="6"/>
  <c r="L301" i="6"/>
  <c r="H301" i="6" s="1"/>
  <c r="P301" i="6"/>
  <c r="S301" i="6"/>
  <c r="W301" i="6"/>
  <c r="K302" i="6"/>
  <c r="L302" i="6"/>
  <c r="H302" i="6" s="1"/>
  <c r="P302" i="6"/>
  <c r="S302" i="6"/>
  <c r="W302" i="6"/>
  <c r="K303" i="6"/>
  <c r="L303" i="6"/>
  <c r="P303" i="6"/>
  <c r="S303" i="6"/>
  <c r="W303" i="6"/>
  <c r="K304" i="6"/>
  <c r="L304" i="6"/>
  <c r="H304" i="6" s="1"/>
  <c r="P304" i="6"/>
  <c r="S304" i="6"/>
  <c r="W304" i="6"/>
  <c r="K305" i="6"/>
  <c r="L305" i="6"/>
  <c r="H305" i="6" s="1"/>
  <c r="P305" i="6"/>
  <c r="S305" i="6"/>
  <c r="W305" i="6"/>
  <c r="K306" i="6"/>
  <c r="L306" i="6"/>
  <c r="H306" i="6" s="1"/>
  <c r="P306" i="6"/>
  <c r="S306" i="6"/>
  <c r="W306" i="6"/>
  <c r="K307" i="6"/>
  <c r="L307" i="6"/>
  <c r="P307" i="6"/>
  <c r="S307" i="6"/>
  <c r="W307" i="6"/>
  <c r="K308" i="6"/>
  <c r="L308" i="6"/>
  <c r="H308" i="6" s="1"/>
  <c r="P308" i="6"/>
  <c r="S308" i="6"/>
  <c r="W308" i="6"/>
  <c r="K309" i="6"/>
  <c r="L309" i="6"/>
  <c r="H309" i="6" s="1"/>
  <c r="P309" i="6"/>
  <c r="S309" i="6"/>
  <c r="W309" i="6"/>
  <c r="K310" i="6"/>
  <c r="L310" i="6"/>
  <c r="H310" i="6" s="1"/>
  <c r="P310" i="6"/>
  <c r="S310" i="6"/>
  <c r="W310" i="6"/>
  <c r="K311" i="6"/>
  <c r="L311" i="6"/>
  <c r="P311" i="6"/>
  <c r="S311" i="6"/>
  <c r="W311" i="6"/>
  <c r="K312" i="6"/>
  <c r="L312" i="6"/>
  <c r="H312" i="6" s="1"/>
  <c r="P312" i="6"/>
  <c r="S312" i="6"/>
  <c r="W312" i="6"/>
  <c r="K313" i="6"/>
  <c r="L313" i="6"/>
  <c r="H313" i="6" s="1"/>
  <c r="P313" i="6"/>
  <c r="S313" i="6"/>
  <c r="W313" i="6"/>
  <c r="K314" i="6"/>
  <c r="L314" i="6"/>
  <c r="H314" i="6" s="1"/>
  <c r="P314" i="6"/>
  <c r="S314" i="6"/>
  <c r="W314" i="6"/>
  <c r="K315" i="6"/>
  <c r="L315" i="6"/>
  <c r="P315" i="6"/>
  <c r="S315" i="6"/>
  <c r="W315" i="6"/>
  <c r="K316" i="6"/>
  <c r="L316" i="6"/>
  <c r="H316" i="6" s="1"/>
  <c r="P316" i="6"/>
  <c r="S316" i="6"/>
  <c r="W316" i="6"/>
  <c r="K317" i="6"/>
  <c r="L317" i="6"/>
  <c r="H317" i="6" s="1"/>
  <c r="P317" i="6"/>
  <c r="S317" i="6"/>
  <c r="W317" i="6"/>
  <c r="K318" i="6"/>
  <c r="L318" i="6"/>
  <c r="H318" i="6" s="1"/>
  <c r="P318" i="6"/>
  <c r="S318" i="6"/>
  <c r="W318" i="6"/>
  <c r="K319" i="6"/>
  <c r="L319" i="6"/>
  <c r="P319" i="6"/>
  <c r="S319" i="6"/>
  <c r="W319" i="6"/>
  <c r="K320" i="6"/>
  <c r="L320" i="6"/>
  <c r="H320" i="6" s="1"/>
  <c r="P320" i="6"/>
  <c r="S320" i="6"/>
  <c r="W320" i="6"/>
  <c r="K321" i="6"/>
  <c r="L321" i="6"/>
  <c r="H321" i="6" s="1"/>
  <c r="P321" i="6"/>
  <c r="S321" i="6"/>
  <c r="W321" i="6"/>
  <c r="K322" i="6"/>
  <c r="L322" i="6"/>
  <c r="H322" i="6" s="1"/>
  <c r="P322" i="6"/>
  <c r="S322" i="6"/>
  <c r="W322" i="6"/>
  <c r="K323" i="6"/>
  <c r="L323" i="6"/>
  <c r="P323" i="6"/>
  <c r="S323" i="6"/>
  <c r="W323" i="6"/>
  <c r="K324" i="6"/>
  <c r="L324" i="6"/>
  <c r="H324" i="6" s="1"/>
  <c r="P324" i="6"/>
  <c r="S324" i="6"/>
  <c r="W324" i="6"/>
  <c r="K325" i="6"/>
  <c r="L325" i="6"/>
  <c r="H325" i="6" s="1"/>
  <c r="P325" i="6"/>
  <c r="S325" i="6"/>
  <c r="W325" i="6"/>
  <c r="K326" i="6"/>
  <c r="L326" i="6"/>
  <c r="H326" i="6" s="1"/>
  <c r="P326" i="6"/>
  <c r="S326" i="6"/>
  <c r="W326" i="6"/>
  <c r="K327" i="6"/>
  <c r="L327" i="6"/>
  <c r="P327" i="6"/>
  <c r="S327" i="6"/>
  <c r="W327" i="6"/>
  <c r="K328" i="6"/>
  <c r="L328" i="6"/>
  <c r="H328" i="6" s="1"/>
  <c r="P328" i="6"/>
  <c r="S328" i="6"/>
  <c r="W328" i="6"/>
  <c r="K329" i="6"/>
  <c r="L329" i="6"/>
  <c r="H329" i="6" s="1"/>
  <c r="P329" i="6"/>
  <c r="S329" i="6"/>
  <c r="W329" i="6"/>
  <c r="K330" i="6"/>
  <c r="L330" i="6"/>
  <c r="H330" i="6" s="1"/>
  <c r="P330" i="6"/>
  <c r="S330" i="6"/>
  <c r="W330" i="6"/>
  <c r="K331" i="6"/>
  <c r="L331" i="6"/>
  <c r="P331" i="6"/>
  <c r="S331" i="6"/>
  <c r="W331" i="6"/>
  <c r="K332" i="6"/>
  <c r="L332" i="6"/>
  <c r="H332" i="6" s="1"/>
  <c r="P332" i="6"/>
  <c r="S332" i="6"/>
  <c r="W332" i="6"/>
  <c r="K333" i="6"/>
  <c r="L333" i="6"/>
  <c r="H333" i="6" s="1"/>
  <c r="P333" i="6"/>
  <c r="S333" i="6"/>
  <c r="W333" i="6"/>
  <c r="K334" i="6"/>
  <c r="L334" i="6"/>
  <c r="H334" i="6" s="1"/>
  <c r="P334" i="6"/>
  <c r="S334" i="6"/>
  <c r="W334" i="6"/>
  <c r="K335" i="6"/>
  <c r="L335" i="6"/>
  <c r="P335" i="6"/>
  <c r="S335" i="6"/>
  <c r="W335" i="6"/>
  <c r="K336" i="6"/>
  <c r="L336" i="6"/>
  <c r="H336" i="6" s="1"/>
  <c r="P336" i="6"/>
  <c r="S336" i="6"/>
  <c r="W336" i="6"/>
  <c r="K337" i="6"/>
  <c r="L337" i="6"/>
  <c r="H337" i="6" s="1"/>
  <c r="P337" i="6"/>
  <c r="S337" i="6"/>
  <c r="W337" i="6"/>
  <c r="K338" i="6"/>
  <c r="L338" i="6"/>
  <c r="H338" i="6" s="1"/>
  <c r="P338" i="6"/>
  <c r="S338" i="6"/>
  <c r="W338" i="6"/>
  <c r="K339" i="6"/>
  <c r="L339" i="6"/>
  <c r="P339" i="6"/>
  <c r="S339" i="6"/>
  <c r="W339" i="6"/>
  <c r="K340" i="6"/>
  <c r="L340" i="6"/>
  <c r="H340" i="6" s="1"/>
  <c r="P340" i="6"/>
  <c r="S340" i="6"/>
  <c r="W340" i="6"/>
  <c r="K341" i="6"/>
  <c r="L341" i="6"/>
  <c r="H341" i="6" s="1"/>
  <c r="P341" i="6"/>
  <c r="S341" i="6"/>
  <c r="W341" i="6"/>
  <c r="K342" i="6"/>
  <c r="L342" i="6"/>
  <c r="H342" i="6" s="1"/>
  <c r="P342" i="6"/>
  <c r="S342" i="6"/>
  <c r="W342" i="6"/>
  <c r="K343" i="6"/>
  <c r="L343" i="6"/>
  <c r="P343" i="6"/>
  <c r="S343" i="6"/>
  <c r="W343" i="6"/>
  <c r="K344" i="6"/>
  <c r="L344" i="6"/>
  <c r="H344" i="6" s="1"/>
  <c r="P344" i="6"/>
  <c r="S344" i="6"/>
  <c r="W344" i="6"/>
  <c r="K345" i="6"/>
  <c r="L345" i="6"/>
  <c r="H345" i="6" s="1"/>
  <c r="P345" i="6"/>
  <c r="S345" i="6"/>
  <c r="W345" i="6"/>
  <c r="K346" i="6"/>
  <c r="L346" i="6"/>
  <c r="H346" i="6" s="1"/>
  <c r="P346" i="6"/>
  <c r="S346" i="6"/>
  <c r="W346" i="6"/>
  <c r="K347" i="6"/>
  <c r="L347" i="6"/>
  <c r="P347" i="6"/>
  <c r="S347" i="6"/>
  <c r="W347" i="6"/>
  <c r="K348" i="6"/>
  <c r="L348" i="6"/>
  <c r="H348" i="6" s="1"/>
  <c r="P348" i="6"/>
  <c r="S348" i="6"/>
  <c r="W348" i="6"/>
  <c r="K349" i="6"/>
  <c r="L349" i="6"/>
  <c r="H349" i="6" s="1"/>
  <c r="P349" i="6"/>
  <c r="S349" i="6"/>
  <c r="W349" i="6"/>
  <c r="K350" i="6"/>
  <c r="L350" i="6"/>
  <c r="H350" i="6" s="1"/>
  <c r="P350" i="6"/>
  <c r="S350" i="6"/>
  <c r="W350" i="6"/>
  <c r="K351" i="6"/>
  <c r="L351" i="6"/>
  <c r="P351" i="6"/>
  <c r="S351" i="6"/>
  <c r="W351" i="6"/>
  <c r="K352" i="6"/>
  <c r="L352" i="6"/>
  <c r="H352" i="6" s="1"/>
  <c r="P352" i="6"/>
  <c r="S352" i="6"/>
  <c r="W352" i="6"/>
  <c r="K353" i="6"/>
  <c r="L353" i="6"/>
  <c r="H353" i="6" s="1"/>
  <c r="P353" i="6"/>
  <c r="S353" i="6"/>
  <c r="W353" i="6"/>
  <c r="K354" i="6"/>
  <c r="L354" i="6"/>
  <c r="H354" i="6" s="1"/>
  <c r="P354" i="6"/>
  <c r="S354" i="6"/>
  <c r="W354" i="6"/>
  <c r="K355" i="6"/>
  <c r="L355" i="6"/>
  <c r="P355" i="6"/>
  <c r="S355" i="6"/>
  <c r="W355" i="6"/>
  <c r="K356" i="6"/>
  <c r="L356" i="6"/>
  <c r="H356" i="6" s="1"/>
  <c r="P356" i="6"/>
  <c r="S356" i="6"/>
  <c r="W356" i="6"/>
  <c r="K357" i="6"/>
  <c r="L357" i="6"/>
  <c r="H357" i="6" s="1"/>
  <c r="P357" i="6"/>
  <c r="S357" i="6"/>
  <c r="W357" i="6"/>
  <c r="K358" i="6"/>
  <c r="L358" i="6"/>
  <c r="H358" i="6" s="1"/>
  <c r="P358" i="6"/>
  <c r="S358" i="6"/>
  <c r="W358" i="6"/>
  <c r="K359" i="6"/>
  <c r="L359" i="6"/>
  <c r="P359" i="6"/>
  <c r="S359" i="6"/>
  <c r="W359" i="6"/>
  <c r="K360" i="6"/>
  <c r="L360" i="6"/>
  <c r="H360" i="6" s="1"/>
  <c r="P360" i="6"/>
  <c r="S360" i="6"/>
  <c r="W360" i="6"/>
  <c r="K361" i="6"/>
  <c r="L361" i="6"/>
  <c r="H361" i="6" s="1"/>
  <c r="P361" i="6"/>
  <c r="S361" i="6"/>
  <c r="W361" i="6"/>
  <c r="K362" i="6"/>
  <c r="L362" i="6"/>
  <c r="H362" i="6" s="1"/>
  <c r="P362" i="6"/>
  <c r="S362" i="6"/>
  <c r="W362" i="6"/>
  <c r="K363" i="6"/>
  <c r="L363" i="6"/>
  <c r="P363" i="6"/>
  <c r="S363" i="6"/>
  <c r="W363" i="6"/>
  <c r="K364" i="6"/>
  <c r="L364" i="6"/>
  <c r="H364" i="6" s="1"/>
  <c r="P364" i="6"/>
  <c r="S364" i="6"/>
  <c r="W364" i="6"/>
  <c r="K365" i="6"/>
  <c r="L365" i="6"/>
  <c r="H365" i="6" s="1"/>
  <c r="P365" i="6"/>
  <c r="S365" i="6"/>
  <c r="W365" i="6"/>
  <c r="K366" i="6"/>
  <c r="L366" i="6"/>
  <c r="H366" i="6" s="1"/>
  <c r="P366" i="6"/>
  <c r="S366" i="6"/>
  <c r="W366" i="6"/>
  <c r="K367" i="6"/>
  <c r="L367" i="6"/>
  <c r="P367" i="6"/>
  <c r="S367" i="6"/>
  <c r="W367" i="6"/>
  <c r="K368" i="6"/>
  <c r="L368" i="6"/>
  <c r="H368" i="6" s="1"/>
  <c r="P368" i="6"/>
  <c r="S368" i="6"/>
  <c r="W368" i="6"/>
  <c r="K369" i="6"/>
  <c r="L369" i="6"/>
  <c r="H369" i="6" s="1"/>
  <c r="P369" i="6"/>
  <c r="S369" i="6"/>
  <c r="W369" i="6"/>
  <c r="K370" i="6"/>
  <c r="L370" i="6"/>
  <c r="H370" i="6" s="1"/>
  <c r="P370" i="6"/>
  <c r="S370" i="6"/>
  <c r="W370" i="6"/>
  <c r="K371" i="6"/>
  <c r="L371" i="6"/>
  <c r="P371" i="6"/>
  <c r="S371" i="6"/>
  <c r="W371" i="6"/>
  <c r="K372" i="6"/>
  <c r="L372" i="6"/>
  <c r="H372" i="6" s="1"/>
  <c r="P372" i="6"/>
  <c r="S372" i="6"/>
  <c r="W372" i="6"/>
  <c r="K373" i="6"/>
  <c r="L373" i="6"/>
  <c r="H373" i="6" s="1"/>
  <c r="P373" i="6"/>
  <c r="S373" i="6"/>
  <c r="W373" i="6"/>
  <c r="K374" i="6"/>
  <c r="L374" i="6"/>
  <c r="H374" i="6" s="1"/>
  <c r="P374" i="6"/>
  <c r="S374" i="6"/>
  <c r="W374" i="6"/>
  <c r="K375" i="6"/>
  <c r="L375" i="6"/>
  <c r="P375" i="6"/>
  <c r="S375" i="6"/>
  <c r="W375" i="6"/>
  <c r="K376" i="6"/>
  <c r="L376" i="6"/>
  <c r="H376" i="6" s="1"/>
  <c r="P376" i="6"/>
  <c r="S376" i="6"/>
  <c r="W376" i="6"/>
  <c r="K377" i="6"/>
  <c r="L377" i="6"/>
  <c r="H377" i="6" s="1"/>
  <c r="P377" i="6"/>
  <c r="S377" i="6"/>
  <c r="W377" i="6"/>
  <c r="K378" i="6"/>
  <c r="L378" i="6"/>
  <c r="H378" i="6" s="1"/>
  <c r="P378" i="6"/>
  <c r="S378" i="6"/>
  <c r="W378" i="6"/>
  <c r="K379" i="6"/>
  <c r="L379" i="6"/>
  <c r="P379" i="6"/>
  <c r="S379" i="6"/>
  <c r="W379" i="6"/>
  <c r="K380" i="6"/>
  <c r="L380" i="6"/>
  <c r="H380" i="6" s="1"/>
  <c r="P380" i="6"/>
  <c r="S380" i="6"/>
  <c r="W380" i="6"/>
  <c r="K381" i="6"/>
  <c r="L381" i="6"/>
  <c r="H381" i="6" s="1"/>
  <c r="P381" i="6"/>
  <c r="S381" i="6"/>
  <c r="W381" i="6"/>
  <c r="K382" i="6"/>
  <c r="L382" i="6"/>
  <c r="H382" i="6" s="1"/>
  <c r="P382" i="6"/>
  <c r="S382" i="6"/>
  <c r="W382" i="6"/>
  <c r="K383" i="6"/>
  <c r="L383" i="6"/>
  <c r="P383" i="6"/>
  <c r="S383" i="6"/>
  <c r="W383" i="6"/>
  <c r="K384" i="6"/>
  <c r="L384" i="6"/>
  <c r="H384" i="6" s="1"/>
  <c r="P384" i="6"/>
  <c r="S384" i="6"/>
  <c r="W384" i="6"/>
  <c r="K385" i="6"/>
  <c r="L385" i="6"/>
  <c r="H385" i="6" s="1"/>
  <c r="P385" i="6"/>
  <c r="S385" i="6"/>
  <c r="W385" i="6"/>
  <c r="K386" i="6"/>
  <c r="L386" i="6"/>
  <c r="H386" i="6" s="1"/>
  <c r="P386" i="6"/>
  <c r="S386" i="6"/>
  <c r="W386" i="6"/>
  <c r="K387" i="6"/>
  <c r="L387" i="6"/>
  <c r="P387" i="6"/>
  <c r="S387" i="6"/>
  <c r="W387" i="6"/>
  <c r="K388" i="6"/>
  <c r="L388" i="6"/>
  <c r="H388" i="6" s="1"/>
  <c r="P388" i="6"/>
  <c r="S388" i="6"/>
  <c r="W388" i="6"/>
  <c r="K389" i="6"/>
  <c r="L389" i="6"/>
  <c r="H389" i="6" s="1"/>
  <c r="P389" i="6"/>
  <c r="S389" i="6"/>
  <c r="W389" i="6"/>
  <c r="K390" i="6"/>
  <c r="L390" i="6"/>
  <c r="H390" i="6" s="1"/>
  <c r="P390" i="6"/>
  <c r="S390" i="6"/>
  <c r="W390" i="6"/>
  <c r="K391" i="6"/>
  <c r="L391" i="6"/>
  <c r="P391" i="6"/>
  <c r="S391" i="6"/>
  <c r="W391" i="6"/>
  <c r="K392" i="6"/>
  <c r="L392" i="6"/>
  <c r="H392" i="6" s="1"/>
  <c r="P392" i="6"/>
  <c r="S392" i="6"/>
  <c r="W392" i="6"/>
  <c r="K393" i="6"/>
  <c r="L393" i="6"/>
  <c r="H393" i="6" s="1"/>
  <c r="P393" i="6"/>
  <c r="S393" i="6"/>
  <c r="W393" i="6"/>
  <c r="K394" i="6"/>
  <c r="L394" i="6"/>
  <c r="H394" i="6" s="1"/>
  <c r="P394" i="6"/>
  <c r="S394" i="6"/>
  <c r="W394" i="6"/>
  <c r="K395" i="6"/>
  <c r="L395" i="6"/>
  <c r="P395" i="6"/>
  <c r="S395" i="6"/>
  <c r="W395" i="6"/>
  <c r="K396" i="6"/>
  <c r="L396" i="6"/>
  <c r="H396" i="6" s="1"/>
  <c r="P396" i="6"/>
  <c r="S396" i="6"/>
  <c r="W396" i="6"/>
  <c r="K397" i="6"/>
  <c r="L397" i="6"/>
  <c r="H397" i="6" s="1"/>
  <c r="P397" i="6"/>
  <c r="S397" i="6"/>
  <c r="W397" i="6"/>
  <c r="K398" i="6"/>
  <c r="L398" i="6"/>
  <c r="H398" i="6" s="1"/>
  <c r="P398" i="6"/>
  <c r="S398" i="6"/>
  <c r="W398" i="6"/>
  <c r="K399" i="6"/>
  <c r="L399" i="6"/>
  <c r="H399" i="6" s="1"/>
  <c r="P399" i="6"/>
  <c r="S399" i="6"/>
  <c r="W399" i="6"/>
  <c r="K400" i="6"/>
  <c r="L400" i="6"/>
  <c r="H400" i="6" s="1"/>
  <c r="P400" i="6"/>
  <c r="S400" i="6"/>
  <c r="W400" i="6"/>
  <c r="K401" i="6"/>
  <c r="L401" i="6"/>
  <c r="H401" i="6" s="1"/>
  <c r="P401" i="6"/>
  <c r="S401" i="6"/>
  <c r="W401" i="6"/>
  <c r="K402" i="6"/>
  <c r="L402" i="6"/>
  <c r="H402" i="6" s="1"/>
  <c r="P402" i="6"/>
  <c r="S402" i="6"/>
  <c r="W402" i="6"/>
  <c r="K403" i="6"/>
  <c r="L403" i="6"/>
  <c r="H403" i="6" s="1"/>
  <c r="P403" i="6"/>
  <c r="S403" i="6"/>
  <c r="W403" i="6"/>
  <c r="K404" i="6"/>
  <c r="L404" i="6"/>
  <c r="H404" i="6" s="1"/>
  <c r="P404" i="6"/>
  <c r="S404" i="6"/>
  <c r="W404" i="6"/>
  <c r="K405" i="6"/>
  <c r="L405" i="6"/>
  <c r="H405" i="6" s="1"/>
  <c r="P405" i="6"/>
  <c r="S405" i="6"/>
  <c r="W405" i="6"/>
  <c r="K406" i="6"/>
  <c r="L406" i="6"/>
  <c r="H406" i="6" s="1"/>
  <c r="P406" i="6"/>
  <c r="S406" i="6"/>
  <c r="W406" i="6"/>
  <c r="K407" i="6"/>
  <c r="L407" i="6"/>
  <c r="H407" i="6" s="1"/>
  <c r="P407" i="6"/>
  <c r="S407" i="6"/>
  <c r="W407" i="6"/>
  <c r="K408" i="6"/>
  <c r="L408" i="6"/>
  <c r="H408" i="6" s="1"/>
  <c r="P408" i="6"/>
  <c r="S408" i="6"/>
  <c r="W408" i="6"/>
  <c r="K409" i="6"/>
  <c r="L409" i="6"/>
  <c r="H409" i="6" s="1"/>
  <c r="P409" i="6"/>
  <c r="S409" i="6"/>
  <c r="W409" i="6"/>
  <c r="K410" i="6"/>
  <c r="L410" i="6"/>
  <c r="H410" i="6" s="1"/>
  <c r="P410" i="6"/>
  <c r="S410" i="6"/>
  <c r="W410" i="6"/>
  <c r="K411" i="6"/>
  <c r="L411" i="6"/>
  <c r="H411" i="6" s="1"/>
  <c r="P411" i="6"/>
  <c r="S411" i="6"/>
  <c r="W411" i="6"/>
  <c r="K412" i="6"/>
  <c r="L412" i="6"/>
  <c r="H412" i="6" s="1"/>
  <c r="P412" i="6"/>
  <c r="S412" i="6"/>
  <c r="W412" i="6"/>
  <c r="K413" i="6"/>
  <c r="L413" i="6"/>
  <c r="H413" i="6" s="1"/>
  <c r="P413" i="6"/>
  <c r="S413" i="6"/>
  <c r="W413" i="6"/>
  <c r="K414" i="6"/>
  <c r="L414" i="6"/>
  <c r="H414" i="6" s="1"/>
  <c r="P414" i="6"/>
  <c r="S414" i="6"/>
  <c r="W414" i="6"/>
  <c r="K415" i="6"/>
  <c r="L415" i="6"/>
  <c r="H415" i="6" s="1"/>
  <c r="P415" i="6"/>
  <c r="S415" i="6"/>
  <c r="W415" i="6"/>
  <c r="K416" i="6"/>
  <c r="L416" i="6"/>
  <c r="H416" i="6" s="1"/>
  <c r="P416" i="6"/>
  <c r="S416" i="6"/>
  <c r="W416" i="6"/>
  <c r="K417" i="6"/>
  <c r="L417" i="6"/>
  <c r="H417" i="6" s="1"/>
  <c r="P417" i="6"/>
  <c r="S417" i="6"/>
  <c r="W417" i="6"/>
  <c r="K418" i="6"/>
  <c r="L418" i="6"/>
  <c r="H418" i="6" s="1"/>
  <c r="P418" i="6"/>
  <c r="S418" i="6"/>
  <c r="W418" i="6"/>
  <c r="K419" i="6"/>
  <c r="L419" i="6"/>
  <c r="H419" i="6" s="1"/>
  <c r="P419" i="6"/>
  <c r="S419" i="6"/>
  <c r="W419" i="6"/>
  <c r="K420" i="6"/>
  <c r="L420" i="6"/>
  <c r="H420" i="6" s="1"/>
  <c r="P420" i="6"/>
  <c r="S420" i="6"/>
  <c r="W420" i="6"/>
  <c r="K421" i="6"/>
  <c r="L421" i="6"/>
  <c r="H421" i="6" s="1"/>
  <c r="P421" i="6"/>
  <c r="S421" i="6"/>
  <c r="W421" i="6"/>
  <c r="K422" i="6"/>
  <c r="L422" i="6"/>
  <c r="P422" i="6"/>
  <c r="S422" i="6"/>
  <c r="W422" i="6"/>
  <c r="K423" i="6"/>
  <c r="L423" i="6"/>
  <c r="H423" i="6" s="1"/>
  <c r="P423" i="6"/>
  <c r="S423" i="6"/>
  <c r="W423" i="6"/>
  <c r="K424" i="6"/>
  <c r="L424" i="6"/>
  <c r="H424" i="6" s="1"/>
  <c r="P424" i="6"/>
  <c r="S424" i="6"/>
  <c r="W424" i="6"/>
  <c r="K425" i="6"/>
  <c r="L425" i="6"/>
  <c r="H425" i="6" s="1"/>
  <c r="P425" i="6"/>
  <c r="S425" i="6"/>
  <c r="W425" i="6"/>
  <c r="K426" i="6"/>
  <c r="L426" i="6"/>
  <c r="P426" i="6"/>
  <c r="S426" i="6"/>
  <c r="W426" i="6"/>
  <c r="K427" i="6"/>
  <c r="L427" i="6"/>
  <c r="H427" i="6" s="1"/>
  <c r="P427" i="6"/>
  <c r="S427" i="6"/>
  <c r="W427" i="6"/>
  <c r="K428" i="6"/>
  <c r="L428" i="6"/>
  <c r="H428" i="6" s="1"/>
  <c r="P428" i="6"/>
  <c r="S428" i="6"/>
  <c r="W428" i="6"/>
  <c r="K429" i="6"/>
  <c r="L429" i="6"/>
  <c r="H429" i="6" s="1"/>
  <c r="P429" i="6"/>
  <c r="S429" i="6"/>
  <c r="W429" i="6"/>
  <c r="K430" i="6"/>
  <c r="L430" i="6"/>
  <c r="H430" i="6" s="1"/>
  <c r="P430" i="6"/>
  <c r="S430" i="6"/>
  <c r="W430" i="6"/>
  <c r="K431" i="6"/>
  <c r="L431" i="6"/>
  <c r="H431" i="6" s="1"/>
  <c r="P431" i="6"/>
  <c r="S431" i="6"/>
  <c r="W431" i="6"/>
  <c r="K432" i="6"/>
  <c r="L432" i="6"/>
  <c r="P432" i="6"/>
  <c r="S432" i="6"/>
  <c r="W432" i="6"/>
  <c r="K433" i="6"/>
  <c r="L433" i="6"/>
  <c r="H433" i="6" s="1"/>
  <c r="P433" i="6"/>
  <c r="S433" i="6"/>
  <c r="W433" i="6"/>
  <c r="K434" i="6"/>
  <c r="L434" i="6"/>
  <c r="H434" i="6" s="1"/>
  <c r="P434" i="6"/>
  <c r="S434" i="6"/>
  <c r="W434" i="6"/>
  <c r="K435" i="6"/>
  <c r="L435" i="6"/>
  <c r="H435" i="6" s="1"/>
  <c r="P435" i="6"/>
  <c r="S435" i="6"/>
  <c r="W435" i="6"/>
  <c r="K436" i="6"/>
  <c r="L436" i="6"/>
  <c r="H436" i="6" s="1"/>
  <c r="P436" i="6"/>
  <c r="S436" i="6"/>
  <c r="W436" i="6"/>
  <c r="K437" i="6"/>
  <c r="L437" i="6"/>
  <c r="H437" i="6" s="1"/>
  <c r="P437" i="6"/>
  <c r="S437" i="6"/>
  <c r="W437" i="6"/>
  <c r="K438" i="6"/>
  <c r="L438" i="6"/>
  <c r="H438" i="6" s="1"/>
  <c r="P438" i="6"/>
  <c r="S438" i="6"/>
  <c r="W438" i="6"/>
  <c r="K439" i="6"/>
  <c r="L439" i="6"/>
  <c r="H439" i="6" s="1"/>
  <c r="P439" i="6"/>
  <c r="S439" i="6"/>
  <c r="W439" i="6"/>
  <c r="K440" i="6"/>
  <c r="L440" i="6"/>
  <c r="P440" i="6"/>
  <c r="S440" i="6"/>
  <c r="W440" i="6"/>
  <c r="K441" i="6"/>
  <c r="L441" i="6"/>
  <c r="H441" i="6" s="1"/>
  <c r="P441" i="6"/>
  <c r="S441" i="6"/>
  <c r="W441" i="6"/>
  <c r="K442" i="6"/>
  <c r="L442" i="6"/>
  <c r="H442" i="6" s="1"/>
  <c r="P442" i="6"/>
  <c r="S442" i="6"/>
  <c r="W442" i="6"/>
  <c r="K443" i="6"/>
  <c r="L443" i="6"/>
  <c r="H443" i="6" s="1"/>
  <c r="P443" i="6"/>
  <c r="S443" i="6"/>
  <c r="W443" i="6"/>
  <c r="K444" i="6"/>
  <c r="L444" i="6"/>
  <c r="H444" i="6" s="1"/>
  <c r="P444" i="6"/>
  <c r="S444" i="6"/>
  <c r="W444" i="6"/>
  <c r="K445" i="6"/>
  <c r="L445" i="6"/>
  <c r="P445" i="6"/>
  <c r="S445" i="6"/>
  <c r="W445" i="6"/>
  <c r="K446" i="6"/>
  <c r="L446" i="6"/>
  <c r="H446" i="6" s="1"/>
  <c r="P446" i="6"/>
  <c r="S446" i="6"/>
  <c r="W446" i="6"/>
  <c r="K447" i="6"/>
  <c r="L447" i="6"/>
  <c r="H447" i="6" s="1"/>
  <c r="P447" i="6"/>
  <c r="S447" i="6"/>
  <c r="W447" i="6"/>
  <c r="K448" i="6"/>
  <c r="L448" i="6"/>
  <c r="H448" i="6" s="1"/>
  <c r="P448" i="6"/>
  <c r="S448" i="6"/>
  <c r="W448" i="6"/>
  <c r="K449" i="6"/>
  <c r="L449" i="6"/>
  <c r="H449" i="6" s="1"/>
  <c r="P449" i="6"/>
  <c r="S449" i="6"/>
  <c r="W449" i="6"/>
  <c r="K450" i="6"/>
  <c r="L450" i="6"/>
  <c r="H450" i="6" s="1"/>
  <c r="P450" i="6"/>
  <c r="S450" i="6"/>
  <c r="W450" i="6"/>
  <c r="K451" i="6"/>
  <c r="L451" i="6"/>
  <c r="H451" i="6" s="1"/>
  <c r="P451" i="6"/>
  <c r="S451" i="6"/>
  <c r="W451" i="6"/>
  <c r="K452" i="6"/>
  <c r="L452" i="6"/>
  <c r="H452" i="6" s="1"/>
  <c r="P452" i="6"/>
  <c r="S452" i="6"/>
  <c r="W452" i="6"/>
  <c r="K453" i="6"/>
  <c r="L453" i="6"/>
  <c r="H453" i="6" s="1"/>
  <c r="P453" i="6"/>
  <c r="S453" i="6"/>
  <c r="W453" i="6"/>
  <c r="K454" i="6"/>
  <c r="L454" i="6"/>
  <c r="H454" i="6" s="1"/>
  <c r="P454" i="6"/>
  <c r="S454" i="6"/>
  <c r="W454" i="6"/>
  <c r="K455" i="6"/>
  <c r="L455" i="6"/>
  <c r="H455" i="6" s="1"/>
  <c r="P455" i="6"/>
  <c r="S455" i="6"/>
  <c r="W455" i="6"/>
  <c r="K456" i="6"/>
  <c r="L456" i="6"/>
  <c r="H456" i="6" s="1"/>
  <c r="P456" i="6"/>
  <c r="S456" i="6"/>
  <c r="W456" i="6"/>
  <c r="K457" i="6"/>
  <c r="L457" i="6"/>
  <c r="H457" i="6" s="1"/>
  <c r="P457" i="6"/>
  <c r="S457" i="6"/>
  <c r="W457" i="6"/>
  <c r="K458" i="6"/>
  <c r="L458" i="6"/>
  <c r="H458" i="6" s="1"/>
  <c r="P458" i="6"/>
  <c r="S458" i="6"/>
  <c r="W458" i="6"/>
  <c r="K459" i="6"/>
  <c r="L459" i="6"/>
  <c r="H459" i="6" s="1"/>
  <c r="P459" i="6"/>
  <c r="S459" i="6"/>
  <c r="W459" i="6"/>
  <c r="K460" i="6"/>
  <c r="L460" i="6"/>
  <c r="H460" i="6" s="1"/>
  <c r="P460" i="6"/>
  <c r="S460" i="6"/>
  <c r="W460" i="6"/>
  <c r="K461" i="6"/>
  <c r="L461" i="6"/>
  <c r="H461" i="6" s="1"/>
  <c r="P461" i="6"/>
  <c r="S461" i="6"/>
  <c r="W461" i="6"/>
  <c r="K462" i="6"/>
  <c r="L462" i="6"/>
  <c r="H462" i="6" s="1"/>
  <c r="P462" i="6"/>
  <c r="S462" i="6"/>
  <c r="W462" i="6"/>
  <c r="K463" i="6"/>
  <c r="L463" i="6"/>
  <c r="H463" i="6" s="1"/>
  <c r="P463" i="6"/>
  <c r="S463" i="6"/>
  <c r="W463" i="6"/>
  <c r="K464" i="6"/>
  <c r="L464" i="6"/>
  <c r="H464" i="6" s="1"/>
  <c r="P464" i="6"/>
  <c r="S464" i="6"/>
  <c r="W464" i="6"/>
  <c r="K465" i="6"/>
  <c r="L465" i="6"/>
  <c r="H465" i="6" s="1"/>
  <c r="P465" i="6"/>
  <c r="S465" i="6"/>
  <c r="W465" i="6"/>
  <c r="K466" i="6"/>
  <c r="L466" i="6"/>
  <c r="H466" i="6" s="1"/>
  <c r="P466" i="6"/>
  <c r="S466" i="6"/>
  <c r="W466" i="6"/>
  <c r="K467" i="6"/>
  <c r="L467" i="6"/>
  <c r="H467" i="6" s="1"/>
  <c r="P467" i="6"/>
  <c r="S467" i="6"/>
  <c r="W467" i="6"/>
  <c r="K468" i="6"/>
  <c r="L468" i="6"/>
  <c r="H468" i="6" s="1"/>
  <c r="P468" i="6"/>
  <c r="S468" i="6"/>
  <c r="W468" i="6"/>
  <c r="K469" i="6"/>
  <c r="L469" i="6"/>
  <c r="H469" i="6" s="1"/>
  <c r="P469" i="6"/>
  <c r="S469" i="6"/>
  <c r="W469" i="6"/>
  <c r="K470" i="6"/>
  <c r="L470" i="6"/>
  <c r="H470" i="6" s="1"/>
  <c r="P470" i="6"/>
  <c r="S470" i="6"/>
  <c r="W470" i="6"/>
  <c r="K471" i="6"/>
  <c r="L471" i="6"/>
  <c r="H471" i="6" s="1"/>
  <c r="P471" i="6"/>
  <c r="S471" i="6"/>
  <c r="W471" i="6"/>
  <c r="K472" i="6"/>
  <c r="L472" i="6"/>
  <c r="H472" i="6" s="1"/>
  <c r="P472" i="6"/>
  <c r="S472" i="6"/>
  <c r="W472" i="6"/>
  <c r="K473" i="6"/>
  <c r="L473" i="6"/>
  <c r="H473" i="6" s="1"/>
  <c r="P473" i="6"/>
  <c r="S473" i="6"/>
  <c r="W473" i="6"/>
  <c r="K474" i="6"/>
  <c r="L474" i="6"/>
  <c r="H474" i="6" s="1"/>
  <c r="P474" i="6"/>
  <c r="S474" i="6"/>
  <c r="W474" i="6"/>
  <c r="K475" i="6"/>
  <c r="L475" i="6"/>
  <c r="H475" i="6" s="1"/>
  <c r="P475" i="6"/>
  <c r="S475" i="6"/>
  <c r="W475" i="6"/>
  <c r="K476" i="6"/>
  <c r="L476" i="6"/>
  <c r="H476" i="6" s="1"/>
  <c r="P476" i="6"/>
  <c r="S476" i="6"/>
  <c r="W476" i="6"/>
  <c r="K477" i="6"/>
  <c r="L477" i="6"/>
  <c r="H477" i="6" s="1"/>
  <c r="P477" i="6"/>
  <c r="S477" i="6"/>
  <c r="W477" i="6"/>
  <c r="K478" i="6"/>
  <c r="L478" i="6"/>
  <c r="H478" i="6" s="1"/>
  <c r="P478" i="6"/>
  <c r="S478" i="6"/>
  <c r="W478" i="6"/>
  <c r="K479" i="6"/>
  <c r="L479" i="6"/>
  <c r="H479" i="6" s="1"/>
  <c r="P479" i="6"/>
  <c r="S479" i="6"/>
  <c r="W479" i="6"/>
  <c r="K480" i="6"/>
  <c r="L480" i="6"/>
  <c r="H480" i="6" s="1"/>
  <c r="P480" i="6"/>
  <c r="S480" i="6"/>
  <c r="W480" i="6"/>
  <c r="K481" i="6"/>
  <c r="L481" i="6"/>
  <c r="H481" i="6" s="1"/>
  <c r="P481" i="6"/>
  <c r="S481" i="6"/>
  <c r="W481" i="6"/>
  <c r="K482" i="6"/>
  <c r="L482" i="6"/>
  <c r="H482" i="6" s="1"/>
  <c r="P482" i="6"/>
  <c r="S482" i="6"/>
  <c r="W482" i="6"/>
  <c r="K483" i="6"/>
  <c r="L483" i="6"/>
  <c r="H483" i="6" s="1"/>
  <c r="P483" i="6"/>
  <c r="S483" i="6"/>
  <c r="W483" i="6"/>
  <c r="K484" i="6"/>
  <c r="L484" i="6"/>
  <c r="H484" i="6" s="1"/>
  <c r="P484" i="6"/>
  <c r="S484" i="6"/>
  <c r="W484" i="6"/>
  <c r="K485" i="6"/>
  <c r="L485" i="6"/>
  <c r="H485" i="6" s="1"/>
  <c r="P485" i="6"/>
  <c r="S485" i="6"/>
  <c r="W485" i="6"/>
  <c r="K486" i="6"/>
  <c r="L486" i="6"/>
  <c r="H486" i="6" s="1"/>
  <c r="P486" i="6"/>
  <c r="S486" i="6"/>
  <c r="W486" i="6"/>
  <c r="K487" i="6"/>
  <c r="L487" i="6"/>
  <c r="H487" i="6" s="1"/>
  <c r="P487" i="6"/>
  <c r="S487" i="6"/>
  <c r="W487" i="6"/>
  <c r="K488" i="6"/>
  <c r="L488" i="6"/>
  <c r="H488" i="6" s="1"/>
  <c r="P488" i="6"/>
  <c r="S488" i="6"/>
  <c r="W488" i="6"/>
  <c r="K489" i="6"/>
  <c r="L489" i="6"/>
  <c r="H489" i="6" s="1"/>
  <c r="P489" i="6"/>
  <c r="S489" i="6"/>
  <c r="W489" i="6"/>
  <c r="K490" i="6"/>
  <c r="L490" i="6"/>
  <c r="H490" i="6" s="1"/>
  <c r="P490" i="6"/>
  <c r="S490" i="6"/>
  <c r="W490" i="6"/>
  <c r="K491" i="6"/>
  <c r="L491" i="6"/>
  <c r="H491" i="6" s="1"/>
  <c r="P491" i="6"/>
  <c r="S491" i="6"/>
  <c r="W491" i="6"/>
  <c r="K492" i="6"/>
  <c r="L492" i="6"/>
  <c r="H492" i="6" s="1"/>
  <c r="P492" i="6"/>
  <c r="S492" i="6"/>
  <c r="W492" i="6"/>
  <c r="K493" i="6"/>
  <c r="L493" i="6"/>
  <c r="H493" i="6" s="1"/>
  <c r="P493" i="6"/>
  <c r="S493" i="6"/>
  <c r="W493" i="6"/>
  <c r="K494" i="6"/>
  <c r="L494" i="6"/>
  <c r="H494" i="6" s="1"/>
  <c r="P494" i="6"/>
  <c r="S494" i="6"/>
  <c r="W494" i="6"/>
  <c r="K495" i="6"/>
  <c r="L495" i="6"/>
  <c r="H495" i="6" s="1"/>
  <c r="P495" i="6"/>
  <c r="S495" i="6"/>
  <c r="W495" i="6"/>
  <c r="K496" i="6"/>
  <c r="L496" i="6"/>
  <c r="H496" i="6" s="1"/>
  <c r="P496" i="6"/>
  <c r="S496" i="6"/>
  <c r="W496" i="6"/>
  <c r="K497" i="6"/>
  <c r="L497" i="6"/>
  <c r="H497" i="6" s="1"/>
  <c r="P497" i="6"/>
  <c r="S497" i="6"/>
  <c r="W497" i="6"/>
  <c r="K498" i="6"/>
  <c r="L498" i="6"/>
  <c r="H498" i="6" s="1"/>
  <c r="P498" i="6"/>
  <c r="S498" i="6"/>
  <c r="W498" i="6"/>
  <c r="K499" i="6"/>
  <c r="L499" i="6"/>
  <c r="H499" i="6" s="1"/>
  <c r="P499" i="6"/>
  <c r="S499" i="6"/>
  <c r="W499" i="6"/>
  <c r="K500" i="6"/>
  <c r="L500" i="6"/>
  <c r="H500" i="6" s="1"/>
  <c r="P500" i="6"/>
  <c r="S500" i="6"/>
  <c r="W500" i="6"/>
  <c r="K501" i="6"/>
  <c r="L501" i="6"/>
  <c r="H501" i="6" s="1"/>
  <c r="P501" i="6"/>
  <c r="S501" i="6"/>
  <c r="W501" i="6"/>
  <c r="K502" i="6"/>
  <c r="L502" i="6"/>
  <c r="H502" i="6" s="1"/>
  <c r="P502" i="6"/>
  <c r="S502" i="6"/>
  <c r="W502" i="6"/>
  <c r="K503" i="6"/>
  <c r="L503" i="6"/>
  <c r="H503" i="6" s="1"/>
  <c r="P503" i="6"/>
  <c r="S503" i="6"/>
  <c r="W503" i="6"/>
  <c r="K504" i="6"/>
  <c r="L504" i="6"/>
  <c r="H504" i="6" s="1"/>
  <c r="P504" i="6"/>
  <c r="S504" i="6"/>
  <c r="W504" i="6"/>
  <c r="K505" i="6"/>
  <c r="L505" i="6"/>
  <c r="H505" i="6" s="1"/>
  <c r="P505" i="6"/>
  <c r="S505" i="6"/>
  <c r="W505" i="6"/>
  <c r="K506" i="6"/>
  <c r="L506" i="6"/>
  <c r="H506" i="6" s="1"/>
  <c r="P506" i="6"/>
  <c r="S506" i="6"/>
  <c r="W506" i="6"/>
  <c r="K507" i="6"/>
  <c r="L507" i="6"/>
  <c r="H507" i="6" s="1"/>
  <c r="P507" i="6"/>
  <c r="S507" i="6"/>
  <c r="W507" i="6"/>
  <c r="K508" i="6"/>
  <c r="L508" i="6"/>
  <c r="H508" i="6" s="1"/>
  <c r="P508" i="6"/>
  <c r="S508" i="6"/>
  <c r="W508" i="6"/>
  <c r="K509" i="6"/>
  <c r="L509" i="6"/>
  <c r="H509" i="6" s="1"/>
  <c r="P509" i="6"/>
  <c r="S509" i="6"/>
  <c r="W509" i="6"/>
  <c r="K510" i="6"/>
  <c r="L510" i="6"/>
  <c r="H510" i="6" s="1"/>
  <c r="P510" i="6"/>
  <c r="S510" i="6"/>
  <c r="W510" i="6"/>
  <c r="K511" i="6"/>
  <c r="L511" i="6"/>
  <c r="H511" i="6" s="1"/>
  <c r="P511" i="6"/>
  <c r="S511" i="6"/>
  <c r="W511" i="6"/>
  <c r="K512" i="6"/>
  <c r="L512" i="6"/>
  <c r="H512" i="6" s="1"/>
  <c r="P512" i="6"/>
  <c r="S512" i="6"/>
  <c r="W512" i="6"/>
  <c r="K513" i="6"/>
  <c r="L513" i="6"/>
  <c r="H513" i="6" s="1"/>
  <c r="P513" i="6"/>
  <c r="S513" i="6"/>
  <c r="W513" i="6"/>
  <c r="K514" i="6"/>
  <c r="L514" i="6"/>
  <c r="H514" i="6" s="1"/>
  <c r="P514" i="6"/>
  <c r="S514" i="6"/>
  <c r="W514" i="6"/>
  <c r="K515" i="6"/>
  <c r="L515" i="6"/>
  <c r="H515" i="6" s="1"/>
  <c r="P515" i="6"/>
  <c r="S515" i="6"/>
  <c r="W515" i="6"/>
  <c r="K516" i="6"/>
  <c r="L516" i="6"/>
  <c r="H516" i="6" s="1"/>
  <c r="P516" i="6"/>
  <c r="S516" i="6"/>
  <c r="W516" i="6"/>
  <c r="K517" i="6"/>
  <c r="L517" i="6"/>
  <c r="H517" i="6" s="1"/>
  <c r="P517" i="6"/>
  <c r="S517" i="6"/>
  <c r="W517" i="6"/>
  <c r="K518" i="6"/>
  <c r="L518" i="6"/>
  <c r="H518" i="6" s="1"/>
  <c r="P518" i="6"/>
  <c r="S518" i="6"/>
  <c r="W518" i="6"/>
  <c r="K519" i="6"/>
  <c r="L519" i="6"/>
  <c r="H519" i="6" s="1"/>
  <c r="P519" i="6"/>
  <c r="S519" i="6"/>
  <c r="W519" i="6"/>
  <c r="K520" i="6"/>
  <c r="L520" i="6"/>
  <c r="H520" i="6" s="1"/>
  <c r="P520" i="6"/>
  <c r="S520" i="6"/>
  <c r="W520" i="6"/>
  <c r="K521" i="6"/>
  <c r="L521" i="6"/>
  <c r="P521" i="6"/>
  <c r="S521" i="6"/>
  <c r="W521" i="6"/>
  <c r="K522" i="6"/>
  <c r="L522" i="6"/>
  <c r="H522" i="6" s="1"/>
  <c r="P522" i="6"/>
  <c r="S522" i="6"/>
  <c r="W522" i="6"/>
  <c r="K523" i="6"/>
  <c r="L523" i="6"/>
  <c r="H523" i="6" s="1"/>
  <c r="P523" i="6"/>
  <c r="S523" i="6"/>
  <c r="W523" i="6"/>
  <c r="K524" i="6"/>
  <c r="L524" i="6"/>
  <c r="H524" i="6" s="1"/>
  <c r="P524" i="6"/>
  <c r="S524" i="6"/>
  <c r="W524" i="6"/>
  <c r="K525" i="6"/>
  <c r="L525" i="6"/>
  <c r="H525" i="6" s="1"/>
  <c r="P525" i="6"/>
  <c r="S525" i="6"/>
  <c r="W525" i="6"/>
  <c r="K526" i="6"/>
  <c r="L526" i="6"/>
  <c r="H526" i="6" s="1"/>
  <c r="P526" i="6"/>
  <c r="S526" i="6"/>
  <c r="W526" i="6"/>
  <c r="K527" i="6"/>
  <c r="L527" i="6"/>
  <c r="H527" i="6" s="1"/>
  <c r="P527" i="6"/>
  <c r="S527" i="6"/>
  <c r="W527" i="6"/>
  <c r="K528" i="6"/>
  <c r="L528" i="6"/>
  <c r="P528" i="6"/>
  <c r="S528" i="6"/>
  <c r="W528" i="6"/>
  <c r="K529" i="6"/>
  <c r="L529" i="6"/>
  <c r="H529" i="6" s="1"/>
  <c r="P529" i="6"/>
  <c r="S529" i="6"/>
  <c r="W529" i="6"/>
  <c r="K530" i="6"/>
  <c r="L530" i="6"/>
  <c r="P530" i="6"/>
  <c r="S530" i="6"/>
  <c r="W530" i="6"/>
  <c r="K531" i="6"/>
  <c r="L531" i="6"/>
  <c r="H531" i="6" s="1"/>
  <c r="P531" i="6"/>
  <c r="S531" i="6"/>
  <c r="W531" i="6"/>
  <c r="K532" i="6"/>
  <c r="L532" i="6"/>
  <c r="H532" i="6" s="1"/>
  <c r="P532" i="6"/>
  <c r="S532" i="6"/>
  <c r="W532" i="6"/>
  <c r="K533" i="6"/>
  <c r="L533" i="6"/>
  <c r="H533" i="6" s="1"/>
  <c r="P533" i="6"/>
  <c r="S533" i="6"/>
  <c r="W533" i="6"/>
  <c r="K534" i="6"/>
  <c r="L534" i="6"/>
  <c r="P534" i="6"/>
  <c r="S534" i="6"/>
  <c r="W534" i="6"/>
  <c r="K535" i="6"/>
  <c r="L535" i="6"/>
  <c r="H535" i="6" s="1"/>
  <c r="P535" i="6"/>
  <c r="S535" i="6"/>
  <c r="W535" i="6"/>
  <c r="K536" i="6"/>
  <c r="L536" i="6"/>
  <c r="H536" i="6" s="1"/>
  <c r="P536" i="6"/>
  <c r="S536" i="6"/>
  <c r="W536" i="6"/>
  <c r="K537" i="6"/>
  <c r="L537" i="6"/>
  <c r="H537" i="6" s="1"/>
  <c r="P537" i="6"/>
  <c r="S537" i="6"/>
  <c r="W537" i="6"/>
  <c r="K538" i="6"/>
  <c r="L538" i="6"/>
  <c r="P538" i="6"/>
  <c r="S538" i="6"/>
  <c r="W538" i="6"/>
  <c r="K539" i="6"/>
  <c r="L539" i="6"/>
  <c r="H539" i="6" s="1"/>
  <c r="P539" i="6"/>
  <c r="S539" i="6"/>
  <c r="W539" i="6"/>
  <c r="H540" i="6"/>
  <c r="K540" i="6"/>
  <c r="L540" i="6"/>
  <c r="P540" i="6"/>
  <c r="S540" i="6"/>
  <c r="W540" i="6"/>
  <c r="K541" i="6"/>
  <c r="L541" i="6"/>
  <c r="H541" i="6" s="1"/>
  <c r="P541" i="6"/>
  <c r="S541" i="6"/>
  <c r="W541" i="6"/>
  <c r="K542" i="6"/>
  <c r="L542" i="6"/>
  <c r="P542" i="6"/>
  <c r="S542" i="6"/>
  <c r="W542" i="6"/>
  <c r="K543" i="6"/>
  <c r="L543" i="6"/>
  <c r="H543" i="6" s="1"/>
  <c r="P543" i="6"/>
  <c r="S543" i="6"/>
  <c r="W543" i="6"/>
  <c r="K544" i="6"/>
  <c r="L544" i="6"/>
  <c r="H544" i="6" s="1"/>
  <c r="P544" i="6"/>
  <c r="S544" i="6"/>
  <c r="W544" i="6"/>
  <c r="K545" i="6"/>
  <c r="L545" i="6"/>
  <c r="H545" i="6" s="1"/>
  <c r="P545" i="6"/>
  <c r="S545" i="6"/>
  <c r="W545" i="6"/>
  <c r="K546" i="6"/>
  <c r="L546" i="6"/>
  <c r="P546" i="6"/>
  <c r="S546" i="6"/>
  <c r="W546" i="6"/>
  <c r="K547" i="6"/>
  <c r="L547" i="6"/>
  <c r="H547" i="6" s="1"/>
  <c r="P547" i="6"/>
  <c r="S547" i="6"/>
  <c r="W547" i="6"/>
  <c r="K548" i="6"/>
  <c r="L548" i="6"/>
  <c r="H548" i="6" s="1"/>
  <c r="P548" i="6"/>
  <c r="S548" i="6"/>
  <c r="W548" i="6"/>
  <c r="K549" i="6"/>
  <c r="L549" i="6"/>
  <c r="H549" i="6" s="1"/>
  <c r="P549" i="6"/>
  <c r="S549" i="6"/>
  <c r="W549" i="6"/>
  <c r="K550" i="6"/>
  <c r="L550" i="6"/>
  <c r="P550" i="6"/>
  <c r="S550" i="6"/>
  <c r="W550" i="6"/>
  <c r="K551" i="6"/>
  <c r="L551" i="6"/>
  <c r="H551" i="6" s="1"/>
  <c r="P551" i="6"/>
  <c r="S551" i="6"/>
  <c r="W551" i="6"/>
  <c r="K552" i="6"/>
  <c r="L552" i="6"/>
  <c r="H552" i="6" s="1"/>
  <c r="P552" i="6"/>
  <c r="S552" i="6"/>
  <c r="W552" i="6"/>
  <c r="K553" i="6"/>
  <c r="L553" i="6"/>
  <c r="H553" i="6" s="1"/>
  <c r="P553" i="6"/>
  <c r="S553" i="6"/>
  <c r="W553" i="6"/>
  <c r="K554" i="6"/>
  <c r="L554" i="6"/>
  <c r="P554" i="6"/>
  <c r="S554" i="6"/>
  <c r="W554" i="6"/>
  <c r="K555" i="6"/>
  <c r="L555" i="6"/>
  <c r="H555" i="6" s="1"/>
  <c r="P555" i="6"/>
  <c r="S555" i="6"/>
  <c r="W555" i="6"/>
  <c r="K556" i="6"/>
  <c r="L556" i="6"/>
  <c r="H556" i="6" s="1"/>
  <c r="P556" i="6"/>
  <c r="S556" i="6"/>
  <c r="W556" i="6"/>
  <c r="K557" i="6"/>
  <c r="L557" i="6"/>
  <c r="H557" i="6" s="1"/>
  <c r="P557" i="6"/>
  <c r="S557" i="6"/>
  <c r="W557" i="6"/>
  <c r="K558" i="6"/>
  <c r="L558" i="6"/>
  <c r="P558" i="6"/>
  <c r="S558" i="6"/>
  <c r="W558" i="6"/>
  <c r="K559" i="6"/>
  <c r="L559" i="6"/>
  <c r="H559" i="6" s="1"/>
  <c r="P559" i="6"/>
  <c r="S559" i="6"/>
  <c r="W559" i="6"/>
  <c r="K560" i="6"/>
  <c r="L560" i="6"/>
  <c r="H560" i="6" s="1"/>
  <c r="P560" i="6"/>
  <c r="S560" i="6"/>
  <c r="W560" i="6"/>
  <c r="K561" i="6"/>
  <c r="L561" i="6"/>
  <c r="H561" i="6" s="1"/>
  <c r="P561" i="6"/>
  <c r="S561" i="6"/>
  <c r="W561" i="6"/>
  <c r="K562" i="6"/>
  <c r="L562" i="6"/>
  <c r="P562" i="6"/>
  <c r="S562" i="6"/>
  <c r="W562" i="6"/>
  <c r="K563" i="6"/>
  <c r="L563" i="6"/>
  <c r="H563" i="6" s="1"/>
  <c r="P563" i="6"/>
  <c r="S563" i="6"/>
  <c r="W563" i="6"/>
  <c r="K564" i="6"/>
  <c r="L564" i="6"/>
  <c r="H564" i="6" s="1"/>
  <c r="P564" i="6"/>
  <c r="S564" i="6"/>
  <c r="W564" i="6"/>
  <c r="K565" i="6"/>
  <c r="L565" i="6"/>
  <c r="H565" i="6" s="1"/>
  <c r="P565" i="6"/>
  <c r="S565" i="6"/>
  <c r="W565" i="6"/>
  <c r="K566" i="6"/>
  <c r="L566" i="6"/>
  <c r="P566" i="6"/>
  <c r="S566" i="6"/>
  <c r="W566" i="6"/>
  <c r="K567" i="6"/>
  <c r="L567" i="6"/>
  <c r="H567" i="6" s="1"/>
  <c r="P567" i="6"/>
  <c r="S567" i="6"/>
  <c r="W567" i="6"/>
  <c r="K568" i="6"/>
  <c r="L568" i="6"/>
  <c r="H568" i="6" s="1"/>
  <c r="P568" i="6"/>
  <c r="S568" i="6"/>
  <c r="W568" i="6"/>
  <c r="K569" i="6"/>
  <c r="L569" i="6"/>
  <c r="H569" i="6" s="1"/>
  <c r="P569" i="6"/>
  <c r="S569" i="6"/>
  <c r="W569" i="6"/>
  <c r="K570" i="6"/>
  <c r="L570" i="6"/>
  <c r="P570" i="6"/>
  <c r="S570" i="6"/>
  <c r="W570" i="6"/>
  <c r="K571" i="6"/>
  <c r="L571" i="6"/>
  <c r="H571" i="6" s="1"/>
  <c r="P571" i="6"/>
  <c r="S571" i="6"/>
  <c r="W571" i="6"/>
  <c r="K572" i="6"/>
  <c r="L572" i="6"/>
  <c r="H572" i="6" s="1"/>
  <c r="P572" i="6"/>
  <c r="S572" i="6"/>
  <c r="W572" i="6"/>
  <c r="K573" i="6"/>
  <c r="L573" i="6"/>
  <c r="H573" i="6" s="1"/>
  <c r="P573" i="6"/>
  <c r="S573" i="6"/>
  <c r="W573" i="6"/>
  <c r="K574" i="6"/>
  <c r="L574" i="6"/>
  <c r="P574" i="6"/>
  <c r="S574" i="6"/>
  <c r="W574" i="6"/>
  <c r="K575" i="6"/>
  <c r="L575" i="6"/>
  <c r="H575" i="6" s="1"/>
  <c r="P575" i="6"/>
  <c r="S575" i="6"/>
  <c r="W575" i="6"/>
  <c r="K576" i="6"/>
  <c r="L576" i="6"/>
  <c r="H576" i="6" s="1"/>
  <c r="P576" i="6"/>
  <c r="S576" i="6"/>
  <c r="W576" i="6"/>
  <c r="K577" i="6"/>
  <c r="L577" i="6"/>
  <c r="H577" i="6" s="1"/>
  <c r="P577" i="6"/>
  <c r="S577" i="6"/>
  <c r="W577" i="6"/>
  <c r="K578" i="6"/>
  <c r="L578" i="6"/>
  <c r="P578" i="6"/>
  <c r="S578" i="6"/>
  <c r="W578" i="6"/>
  <c r="K579" i="6"/>
  <c r="L579" i="6"/>
  <c r="H579" i="6" s="1"/>
  <c r="P579" i="6"/>
  <c r="S579" i="6"/>
  <c r="W579" i="6"/>
  <c r="K580" i="6"/>
  <c r="L580" i="6"/>
  <c r="H580" i="6" s="1"/>
  <c r="P580" i="6"/>
  <c r="S580" i="6"/>
  <c r="W580" i="6"/>
  <c r="K581" i="6"/>
  <c r="L581" i="6"/>
  <c r="H581" i="6" s="1"/>
  <c r="P581" i="6"/>
  <c r="S581" i="6"/>
  <c r="W581" i="6"/>
  <c r="K582" i="6"/>
  <c r="L582" i="6"/>
  <c r="P582" i="6"/>
  <c r="S582" i="6"/>
  <c r="W582" i="6"/>
  <c r="K583" i="6"/>
  <c r="L583" i="6"/>
  <c r="H583" i="6" s="1"/>
  <c r="P583" i="6"/>
  <c r="S583" i="6"/>
  <c r="W583" i="6"/>
  <c r="K584" i="6"/>
  <c r="L584" i="6"/>
  <c r="H584" i="6" s="1"/>
  <c r="P584" i="6"/>
  <c r="S584" i="6"/>
  <c r="W584" i="6"/>
  <c r="K585" i="6"/>
  <c r="L585" i="6"/>
  <c r="H585" i="6" s="1"/>
  <c r="P585" i="6"/>
  <c r="S585" i="6"/>
  <c r="W585" i="6"/>
  <c r="K586" i="6"/>
  <c r="L586" i="6"/>
  <c r="P586" i="6"/>
  <c r="S586" i="6"/>
  <c r="W586" i="6"/>
  <c r="K587" i="6"/>
  <c r="L587" i="6"/>
  <c r="H587" i="6" s="1"/>
  <c r="P587" i="6"/>
  <c r="S587" i="6"/>
  <c r="W587" i="6"/>
  <c r="K588" i="6"/>
  <c r="L588" i="6"/>
  <c r="H588" i="6" s="1"/>
  <c r="P588" i="6"/>
  <c r="S588" i="6"/>
  <c r="W588" i="6"/>
  <c r="K589" i="6"/>
  <c r="L589" i="6"/>
  <c r="H589" i="6" s="1"/>
  <c r="P589" i="6"/>
  <c r="S589" i="6"/>
  <c r="W589" i="6"/>
  <c r="K590" i="6"/>
  <c r="L590" i="6"/>
  <c r="P590" i="6"/>
  <c r="S590" i="6"/>
  <c r="W590" i="6"/>
  <c r="K591" i="6"/>
  <c r="L591" i="6"/>
  <c r="H591" i="6" s="1"/>
  <c r="P591" i="6"/>
  <c r="S591" i="6"/>
  <c r="W591" i="6"/>
  <c r="K592" i="6"/>
  <c r="L592" i="6"/>
  <c r="H592" i="6" s="1"/>
  <c r="P592" i="6"/>
  <c r="S592" i="6"/>
  <c r="W592" i="6"/>
  <c r="K593" i="6"/>
  <c r="L593" i="6"/>
  <c r="H593" i="6" s="1"/>
  <c r="P593" i="6"/>
  <c r="S593" i="6"/>
  <c r="W593" i="6"/>
  <c r="K594" i="6"/>
  <c r="L594" i="6"/>
  <c r="P594" i="6"/>
  <c r="S594" i="6"/>
  <c r="W594" i="6"/>
  <c r="K595" i="6"/>
  <c r="L595" i="6"/>
  <c r="H595" i="6" s="1"/>
  <c r="P595" i="6"/>
  <c r="S595" i="6"/>
  <c r="W595" i="6"/>
  <c r="K596" i="6"/>
  <c r="L596" i="6"/>
  <c r="H596" i="6" s="1"/>
  <c r="P596" i="6"/>
  <c r="S596" i="6"/>
  <c r="W596" i="6"/>
  <c r="K597" i="6"/>
  <c r="L597" i="6"/>
  <c r="H597" i="6" s="1"/>
  <c r="P597" i="6"/>
  <c r="S597" i="6"/>
  <c r="W597" i="6"/>
  <c r="K598" i="6"/>
  <c r="L598" i="6"/>
  <c r="P598" i="6"/>
  <c r="S598" i="6"/>
  <c r="W598" i="6"/>
  <c r="H599" i="6"/>
  <c r="K599" i="6"/>
  <c r="L599" i="6"/>
  <c r="P599" i="6"/>
  <c r="S599" i="6"/>
  <c r="W599" i="6"/>
  <c r="K600" i="6"/>
  <c r="L600" i="6"/>
  <c r="H600" i="6" s="1"/>
  <c r="P600" i="6"/>
  <c r="S600" i="6"/>
  <c r="W600" i="6"/>
  <c r="K601" i="6"/>
  <c r="L601" i="6"/>
  <c r="H601" i="6" s="1"/>
  <c r="P601" i="6"/>
  <c r="S601" i="6"/>
  <c r="W601" i="6"/>
  <c r="K602" i="6"/>
  <c r="L602" i="6"/>
  <c r="P602" i="6"/>
  <c r="S602" i="6"/>
  <c r="W602" i="6"/>
  <c r="K603" i="6"/>
  <c r="L603" i="6"/>
  <c r="H603" i="6" s="1"/>
  <c r="P603" i="6"/>
  <c r="S603" i="6"/>
  <c r="W603" i="6"/>
  <c r="K604" i="6"/>
  <c r="L604" i="6"/>
  <c r="H604" i="6" s="1"/>
  <c r="P604" i="6"/>
  <c r="S604" i="6"/>
  <c r="W604" i="6"/>
  <c r="K605" i="6"/>
  <c r="L605" i="6"/>
  <c r="H605" i="6" s="1"/>
  <c r="P605" i="6"/>
  <c r="S605" i="6"/>
  <c r="W605" i="6"/>
  <c r="K606" i="6"/>
  <c r="L606" i="6"/>
  <c r="P606" i="6"/>
  <c r="S606" i="6"/>
  <c r="W606" i="6"/>
  <c r="K607" i="6"/>
  <c r="L607" i="6"/>
  <c r="H607" i="6" s="1"/>
  <c r="P607" i="6"/>
  <c r="S607" i="6"/>
  <c r="W607" i="6"/>
  <c r="K608" i="6"/>
  <c r="L608" i="6"/>
  <c r="H608" i="6" s="1"/>
  <c r="P608" i="6"/>
  <c r="S608" i="6"/>
  <c r="W608" i="6"/>
  <c r="K609" i="6"/>
  <c r="L609" i="6"/>
  <c r="H609" i="6" s="1"/>
  <c r="P609" i="6"/>
  <c r="S609" i="6"/>
  <c r="W609" i="6"/>
  <c r="K610" i="6"/>
  <c r="L610" i="6"/>
  <c r="P610" i="6"/>
  <c r="S610" i="6"/>
  <c r="W610" i="6"/>
  <c r="K611" i="6"/>
  <c r="L611" i="6"/>
  <c r="H611" i="6" s="1"/>
  <c r="P611" i="6"/>
  <c r="S611" i="6"/>
  <c r="W611" i="6"/>
  <c r="K612" i="6"/>
  <c r="L612" i="6"/>
  <c r="H612" i="6" s="1"/>
  <c r="P612" i="6"/>
  <c r="S612" i="6"/>
  <c r="W612" i="6"/>
  <c r="K613" i="6"/>
  <c r="L613" i="6"/>
  <c r="H613" i="6" s="1"/>
  <c r="P613" i="6"/>
  <c r="S613" i="6"/>
  <c r="W613" i="6"/>
  <c r="K614" i="6"/>
  <c r="L614" i="6"/>
  <c r="P614" i="6"/>
  <c r="S614" i="6"/>
  <c r="W614" i="6"/>
  <c r="K615" i="6"/>
  <c r="L615" i="6"/>
  <c r="H615" i="6" s="1"/>
  <c r="P615" i="6"/>
  <c r="S615" i="6"/>
  <c r="W615" i="6"/>
  <c r="K616" i="6"/>
  <c r="L616" i="6"/>
  <c r="H616" i="6" s="1"/>
  <c r="P616" i="6"/>
  <c r="S616" i="6"/>
  <c r="W616" i="6"/>
  <c r="K617" i="6"/>
  <c r="L617" i="6"/>
  <c r="P617" i="6"/>
  <c r="S617" i="6"/>
  <c r="W617" i="6"/>
  <c r="K618" i="6"/>
  <c r="L618" i="6"/>
  <c r="P618" i="6"/>
  <c r="S618" i="6"/>
  <c r="W618" i="6"/>
  <c r="K619" i="6"/>
  <c r="L619" i="6"/>
  <c r="H619" i="6" s="1"/>
  <c r="P619" i="6"/>
  <c r="S619" i="6"/>
  <c r="W619" i="6"/>
  <c r="K620" i="6"/>
  <c r="L620" i="6"/>
  <c r="H620" i="6" s="1"/>
  <c r="P620" i="6"/>
  <c r="S620" i="6"/>
  <c r="W620" i="6"/>
  <c r="K621" i="6"/>
  <c r="L621" i="6"/>
  <c r="H621" i="6" s="1"/>
  <c r="P621" i="6"/>
  <c r="S621" i="6"/>
  <c r="W621" i="6"/>
  <c r="K622" i="6"/>
  <c r="L622" i="6"/>
  <c r="P622" i="6"/>
  <c r="S622" i="6"/>
  <c r="W622" i="6"/>
  <c r="K623" i="6"/>
  <c r="L623" i="6"/>
  <c r="H623" i="6" s="1"/>
  <c r="P623" i="6"/>
  <c r="S623" i="6"/>
  <c r="W623" i="6"/>
  <c r="K624" i="6"/>
  <c r="L624" i="6"/>
  <c r="P624" i="6"/>
  <c r="S624" i="6"/>
  <c r="W624" i="6"/>
  <c r="K625" i="6"/>
  <c r="L625" i="6"/>
  <c r="H625" i="6" s="1"/>
  <c r="P625" i="6"/>
  <c r="S625" i="6"/>
  <c r="W625" i="6"/>
  <c r="K626" i="6"/>
  <c r="L626" i="6"/>
  <c r="P626" i="6"/>
  <c r="S626" i="6"/>
  <c r="W626" i="6"/>
  <c r="K627" i="6"/>
  <c r="L627" i="6"/>
  <c r="H627" i="6" s="1"/>
  <c r="P627" i="6"/>
  <c r="S627" i="6"/>
  <c r="W627" i="6"/>
  <c r="K628" i="6"/>
  <c r="L628" i="6"/>
  <c r="H628" i="6" s="1"/>
  <c r="P628" i="6"/>
  <c r="S628" i="6"/>
  <c r="W628" i="6"/>
  <c r="K629" i="6"/>
  <c r="L629" i="6"/>
  <c r="H629" i="6" s="1"/>
  <c r="P629" i="6"/>
  <c r="S629" i="6"/>
  <c r="W629" i="6"/>
  <c r="K630" i="6"/>
  <c r="L630" i="6"/>
  <c r="P630" i="6"/>
  <c r="S630" i="6"/>
  <c r="W630" i="6"/>
  <c r="K631" i="6"/>
  <c r="L631" i="6"/>
  <c r="H631" i="6" s="1"/>
  <c r="P631" i="6"/>
  <c r="S631" i="6"/>
  <c r="W631" i="6"/>
  <c r="K632" i="6"/>
  <c r="L632" i="6"/>
  <c r="P632" i="6"/>
  <c r="S632" i="6"/>
  <c r="W632" i="6"/>
  <c r="K633" i="6"/>
  <c r="L633" i="6"/>
  <c r="H633" i="6" s="1"/>
  <c r="P633" i="6"/>
  <c r="S633" i="6"/>
  <c r="W633" i="6"/>
  <c r="K634" i="6"/>
  <c r="L634" i="6"/>
  <c r="P634" i="6"/>
  <c r="S634" i="6"/>
  <c r="W634" i="6"/>
  <c r="K635" i="6"/>
  <c r="L635" i="6"/>
  <c r="H635" i="6" s="1"/>
  <c r="P635" i="6"/>
  <c r="S635" i="6"/>
  <c r="W635" i="6"/>
  <c r="K636" i="6"/>
  <c r="L636" i="6"/>
  <c r="H636" i="6" s="1"/>
  <c r="P636" i="6"/>
  <c r="S636" i="6"/>
  <c r="W636" i="6"/>
  <c r="K637" i="6"/>
  <c r="L637" i="6"/>
  <c r="H637" i="6" s="1"/>
  <c r="P637" i="6"/>
  <c r="S637" i="6"/>
  <c r="W637" i="6"/>
  <c r="K638" i="6"/>
  <c r="L638" i="6"/>
  <c r="P638" i="6"/>
  <c r="S638" i="6"/>
  <c r="W638" i="6"/>
  <c r="K639" i="6"/>
  <c r="L639" i="6"/>
  <c r="H639" i="6" s="1"/>
  <c r="P639" i="6"/>
  <c r="S639" i="6"/>
  <c r="W639" i="6"/>
  <c r="K640" i="6"/>
  <c r="L640" i="6"/>
  <c r="P640" i="6"/>
  <c r="S640" i="6"/>
  <c r="W640" i="6"/>
  <c r="K641" i="6"/>
  <c r="L641" i="6"/>
  <c r="H641" i="6" s="1"/>
  <c r="P641" i="6"/>
  <c r="S641" i="6"/>
  <c r="W641" i="6"/>
  <c r="K642" i="6"/>
  <c r="L642" i="6"/>
  <c r="P642" i="6"/>
  <c r="S642" i="6"/>
  <c r="W642" i="6"/>
  <c r="K643" i="6"/>
  <c r="L643" i="6"/>
  <c r="H643" i="6" s="1"/>
  <c r="P643" i="6"/>
  <c r="S643" i="6"/>
  <c r="W643" i="6"/>
  <c r="K644" i="6"/>
  <c r="L644" i="6"/>
  <c r="H644" i="6" s="1"/>
  <c r="P644" i="6"/>
  <c r="S644" i="6"/>
  <c r="W644" i="6"/>
  <c r="K645" i="6"/>
  <c r="L645" i="6"/>
  <c r="H645" i="6" s="1"/>
  <c r="P645" i="6"/>
  <c r="S645" i="6"/>
  <c r="W645" i="6"/>
  <c r="K646" i="6"/>
  <c r="L646" i="6"/>
  <c r="P646" i="6"/>
  <c r="S646" i="6"/>
  <c r="W646" i="6"/>
  <c r="K647" i="6"/>
  <c r="L647" i="6"/>
  <c r="H647" i="6" s="1"/>
  <c r="P647" i="6"/>
  <c r="S647" i="6"/>
  <c r="W647" i="6"/>
  <c r="K648" i="6"/>
  <c r="L648" i="6"/>
  <c r="P648" i="6"/>
  <c r="S648" i="6"/>
  <c r="W648" i="6"/>
  <c r="K649" i="6"/>
  <c r="L649" i="6"/>
  <c r="H649" i="6" s="1"/>
  <c r="P649" i="6"/>
  <c r="S649" i="6"/>
  <c r="W649" i="6"/>
  <c r="K650" i="6"/>
  <c r="L650" i="6"/>
  <c r="P650" i="6"/>
  <c r="S650" i="6"/>
  <c r="W650" i="6"/>
  <c r="K651" i="6"/>
  <c r="L651" i="6"/>
  <c r="H651" i="6" s="1"/>
  <c r="P651" i="6"/>
  <c r="S651" i="6"/>
  <c r="W651" i="6"/>
  <c r="K652" i="6"/>
  <c r="L652" i="6"/>
  <c r="H652" i="6" s="1"/>
  <c r="P652" i="6"/>
  <c r="S652" i="6"/>
  <c r="W652" i="6"/>
  <c r="K653" i="6"/>
  <c r="L653" i="6"/>
  <c r="H653" i="6" s="1"/>
  <c r="P653" i="6"/>
  <c r="S653" i="6"/>
  <c r="W653" i="6"/>
  <c r="K654" i="6"/>
  <c r="L654" i="6"/>
  <c r="P654" i="6"/>
  <c r="S654" i="6"/>
  <c r="W654" i="6"/>
  <c r="K655" i="6"/>
  <c r="L655" i="6"/>
  <c r="H655" i="6" s="1"/>
  <c r="P655" i="6"/>
  <c r="S655" i="6"/>
  <c r="W655" i="6"/>
  <c r="K656" i="6"/>
  <c r="L656" i="6"/>
  <c r="P656" i="6"/>
  <c r="S656" i="6"/>
  <c r="W656" i="6"/>
  <c r="K657" i="6"/>
  <c r="L657" i="6"/>
  <c r="H657" i="6" s="1"/>
  <c r="P657" i="6"/>
  <c r="S657" i="6"/>
  <c r="W657" i="6"/>
  <c r="K658" i="6"/>
  <c r="L658" i="6"/>
  <c r="P658" i="6"/>
  <c r="S658" i="6"/>
  <c r="W658" i="6"/>
  <c r="K659" i="6"/>
  <c r="L659" i="6"/>
  <c r="H659" i="6" s="1"/>
  <c r="P659" i="6"/>
  <c r="S659" i="6"/>
  <c r="W659" i="6"/>
  <c r="K660" i="6"/>
  <c r="L660" i="6"/>
  <c r="H660" i="6" s="1"/>
  <c r="P660" i="6"/>
  <c r="S660" i="6"/>
  <c r="W660" i="6"/>
  <c r="K661" i="6"/>
  <c r="L661" i="6"/>
  <c r="H661" i="6" s="1"/>
  <c r="P661" i="6"/>
  <c r="S661" i="6"/>
  <c r="W661" i="6"/>
  <c r="K662" i="6"/>
  <c r="L662" i="6"/>
  <c r="P662" i="6"/>
  <c r="S662" i="6"/>
  <c r="W662" i="6"/>
  <c r="K663" i="6"/>
  <c r="L663" i="6"/>
  <c r="H663" i="6" s="1"/>
  <c r="P663" i="6"/>
  <c r="S663" i="6"/>
  <c r="W663" i="6"/>
  <c r="K664" i="6"/>
  <c r="L664" i="6"/>
  <c r="P664" i="6"/>
  <c r="S664" i="6"/>
  <c r="W664" i="6"/>
  <c r="K665" i="6"/>
  <c r="L665" i="6"/>
  <c r="H665" i="6" s="1"/>
  <c r="P665" i="6"/>
  <c r="S665" i="6"/>
  <c r="W665" i="6"/>
  <c r="K666" i="6"/>
  <c r="L666" i="6"/>
  <c r="P666" i="6"/>
  <c r="S666" i="6"/>
  <c r="W666" i="6"/>
  <c r="K667" i="6"/>
  <c r="L667" i="6"/>
  <c r="H667" i="6" s="1"/>
  <c r="P667" i="6"/>
  <c r="S667" i="6"/>
  <c r="W667" i="6"/>
  <c r="K668" i="6"/>
  <c r="L668" i="6"/>
  <c r="H668" i="6" s="1"/>
  <c r="P668" i="6"/>
  <c r="S668" i="6"/>
  <c r="W668" i="6"/>
  <c r="K669" i="6"/>
  <c r="L669" i="6"/>
  <c r="H669" i="6" s="1"/>
  <c r="P669" i="6"/>
  <c r="S669" i="6"/>
  <c r="W669" i="6"/>
  <c r="K670" i="6"/>
  <c r="L670" i="6"/>
  <c r="P670" i="6"/>
  <c r="S670" i="6"/>
  <c r="W670" i="6"/>
  <c r="K671" i="6"/>
  <c r="L671" i="6"/>
  <c r="H671" i="6" s="1"/>
  <c r="P671" i="6"/>
  <c r="S671" i="6"/>
  <c r="W671" i="6"/>
  <c r="K672" i="6"/>
  <c r="L672" i="6"/>
  <c r="P672" i="6"/>
  <c r="S672" i="6"/>
  <c r="W672" i="6"/>
  <c r="K673" i="6"/>
  <c r="L673" i="6"/>
  <c r="H673" i="6" s="1"/>
  <c r="P673" i="6"/>
  <c r="S673" i="6"/>
  <c r="W673" i="6"/>
  <c r="K674" i="6"/>
  <c r="L674" i="6"/>
  <c r="P674" i="6"/>
  <c r="S674" i="6"/>
  <c r="W674" i="6"/>
  <c r="K675" i="6"/>
  <c r="L675" i="6"/>
  <c r="H675" i="6" s="1"/>
  <c r="P675" i="6"/>
  <c r="S675" i="6"/>
  <c r="W675" i="6"/>
  <c r="K676" i="6"/>
  <c r="L676" i="6"/>
  <c r="H676" i="6" s="1"/>
  <c r="P676" i="6"/>
  <c r="S676" i="6"/>
  <c r="W676" i="6"/>
  <c r="K677" i="6"/>
  <c r="L677" i="6"/>
  <c r="H677" i="6" s="1"/>
  <c r="P677" i="6"/>
  <c r="S677" i="6"/>
  <c r="W677" i="6"/>
  <c r="K678" i="6"/>
  <c r="L678" i="6"/>
  <c r="H678" i="6" s="1"/>
  <c r="P678" i="6"/>
  <c r="S678" i="6"/>
  <c r="W678" i="6"/>
  <c r="K679" i="6"/>
  <c r="L679" i="6"/>
  <c r="H679" i="6" s="1"/>
  <c r="P679" i="6"/>
  <c r="S679" i="6"/>
  <c r="W679" i="6"/>
  <c r="K680" i="6"/>
  <c r="L680" i="6"/>
  <c r="H680" i="6" s="1"/>
  <c r="P680" i="6"/>
  <c r="S680" i="6"/>
  <c r="W680" i="6"/>
  <c r="K681" i="6"/>
  <c r="L681" i="6"/>
  <c r="H681" i="6" s="1"/>
  <c r="P681" i="6"/>
  <c r="S681" i="6"/>
  <c r="W681" i="6"/>
  <c r="H682" i="6"/>
  <c r="K682" i="6"/>
  <c r="L682" i="6"/>
  <c r="P682" i="6"/>
  <c r="S682" i="6"/>
  <c r="W682" i="6"/>
  <c r="J167" i="6" l="1"/>
  <c r="F167" i="6" s="1"/>
  <c r="J656" i="6"/>
  <c r="F656" i="6" s="1"/>
  <c r="J640" i="6"/>
  <c r="F640" i="6" s="1"/>
  <c r="J648" i="6"/>
  <c r="F648" i="6" s="1"/>
  <c r="J672" i="6"/>
  <c r="F672" i="6" s="1"/>
  <c r="J664" i="6"/>
  <c r="F664" i="6" s="1"/>
  <c r="J632" i="6"/>
  <c r="F632" i="6" s="1"/>
  <c r="J184" i="6"/>
  <c r="F184" i="6" s="1"/>
  <c r="J624" i="6"/>
  <c r="F624" i="6" s="1"/>
  <c r="J215" i="6"/>
  <c r="F215" i="6" s="1"/>
  <c r="H656" i="6"/>
  <c r="J151" i="6"/>
  <c r="F151" i="6" s="1"/>
  <c r="J438" i="6"/>
  <c r="F438" i="6" s="1"/>
  <c r="J421" i="6"/>
  <c r="F421" i="6" s="1"/>
  <c r="J442" i="6"/>
  <c r="F442" i="6" s="1"/>
  <c r="H664" i="6"/>
  <c r="H624" i="6"/>
  <c r="H184" i="6"/>
  <c r="J654" i="6"/>
  <c r="F654" i="6" s="1"/>
  <c r="H654" i="6"/>
  <c r="H632" i="6"/>
  <c r="J426" i="6"/>
  <c r="F426" i="6" s="1"/>
  <c r="H426" i="6"/>
  <c r="J658" i="6"/>
  <c r="F658" i="6" s="1"/>
  <c r="H658" i="6"/>
  <c r="J626" i="6"/>
  <c r="F626" i="6" s="1"/>
  <c r="H626" i="6"/>
  <c r="J528" i="6"/>
  <c r="F528" i="6" s="1"/>
  <c r="H528" i="6"/>
  <c r="H672" i="6"/>
  <c r="J662" i="6"/>
  <c r="F662" i="6" s="1"/>
  <c r="H662" i="6"/>
  <c r="H640" i="6"/>
  <c r="J630" i="6"/>
  <c r="F630" i="6" s="1"/>
  <c r="H630" i="6"/>
  <c r="J617" i="6"/>
  <c r="F617" i="6" s="1"/>
  <c r="H617" i="6"/>
  <c r="J666" i="6"/>
  <c r="F666" i="6" s="1"/>
  <c r="H666" i="6"/>
  <c r="J634" i="6"/>
  <c r="F634" i="6" s="1"/>
  <c r="H634" i="6"/>
  <c r="J670" i="6"/>
  <c r="F670" i="6" s="1"/>
  <c r="H670" i="6"/>
  <c r="H648" i="6"/>
  <c r="J638" i="6"/>
  <c r="F638" i="6" s="1"/>
  <c r="H638" i="6"/>
  <c r="J674" i="6"/>
  <c r="F674" i="6" s="1"/>
  <c r="H674" i="6"/>
  <c r="J642" i="6"/>
  <c r="F642" i="6" s="1"/>
  <c r="H642" i="6"/>
  <c r="J646" i="6"/>
  <c r="F646" i="6" s="1"/>
  <c r="H646" i="6"/>
  <c r="J422" i="6"/>
  <c r="F422" i="6" s="1"/>
  <c r="H422" i="6"/>
  <c r="J650" i="6"/>
  <c r="F650" i="6" s="1"/>
  <c r="H650" i="6"/>
  <c r="J168" i="6"/>
  <c r="F168" i="6" s="1"/>
  <c r="H168" i="6"/>
  <c r="J682" i="6"/>
  <c r="F682" i="6" s="1"/>
  <c r="J678" i="6"/>
  <c r="F678" i="6" s="1"/>
  <c r="J529" i="6"/>
  <c r="F529" i="6" s="1"/>
  <c r="J520" i="6"/>
  <c r="F520" i="6" s="1"/>
  <c r="J512" i="6"/>
  <c r="F512" i="6" s="1"/>
  <c r="J504" i="6"/>
  <c r="F504" i="6" s="1"/>
  <c r="J496" i="6"/>
  <c r="F496" i="6" s="1"/>
  <c r="J488" i="6"/>
  <c r="F488" i="6" s="1"/>
  <c r="J480" i="6"/>
  <c r="F480" i="6" s="1"/>
  <c r="J472" i="6"/>
  <c r="F472" i="6" s="1"/>
  <c r="J464" i="6"/>
  <c r="F464" i="6" s="1"/>
  <c r="J456" i="6"/>
  <c r="F456" i="6" s="1"/>
  <c r="J448" i="6"/>
  <c r="F448" i="6" s="1"/>
  <c r="J418" i="6"/>
  <c r="F418" i="6" s="1"/>
  <c r="J414" i="6"/>
  <c r="F414" i="6" s="1"/>
  <c r="J410" i="6"/>
  <c r="F410" i="6" s="1"/>
  <c r="J406" i="6"/>
  <c r="F406" i="6" s="1"/>
  <c r="J402" i="6"/>
  <c r="F402" i="6" s="1"/>
  <c r="J398" i="6"/>
  <c r="F398" i="6" s="1"/>
  <c r="J394" i="6"/>
  <c r="F394" i="6" s="1"/>
  <c r="J390" i="6"/>
  <c r="F390" i="6" s="1"/>
  <c r="J386" i="6"/>
  <c r="F386" i="6" s="1"/>
  <c r="J382" i="6"/>
  <c r="F382" i="6" s="1"/>
  <c r="J378" i="6"/>
  <c r="F378" i="6" s="1"/>
  <c r="J374" i="6"/>
  <c r="F374" i="6" s="1"/>
  <c r="J370" i="6"/>
  <c r="F370" i="6" s="1"/>
  <c r="J366" i="6"/>
  <c r="F366" i="6" s="1"/>
  <c r="J362" i="6"/>
  <c r="F362" i="6" s="1"/>
  <c r="J358" i="6"/>
  <c r="F358" i="6" s="1"/>
  <c r="J354" i="6"/>
  <c r="F354" i="6" s="1"/>
  <c r="J350" i="6"/>
  <c r="F350" i="6" s="1"/>
  <c r="J346" i="6"/>
  <c r="F346" i="6" s="1"/>
  <c r="J342" i="6"/>
  <c r="F342" i="6" s="1"/>
  <c r="J338" i="6"/>
  <c r="F338" i="6" s="1"/>
  <c r="J334" i="6"/>
  <c r="F334" i="6" s="1"/>
  <c r="J330" i="6"/>
  <c r="F330" i="6" s="1"/>
  <c r="J326" i="6"/>
  <c r="F326" i="6" s="1"/>
  <c r="J192" i="6"/>
  <c r="F192" i="6" s="1"/>
  <c r="J175" i="6"/>
  <c r="F175" i="6" s="1"/>
  <c r="J622" i="6"/>
  <c r="F622" i="6" s="1"/>
  <c r="J618" i="6"/>
  <c r="F618" i="6" s="1"/>
  <c r="J521" i="6"/>
  <c r="F521" i="6" s="1"/>
  <c r="J440" i="6"/>
  <c r="F440" i="6" s="1"/>
  <c r="J216" i="6"/>
  <c r="F216" i="6" s="1"/>
  <c r="J199" i="6"/>
  <c r="F199" i="6" s="1"/>
  <c r="J152" i="6"/>
  <c r="F152" i="6" s="1"/>
  <c r="J614" i="6"/>
  <c r="F614" i="6" s="1"/>
  <c r="J610" i="6"/>
  <c r="F610" i="6" s="1"/>
  <c r="J606" i="6"/>
  <c r="F606" i="6" s="1"/>
  <c r="J602" i="6"/>
  <c r="F602" i="6" s="1"/>
  <c r="J598" i="6"/>
  <c r="F598" i="6" s="1"/>
  <c r="J594" i="6"/>
  <c r="F594" i="6" s="1"/>
  <c r="J590" i="6"/>
  <c r="F590" i="6" s="1"/>
  <c r="J586" i="6"/>
  <c r="F586" i="6" s="1"/>
  <c r="J582" i="6"/>
  <c r="F582" i="6" s="1"/>
  <c r="J578" i="6"/>
  <c r="F578" i="6" s="1"/>
  <c r="J574" i="6"/>
  <c r="F574" i="6" s="1"/>
  <c r="J570" i="6"/>
  <c r="F570" i="6" s="1"/>
  <c r="J566" i="6"/>
  <c r="F566" i="6" s="1"/>
  <c r="J562" i="6"/>
  <c r="F562" i="6" s="1"/>
  <c r="J558" i="6"/>
  <c r="F558" i="6" s="1"/>
  <c r="J554" i="6"/>
  <c r="F554" i="6" s="1"/>
  <c r="J550" i="6"/>
  <c r="F550" i="6" s="1"/>
  <c r="J546" i="6"/>
  <c r="F546" i="6" s="1"/>
  <c r="J542" i="6"/>
  <c r="F542" i="6" s="1"/>
  <c r="J538" i="6"/>
  <c r="F538" i="6" s="1"/>
  <c r="J534" i="6"/>
  <c r="F534" i="6" s="1"/>
  <c r="J530" i="6"/>
  <c r="F530" i="6" s="1"/>
  <c r="J445" i="6"/>
  <c r="F445" i="6" s="1"/>
  <c r="J432" i="6"/>
  <c r="F432" i="6" s="1"/>
  <c r="J395" i="6"/>
  <c r="F395" i="6" s="1"/>
  <c r="J391" i="6"/>
  <c r="F391" i="6" s="1"/>
  <c r="J387" i="6"/>
  <c r="F387" i="6" s="1"/>
  <c r="J383" i="6"/>
  <c r="F383" i="6" s="1"/>
  <c r="J379" i="6"/>
  <c r="F379" i="6" s="1"/>
  <c r="J375" i="6"/>
  <c r="F375" i="6" s="1"/>
  <c r="J371" i="6"/>
  <c r="F371" i="6" s="1"/>
  <c r="J367" i="6"/>
  <c r="F367" i="6" s="1"/>
  <c r="J363" i="6"/>
  <c r="F363" i="6" s="1"/>
  <c r="J359" i="6"/>
  <c r="F359" i="6" s="1"/>
  <c r="J355" i="6"/>
  <c r="F355" i="6" s="1"/>
  <c r="J351" i="6"/>
  <c r="F351" i="6" s="1"/>
  <c r="J347" i="6"/>
  <c r="F347" i="6" s="1"/>
  <c r="J343" i="6"/>
  <c r="F343" i="6" s="1"/>
  <c r="J339" i="6"/>
  <c r="F339" i="6" s="1"/>
  <c r="J335" i="6"/>
  <c r="F335" i="6" s="1"/>
  <c r="J331" i="6"/>
  <c r="F331" i="6" s="1"/>
  <c r="J327" i="6"/>
  <c r="F327" i="6" s="1"/>
  <c r="J323" i="6"/>
  <c r="F323" i="6" s="1"/>
  <c r="J319" i="6"/>
  <c r="F319" i="6" s="1"/>
  <c r="J315" i="6"/>
  <c r="F315" i="6" s="1"/>
  <c r="J311" i="6"/>
  <c r="F311" i="6" s="1"/>
  <c r="J307" i="6"/>
  <c r="F307" i="6" s="1"/>
  <c r="J303" i="6"/>
  <c r="F303" i="6" s="1"/>
  <c r="J299" i="6"/>
  <c r="F299" i="6" s="1"/>
  <c r="J295" i="6"/>
  <c r="F295" i="6" s="1"/>
  <c r="J291" i="6"/>
  <c r="F291" i="6" s="1"/>
  <c r="J287" i="6"/>
  <c r="F287" i="6" s="1"/>
  <c r="J283" i="6"/>
  <c r="F283" i="6" s="1"/>
  <c r="J279" i="6"/>
  <c r="F279" i="6" s="1"/>
  <c r="J275" i="6"/>
  <c r="F275" i="6" s="1"/>
  <c r="J271" i="6"/>
  <c r="F271" i="6" s="1"/>
  <c r="J267" i="6"/>
  <c r="F267" i="6" s="1"/>
  <c r="J263" i="6"/>
  <c r="F263" i="6" s="1"/>
  <c r="J259" i="6"/>
  <c r="F259" i="6" s="1"/>
  <c r="J255" i="6"/>
  <c r="F255" i="6" s="1"/>
  <c r="J251" i="6"/>
  <c r="F251" i="6" s="1"/>
  <c r="J247" i="6"/>
  <c r="F247" i="6" s="1"/>
  <c r="J243" i="6"/>
  <c r="F243" i="6" s="1"/>
  <c r="J176" i="6"/>
  <c r="F176" i="6" s="1"/>
  <c r="J159" i="6"/>
  <c r="F159" i="6" s="1"/>
  <c r="H622" i="6"/>
  <c r="H618" i="6"/>
  <c r="J526" i="6"/>
  <c r="F526" i="6" s="1"/>
  <c r="J522" i="6"/>
  <c r="F522" i="6" s="1"/>
  <c r="H521" i="6"/>
  <c r="H440" i="6"/>
  <c r="J437" i="6"/>
  <c r="F437" i="6" s="1"/>
  <c r="J424" i="6"/>
  <c r="F424" i="6" s="1"/>
  <c r="H216" i="6"/>
  <c r="J200" i="6"/>
  <c r="F200" i="6" s="1"/>
  <c r="J183" i="6"/>
  <c r="F183" i="6" s="1"/>
  <c r="H152" i="6"/>
  <c r="J680" i="6"/>
  <c r="F680" i="6" s="1"/>
  <c r="H614" i="6"/>
  <c r="H610" i="6"/>
  <c r="H606" i="6"/>
  <c r="H602" i="6"/>
  <c r="H598" i="6"/>
  <c r="H594" i="6"/>
  <c r="H590" i="6"/>
  <c r="H586" i="6"/>
  <c r="H582" i="6"/>
  <c r="H578" i="6"/>
  <c r="H574" i="6"/>
  <c r="H570" i="6"/>
  <c r="H566" i="6"/>
  <c r="H562" i="6"/>
  <c r="H558" i="6"/>
  <c r="H554" i="6"/>
  <c r="H550" i="6"/>
  <c r="H546" i="6"/>
  <c r="H542" i="6"/>
  <c r="H538" i="6"/>
  <c r="H534" i="6"/>
  <c r="H530" i="6"/>
  <c r="J518" i="6"/>
  <c r="F518" i="6" s="1"/>
  <c r="J514" i="6"/>
  <c r="F514" i="6" s="1"/>
  <c r="J510" i="6"/>
  <c r="F510" i="6" s="1"/>
  <c r="J506" i="6"/>
  <c r="F506" i="6" s="1"/>
  <c r="J502" i="6"/>
  <c r="F502" i="6" s="1"/>
  <c r="J498" i="6"/>
  <c r="F498" i="6" s="1"/>
  <c r="J494" i="6"/>
  <c r="F494" i="6" s="1"/>
  <c r="J490" i="6"/>
  <c r="F490" i="6" s="1"/>
  <c r="J486" i="6"/>
  <c r="F486" i="6" s="1"/>
  <c r="J482" i="6"/>
  <c r="F482" i="6" s="1"/>
  <c r="J478" i="6"/>
  <c r="F478" i="6" s="1"/>
  <c r="J474" i="6"/>
  <c r="F474" i="6" s="1"/>
  <c r="J470" i="6"/>
  <c r="F470" i="6" s="1"/>
  <c r="J466" i="6"/>
  <c r="F466" i="6" s="1"/>
  <c r="J462" i="6"/>
  <c r="F462" i="6" s="1"/>
  <c r="J458" i="6"/>
  <c r="F458" i="6" s="1"/>
  <c r="J454" i="6"/>
  <c r="F454" i="6" s="1"/>
  <c r="J450" i="6"/>
  <c r="F450" i="6" s="1"/>
  <c r="J446" i="6"/>
  <c r="F446" i="6" s="1"/>
  <c r="H445" i="6"/>
  <c r="H432" i="6"/>
  <c r="J429" i="6"/>
  <c r="F429" i="6" s="1"/>
  <c r="J416" i="6"/>
  <c r="F416" i="6" s="1"/>
  <c r="J408" i="6"/>
  <c r="F408" i="6" s="1"/>
  <c r="J400" i="6"/>
  <c r="F400" i="6" s="1"/>
  <c r="J396" i="6"/>
  <c r="F396" i="6" s="1"/>
  <c r="H395" i="6"/>
  <c r="J392" i="6"/>
  <c r="F392" i="6" s="1"/>
  <c r="H391" i="6"/>
  <c r="J388" i="6"/>
  <c r="F388" i="6" s="1"/>
  <c r="H387" i="6"/>
  <c r="J384" i="6"/>
  <c r="F384" i="6" s="1"/>
  <c r="H383" i="6"/>
  <c r="J380" i="6"/>
  <c r="F380" i="6" s="1"/>
  <c r="H379" i="6"/>
  <c r="J376" i="6"/>
  <c r="F376" i="6" s="1"/>
  <c r="H375" i="6"/>
  <c r="J372" i="6"/>
  <c r="F372" i="6" s="1"/>
  <c r="H371" i="6"/>
  <c r="J368" i="6"/>
  <c r="F368" i="6" s="1"/>
  <c r="H367" i="6"/>
  <c r="J364" i="6"/>
  <c r="F364" i="6" s="1"/>
  <c r="H363" i="6"/>
  <c r="J360" i="6"/>
  <c r="F360" i="6" s="1"/>
  <c r="H359" i="6"/>
  <c r="J356" i="6"/>
  <c r="F356" i="6" s="1"/>
  <c r="H355" i="6"/>
  <c r="J352" i="6"/>
  <c r="F352" i="6" s="1"/>
  <c r="H351" i="6"/>
  <c r="J348" i="6"/>
  <c r="F348" i="6" s="1"/>
  <c r="H347" i="6"/>
  <c r="J344" i="6"/>
  <c r="F344" i="6" s="1"/>
  <c r="H343" i="6"/>
  <c r="J340" i="6"/>
  <c r="F340" i="6" s="1"/>
  <c r="H339" i="6"/>
  <c r="J336" i="6"/>
  <c r="F336" i="6" s="1"/>
  <c r="H335" i="6"/>
  <c r="J332" i="6"/>
  <c r="F332" i="6" s="1"/>
  <c r="H331" i="6"/>
  <c r="J328" i="6"/>
  <c r="F328" i="6" s="1"/>
  <c r="H327" i="6"/>
  <c r="J324" i="6"/>
  <c r="F324" i="6" s="1"/>
  <c r="H323" i="6"/>
  <c r="J320" i="6"/>
  <c r="F320" i="6" s="1"/>
  <c r="H319" i="6"/>
  <c r="J316" i="6"/>
  <c r="F316" i="6" s="1"/>
  <c r="H315" i="6"/>
  <c r="J312" i="6"/>
  <c r="F312" i="6" s="1"/>
  <c r="H311" i="6"/>
  <c r="J308" i="6"/>
  <c r="F308" i="6" s="1"/>
  <c r="H307" i="6"/>
  <c r="J304" i="6"/>
  <c r="F304" i="6" s="1"/>
  <c r="H303" i="6"/>
  <c r="J300" i="6"/>
  <c r="F300" i="6" s="1"/>
  <c r="H299" i="6"/>
  <c r="J296" i="6"/>
  <c r="F296" i="6" s="1"/>
  <c r="H295" i="6"/>
  <c r="J292" i="6"/>
  <c r="F292" i="6" s="1"/>
  <c r="H291" i="6"/>
  <c r="J288" i="6"/>
  <c r="F288" i="6" s="1"/>
  <c r="H287" i="6"/>
  <c r="J284" i="6"/>
  <c r="F284" i="6" s="1"/>
  <c r="H283" i="6"/>
  <c r="J280" i="6"/>
  <c r="F280" i="6" s="1"/>
  <c r="H279" i="6"/>
  <c r="J276" i="6"/>
  <c r="F276" i="6" s="1"/>
  <c r="H275" i="6"/>
  <c r="J272" i="6"/>
  <c r="F272" i="6" s="1"/>
  <c r="H271" i="6"/>
  <c r="J268" i="6"/>
  <c r="F268" i="6" s="1"/>
  <c r="H267" i="6"/>
  <c r="J264" i="6"/>
  <c r="F264" i="6" s="1"/>
  <c r="H263" i="6"/>
  <c r="J260" i="6"/>
  <c r="F260" i="6" s="1"/>
  <c r="H259" i="6"/>
  <c r="J256" i="6"/>
  <c r="F256" i="6" s="1"/>
  <c r="H255" i="6"/>
  <c r="J252" i="6"/>
  <c r="F252" i="6" s="1"/>
  <c r="H251" i="6"/>
  <c r="J248" i="6"/>
  <c r="F248" i="6" s="1"/>
  <c r="H247" i="6"/>
  <c r="J244" i="6"/>
  <c r="F244" i="6" s="1"/>
  <c r="H243" i="6"/>
  <c r="J240" i="6"/>
  <c r="F240" i="6" s="1"/>
  <c r="J236" i="6"/>
  <c r="F236" i="6" s="1"/>
  <c r="J232" i="6"/>
  <c r="F232" i="6" s="1"/>
  <c r="J228" i="6"/>
  <c r="F228" i="6" s="1"/>
  <c r="J224" i="6"/>
  <c r="F224" i="6" s="1"/>
  <c r="J207" i="6"/>
  <c r="F207" i="6" s="1"/>
  <c r="H176" i="6"/>
  <c r="J160" i="6"/>
  <c r="F160" i="6" s="1"/>
  <c r="J143" i="6"/>
  <c r="F143" i="6" s="1"/>
  <c r="J677" i="6"/>
  <c r="F677" i="6" s="1"/>
  <c r="J616" i="6"/>
  <c r="F616" i="6" s="1"/>
  <c r="J608" i="6"/>
  <c r="F608" i="6" s="1"/>
  <c r="J600" i="6"/>
  <c r="F600" i="6" s="1"/>
  <c r="J592" i="6"/>
  <c r="F592" i="6" s="1"/>
  <c r="J584" i="6"/>
  <c r="F584" i="6" s="1"/>
  <c r="J576" i="6"/>
  <c r="F576" i="6" s="1"/>
  <c r="J568" i="6"/>
  <c r="F568" i="6" s="1"/>
  <c r="J560" i="6"/>
  <c r="F560" i="6" s="1"/>
  <c r="J552" i="6"/>
  <c r="F552" i="6" s="1"/>
  <c r="J544" i="6"/>
  <c r="F544" i="6" s="1"/>
  <c r="J536" i="6"/>
  <c r="F536" i="6" s="1"/>
  <c r="J434" i="6"/>
  <c r="F434" i="6" s="1"/>
  <c r="J430" i="6"/>
  <c r="F430" i="6" s="1"/>
  <c r="J208" i="6"/>
  <c r="F208" i="6" s="1"/>
  <c r="J191" i="6"/>
  <c r="F191" i="6" s="1"/>
  <c r="J144" i="6"/>
  <c r="F144" i="6" s="1"/>
  <c r="J239" i="6"/>
  <c r="F239" i="6" s="1"/>
  <c r="J235" i="6"/>
  <c r="F235" i="6" s="1"/>
  <c r="J231" i="6"/>
  <c r="F231" i="6" s="1"/>
  <c r="J227" i="6"/>
  <c r="F227" i="6" s="1"/>
  <c r="J223" i="6"/>
  <c r="F223" i="6" s="1"/>
  <c r="J186" i="6"/>
  <c r="F186" i="6" s="1"/>
  <c r="H186" i="6"/>
  <c r="J681" i="6"/>
  <c r="F681" i="6" s="1"/>
  <c r="J673" i="6"/>
  <c r="F673" i="6" s="1"/>
  <c r="J665" i="6"/>
  <c r="F665" i="6" s="1"/>
  <c r="J657" i="6"/>
  <c r="F657" i="6" s="1"/>
  <c r="J649" i="6"/>
  <c r="F649" i="6" s="1"/>
  <c r="J641" i="6"/>
  <c r="F641" i="6" s="1"/>
  <c r="J633" i="6"/>
  <c r="F633" i="6" s="1"/>
  <c r="J625" i="6"/>
  <c r="F625" i="6" s="1"/>
  <c r="J609" i="6"/>
  <c r="F609" i="6" s="1"/>
  <c r="J601" i="6"/>
  <c r="F601" i="6" s="1"/>
  <c r="J593" i="6"/>
  <c r="F593" i="6" s="1"/>
  <c r="J585" i="6"/>
  <c r="F585" i="6" s="1"/>
  <c r="J577" i="6"/>
  <c r="F577" i="6" s="1"/>
  <c r="J569" i="6"/>
  <c r="F569" i="6" s="1"/>
  <c r="J561" i="6"/>
  <c r="F561" i="6" s="1"/>
  <c r="J553" i="6"/>
  <c r="F553" i="6" s="1"/>
  <c r="J545" i="6"/>
  <c r="F545" i="6" s="1"/>
  <c r="J537" i="6"/>
  <c r="F537" i="6" s="1"/>
  <c r="J513" i="6"/>
  <c r="F513" i="6" s="1"/>
  <c r="J505" i="6"/>
  <c r="F505" i="6" s="1"/>
  <c r="J497" i="6"/>
  <c r="F497" i="6" s="1"/>
  <c r="J489" i="6"/>
  <c r="F489" i="6" s="1"/>
  <c r="J481" i="6"/>
  <c r="F481" i="6" s="1"/>
  <c r="J473" i="6"/>
  <c r="F473" i="6" s="1"/>
  <c r="J465" i="6"/>
  <c r="F465" i="6" s="1"/>
  <c r="J457" i="6"/>
  <c r="F457" i="6" s="1"/>
  <c r="J449" i="6"/>
  <c r="F449" i="6" s="1"/>
  <c r="J441" i="6"/>
  <c r="F441" i="6" s="1"/>
  <c r="J433" i="6"/>
  <c r="F433" i="6" s="1"/>
  <c r="J425" i="6"/>
  <c r="F425" i="6" s="1"/>
  <c r="J417" i="6"/>
  <c r="F417" i="6" s="1"/>
  <c r="J409" i="6"/>
  <c r="F409" i="6" s="1"/>
  <c r="J401" i="6"/>
  <c r="F401" i="6" s="1"/>
  <c r="J210" i="6"/>
  <c r="F210" i="6" s="1"/>
  <c r="H210" i="6"/>
  <c r="J146" i="6"/>
  <c r="F146" i="6" s="1"/>
  <c r="H146" i="6"/>
  <c r="J170" i="6"/>
  <c r="F170" i="6" s="1"/>
  <c r="H170" i="6"/>
  <c r="H137" i="6"/>
  <c r="J137" i="6"/>
  <c r="F137" i="6" s="1"/>
  <c r="H129" i="6"/>
  <c r="J129" i="6"/>
  <c r="F129" i="6" s="1"/>
  <c r="H121" i="6"/>
  <c r="J121" i="6"/>
  <c r="F121" i="6" s="1"/>
  <c r="H113" i="6"/>
  <c r="J113" i="6"/>
  <c r="F113" i="6" s="1"/>
  <c r="H105" i="6"/>
  <c r="J105" i="6"/>
  <c r="F105" i="6" s="1"/>
  <c r="H97" i="6"/>
  <c r="J97" i="6"/>
  <c r="F97" i="6" s="1"/>
  <c r="H89" i="6"/>
  <c r="J89" i="6"/>
  <c r="F89" i="6" s="1"/>
  <c r="H81" i="6"/>
  <c r="J81" i="6"/>
  <c r="F81" i="6" s="1"/>
  <c r="H73" i="6"/>
  <c r="J73" i="6"/>
  <c r="F73" i="6" s="1"/>
  <c r="H65" i="6"/>
  <c r="J65" i="6"/>
  <c r="F65" i="6" s="1"/>
  <c r="H57" i="6"/>
  <c r="J57" i="6"/>
  <c r="F57" i="6" s="1"/>
  <c r="H49" i="6"/>
  <c r="J49" i="6"/>
  <c r="F49" i="6" s="1"/>
  <c r="H41" i="6"/>
  <c r="J41" i="6"/>
  <c r="F41" i="6" s="1"/>
  <c r="H33" i="6"/>
  <c r="J33" i="6"/>
  <c r="F33" i="6" s="1"/>
  <c r="H25" i="6"/>
  <c r="J25" i="6"/>
  <c r="F25" i="6" s="1"/>
  <c r="H17" i="6"/>
  <c r="J17" i="6"/>
  <c r="F17" i="6" s="1"/>
  <c r="H9" i="6"/>
  <c r="J9" i="6"/>
  <c r="F9" i="6" s="1"/>
  <c r="J675" i="6"/>
  <c r="F675" i="6" s="1"/>
  <c r="J667" i="6"/>
  <c r="F667" i="6" s="1"/>
  <c r="J659" i="6"/>
  <c r="F659" i="6" s="1"/>
  <c r="J651" i="6"/>
  <c r="F651" i="6" s="1"/>
  <c r="J643" i="6"/>
  <c r="F643" i="6" s="1"/>
  <c r="J635" i="6"/>
  <c r="F635" i="6" s="1"/>
  <c r="J627" i="6"/>
  <c r="F627" i="6" s="1"/>
  <c r="J619" i="6"/>
  <c r="F619" i="6" s="1"/>
  <c r="J611" i="6"/>
  <c r="F611" i="6" s="1"/>
  <c r="J603" i="6"/>
  <c r="F603" i="6" s="1"/>
  <c r="J595" i="6"/>
  <c r="F595" i="6" s="1"/>
  <c r="J587" i="6"/>
  <c r="F587" i="6" s="1"/>
  <c r="J579" i="6"/>
  <c r="F579" i="6" s="1"/>
  <c r="J571" i="6"/>
  <c r="F571" i="6" s="1"/>
  <c r="J563" i="6"/>
  <c r="F563" i="6" s="1"/>
  <c r="J555" i="6"/>
  <c r="F555" i="6" s="1"/>
  <c r="J547" i="6"/>
  <c r="F547" i="6" s="1"/>
  <c r="J539" i="6"/>
  <c r="F539" i="6" s="1"/>
  <c r="J531" i="6"/>
  <c r="F531" i="6" s="1"/>
  <c r="J523" i="6"/>
  <c r="F523" i="6" s="1"/>
  <c r="J515" i="6"/>
  <c r="F515" i="6" s="1"/>
  <c r="J507" i="6"/>
  <c r="F507" i="6" s="1"/>
  <c r="J499" i="6"/>
  <c r="F499" i="6" s="1"/>
  <c r="J491" i="6"/>
  <c r="F491" i="6" s="1"/>
  <c r="J483" i="6"/>
  <c r="F483" i="6" s="1"/>
  <c r="J475" i="6"/>
  <c r="F475" i="6" s="1"/>
  <c r="J467" i="6"/>
  <c r="F467" i="6" s="1"/>
  <c r="J459" i="6"/>
  <c r="F459" i="6" s="1"/>
  <c r="J451" i="6"/>
  <c r="F451" i="6" s="1"/>
  <c r="J443" i="6"/>
  <c r="F443" i="6" s="1"/>
  <c r="J435" i="6"/>
  <c r="F435" i="6" s="1"/>
  <c r="J427" i="6"/>
  <c r="F427" i="6" s="1"/>
  <c r="J419" i="6"/>
  <c r="F419" i="6" s="1"/>
  <c r="J411" i="6"/>
  <c r="F411" i="6" s="1"/>
  <c r="J403" i="6"/>
  <c r="F403" i="6" s="1"/>
  <c r="J194" i="6"/>
  <c r="F194" i="6" s="1"/>
  <c r="H194" i="6"/>
  <c r="J676" i="6"/>
  <c r="F676" i="6" s="1"/>
  <c r="J668" i="6"/>
  <c r="F668" i="6" s="1"/>
  <c r="J660" i="6"/>
  <c r="F660" i="6" s="1"/>
  <c r="J652" i="6"/>
  <c r="F652" i="6" s="1"/>
  <c r="J644" i="6"/>
  <c r="F644" i="6" s="1"/>
  <c r="J636" i="6"/>
  <c r="F636" i="6" s="1"/>
  <c r="J628" i="6"/>
  <c r="F628" i="6" s="1"/>
  <c r="J620" i="6"/>
  <c r="F620" i="6" s="1"/>
  <c r="J612" i="6"/>
  <c r="F612" i="6" s="1"/>
  <c r="J604" i="6"/>
  <c r="F604" i="6" s="1"/>
  <c r="J596" i="6"/>
  <c r="F596" i="6" s="1"/>
  <c r="J588" i="6"/>
  <c r="F588" i="6" s="1"/>
  <c r="J580" i="6"/>
  <c r="F580" i="6" s="1"/>
  <c r="J572" i="6"/>
  <c r="F572" i="6" s="1"/>
  <c r="J564" i="6"/>
  <c r="F564" i="6" s="1"/>
  <c r="J556" i="6"/>
  <c r="F556" i="6" s="1"/>
  <c r="J548" i="6"/>
  <c r="F548" i="6" s="1"/>
  <c r="J540" i="6"/>
  <c r="F540" i="6" s="1"/>
  <c r="J532" i="6"/>
  <c r="F532" i="6" s="1"/>
  <c r="J524" i="6"/>
  <c r="F524" i="6" s="1"/>
  <c r="J516" i="6"/>
  <c r="F516" i="6" s="1"/>
  <c r="J508" i="6"/>
  <c r="F508" i="6" s="1"/>
  <c r="J500" i="6"/>
  <c r="F500" i="6" s="1"/>
  <c r="J492" i="6"/>
  <c r="F492" i="6" s="1"/>
  <c r="J484" i="6"/>
  <c r="F484" i="6" s="1"/>
  <c r="J476" i="6"/>
  <c r="F476" i="6" s="1"/>
  <c r="J468" i="6"/>
  <c r="F468" i="6" s="1"/>
  <c r="J460" i="6"/>
  <c r="F460" i="6" s="1"/>
  <c r="J452" i="6"/>
  <c r="F452" i="6" s="1"/>
  <c r="J444" i="6"/>
  <c r="F444" i="6" s="1"/>
  <c r="J436" i="6"/>
  <c r="F436" i="6" s="1"/>
  <c r="J428" i="6"/>
  <c r="F428" i="6" s="1"/>
  <c r="J420" i="6"/>
  <c r="F420" i="6" s="1"/>
  <c r="J412" i="6"/>
  <c r="F412" i="6" s="1"/>
  <c r="J404" i="6"/>
  <c r="F404" i="6" s="1"/>
  <c r="J397" i="6"/>
  <c r="F397" i="6" s="1"/>
  <c r="J393" i="6"/>
  <c r="F393" i="6" s="1"/>
  <c r="J389" i="6"/>
  <c r="F389" i="6" s="1"/>
  <c r="J385" i="6"/>
  <c r="F385" i="6" s="1"/>
  <c r="J381" i="6"/>
  <c r="F381" i="6" s="1"/>
  <c r="J377" i="6"/>
  <c r="F377" i="6" s="1"/>
  <c r="J373" i="6"/>
  <c r="F373" i="6" s="1"/>
  <c r="J369" i="6"/>
  <c r="F369" i="6" s="1"/>
  <c r="J365" i="6"/>
  <c r="F365" i="6" s="1"/>
  <c r="J361" i="6"/>
  <c r="F361" i="6" s="1"/>
  <c r="J357" i="6"/>
  <c r="F357" i="6" s="1"/>
  <c r="J353" i="6"/>
  <c r="F353" i="6" s="1"/>
  <c r="J349" i="6"/>
  <c r="F349" i="6" s="1"/>
  <c r="J345" i="6"/>
  <c r="F345" i="6" s="1"/>
  <c r="J341" i="6"/>
  <c r="F341" i="6" s="1"/>
  <c r="J337" i="6"/>
  <c r="F337" i="6" s="1"/>
  <c r="J333" i="6"/>
  <c r="F333" i="6" s="1"/>
  <c r="J329" i="6"/>
  <c r="F329" i="6" s="1"/>
  <c r="J325" i="6"/>
  <c r="F325" i="6" s="1"/>
  <c r="J321" i="6"/>
  <c r="F321" i="6" s="1"/>
  <c r="J317" i="6"/>
  <c r="F317" i="6" s="1"/>
  <c r="J313" i="6"/>
  <c r="F313" i="6" s="1"/>
  <c r="J309" i="6"/>
  <c r="F309" i="6" s="1"/>
  <c r="J305" i="6"/>
  <c r="F305" i="6" s="1"/>
  <c r="J301" i="6"/>
  <c r="F301" i="6" s="1"/>
  <c r="J297" i="6"/>
  <c r="F297" i="6" s="1"/>
  <c r="J293" i="6"/>
  <c r="F293" i="6" s="1"/>
  <c r="J289" i="6"/>
  <c r="F289" i="6" s="1"/>
  <c r="J285" i="6"/>
  <c r="F285" i="6" s="1"/>
  <c r="J281" i="6"/>
  <c r="F281" i="6" s="1"/>
  <c r="J277" i="6"/>
  <c r="F277" i="6" s="1"/>
  <c r="J273" i="6"/>
  <c r="F273" i="6" s="1"/>
  <c r="J269" i="6"/>
  <c r="F269" i="6" s="1"/>
  <c r="J265" i="6"/>
  <c r="F265" i="6" s="1"/>
  <c r="J261" i="6"/>
  <c r="F261" i="6" s="1"/>
  <c r="J257" i="6"/>
  <c r="F257" i="6" s="1"/>
  <c r="J253" i="6"/>
  <c r="F253" i="6" s="1"/>
  <c r="J249" i="6"/>
  <c r="F249" i="6" s="1"/>
  <c r="J245" i="6"/>
  <c r="F245" i="6" s="1"/>
  <c r="J241" i="6"/>
  <c r="F241" i="6" s="1"/>
  <c r="J237" i="6"/>
  <c r="F237" i="6" s="1"/>
  <c r="J233" i="6"/>
  <c r="F233" i="6" s="1"/>
  <c r="J229" i="6"/>
  <c r="F229" i="6" s="1"/>
  <c r="J225" i="6"/>
  <c r="F225" i="6" s="1"/>
  <c r="J221" i="6"/>
  <c r="F221" i="6" s="1"/>
  <c r="J218" i="6"/>
  <c r="F218" i="6" s="1"/>
  <c r="H218" i="6"/>
  <c r="J154" i="6"/>
  <c r="F154" i="6" s="1"/>
  <c r="H154" i="6"/>
  <c r="J669" i="6"/>
  <c r="F669" i="6" s="1"/>
  <c r="J661" i="6"/>
  <c r="F661" i="6" s="1"/>
  <c r="J653" i="6"/>
  <c r="F653" i="6" s="1"/>
  <c r="J645" i="6"/>
  <c r="F645" i="6" s="1"/>
  <c r="J637" i="6"/>
  <c r="F637" i="6" s="1"/>
  <c r="J629" i="6"/>
  <c r="F629" i="6" s="1"/>
  <c r="J621" i="6"/>
  <c r="F621" i="6" s="1"/>
  <c r="J613" i="6"/>
  <c r="F613" i="6" s="1"/>
  <c r="J605" i="6"/>
  <c r="F605" i="6" s="1"/>
  <c r="J597" i="6"/>
  <c r="F597" i="6" s="1"/>
  <c r="J589" i="6"/>
  <c r="F589" i="6" s="1"/>
  <c r="J581" i="6"/>
  <c r="F581" i="6" s="1"/>
  <c r="J573" i="6"/>
  <c r="F573" i="6" s="1"/>
  <c r="J565" i="6"/>
  <c r="F565" i="6" s="1"/>
  <c r="J557" i="6"/>
  <c r="F557" i="6" s="1"/>
  <c r="J549" i="6"/>
  <c r="F549" i="6" s="1"/>
  <c r="J541" i="6"/>
  <c r="F541" i="6" s="1"/>
  <c r="J533" i="6"/>
  <c r="F533" i="6" s="1"/>
  <c r="J525" i="6"/>
  <c r="F525" i="6" s="1"/>
  <c r="J517" i="6"/>
  <c r="F517" i="6" s="1"/>
  <c r="J509" i="6"/>
  <c r="F509" i="6" s="1"/>
  <c r="J501" i="6"/>
  <c r="F501" i="6" s="1"/>
  <c r="J493" i="6"/>
  <c r="F493" i="6" s="1"/>
  <c r="J485" i="6"/>
  <c r="F485" i="6" s="1"/>
  <c r="J477" i="6"/>
  <c r="F477" i="6" s="1"/>
  <c r="J469" i="6"/>
  <c r="F469" i="6" s="1"/>
  <c r="J461" i="6"/>
  <c r="F461" i="6" s="1"/>
  <c r="J453" i="6"/>
  <c r="F453" i="6" s="1"/>
  <c r="J413" i="6"/>
  <c r="F413" i="6" s="1"/>
  <c r="J405" i="6"/>
  <c r="F405" i="6" s="1"/>
  <c r="J178" i="6"/>
  <c r="F178" i="6" s="1"/>
  <c r="H178" i="6"/>
  <c r="J322" i="6"/>
  <c r="F322" i="6" s="1"/>
  <c r="J318" i="6"/>
  <c r="F318" i="6" s="1"/>
  <c r="J314" i="6"/>
  <c r="F314" i="6" s="1"/>
  <c r="J310" i="6"/>
  <c r="F310" i="6" s="1"/>
  <c r="J306" i="6"/>
  <c r="F306" i="6" s="1"/>
  <c r="J302" i="6"/>
  <c r="F302" i="6" s="1"/>
  <c r="J298" i="6"/>
  <c r="F298" i="6" s="1"/>
  <c r="J294" i="6"/>
  <c r="F294" i="6" s="1"/>
  <c r="J290" i="6"/>
  <c r="F290" i="6" s="1"/>
  <c r="J286" i="6"/>
  <c r="F286" i="6" s="1"/>
  <c r="J282" i="6"/>
  <c r="F282" i="6" s="1"/>
  <c r="J278" i="6"/>
  <c r="F278" i="6" s="1"/>
  <c r="J274" i="6"/>
  <c r="F274" i="6" s="1"/>
  <c r="J270" i="6"/>
  <c r="F270" i="6" s="1"/>
  <c r="J266" i="6"/>
  <c r="F266" i="6" s="1"/>
  <c r="J262" i="6"/>
  <c r="F262" i="6" s="1"/>
  <c r="J258" i="6"/>
  <c r="F258" i="6" s="1"/>
  <c r="J254" i="6"/>
  <c r="F254" i="6" s="1"/>
  <c r="J250" i="6"/>
  <c r="F250" i="6" s="1"/>
  <c r="J246" i="6"/>
  <c r="F246" i="6" s="1"/>
  <c r="J242" i="6"/>
  <c r="F242" i="6" s="1"/>
  <c r="J238" i="6"/>
  <c r="F238" i="6" s="1"/>
  <c r="J234" i="6"/>
  <c r="F234" i="6" s="1"/>
  <c r="J230" i="6"/>
  <c r="F230" i="6" s="1"/>
  <c r="J226" i="6"/>
  <c r="F226" i="6" s="1"/>
  <c r="J222" i="6"/>
  <c r="F222" i="6" s="1"/>
  <c r="J202" i="6"/>
  <c r="F202" i="6" s="1"/>
  <c r="H202" i="6"/>
  <c r="J679" i="6"/>
  <c r="F679" i="6" s="1"/>
  <c r="J671" i="6"/>
  <c r="F671" i="6" s="1"/>
  <c r="J663" i="6"/>
  <c r="F663" i="6" s="1"/>
  <c r="J655" i="6"/>
  <c r="F655" i="6" s="1"/>
  <c r="J647" i="6"/>
  <c r="F647" i="6" s="1"/>
  <c r="J639" i="6"/>
  <c r="F639" i="6" s="1"/>
  <c r="J631" i="6"/>
  <c r="F631" i="6" s="1"/>
  <c r="J623" i="6"/>
  <c r="F623" i="6" s="1"/>
  <c r="J615" i="6"/>
  <c r="F615" i="6" s="1"/>
  <c r="J607" i="6"/>
  <c r="F607" i="6" s="1"/>
  <c r="J599" i="6"/>
  <c r="F599" i="6" s="1"/>
  <c r="J591" i="6"/>
  <c r="F591" i="6" s="1"/>
  <c r="J583" i="6"/>
  <c r="F583" i="6" s="1"/>
  <c r="J575" i="6"/>
  <c r="F575" i="6" s="1"/>
  <c r="J567" i="6"/>
  <c r="F567" i="6" s="1"/>
  <c r="J559" i="6"/>
  <c r="F559" i="6" s="1"/>
  <c r="J551" i="6"/>
  <c r="F551" i="6" s="1"/>
  <c r="J543" i="6"/>
  <c r="F543" i="6" s="1"/>
  <c r="J535" i="6"/>
  <c r="F535" i="6" s="1"/>
  <c r="J527" i="6"/>
  <c r="F527" i="6" s="1"/>
  <c r="J519" i="6"/>
  <c r="F519" i="6" s="1"/>
  <c r="J511" i="6"/>
  <c r="F511" i="6" s="1"/>
  <c r="J503" i="6"/>
  <c r="F503" i="6" s="1"/>
  <c r="J495" i="6"/>
  <c r="F495" i="6" s="1"/>
  <c r="J487" i="6"/>
  <c r="F487" i="6" s="1"/>
  <c r="J479" i="6"/>
  <c r="F479" i="6" s="1"/>
  <c r="J471" i="6"/>
  <c r="F471" i="6" s="1"/>
  <c r="J463" i="6"/>
  <c r="F463" i="6" s="1"/>
  <c r="J455" i="6"/>
  <c r="F455" i="6" s="1"/>
  <c r="J447" i="6"/>
  <c r="F447" i="6" s="1"/>
  <c r="J439" i="6"/>
  <c r="F439" i="6" s="1"/>
  <c r="J431" i="6"/>
  <c r="F431" i="6" s="1"/>
  <c r="J423" i="6"/>
  <c r="F423" i="6" s="1"/>
  <c r="J415" i="6"/>
  <c r="F415" i="6" s="1"/>
  <c r="J407" i="6"/>
  <c r="F407" i="6" s="1"/>
  <c r="J399" i="6"/>
  <c r="F399" i="6" s="1"/>
  <c r="J162" i="6"/>
  <c r="F162" i="6" s="1"/>
  <c r="H162" i="6"/>
  <c r="H139" i="6"/>
  <c r="J139" i="6"/>
  <c r="F139" i="6" s="1"/>
  <c r="H131" i="6"/>
  <c r="J131" i="6"/>
  <c r="F131" i="6" s="1"/>
  <c r="H123" i="6"/>
  <c r="J123" i="6"/>
  <c r="F123" i="6" s="1"/>
  <c r="H115" i="6"/>
  <c r="J115" i="6"/>
  <c r="F115" i="6" s="1"/>
  <c r="H107" i="6"/>
  <c r="J107" i="6"/>
  <c r="F107" i="6" s="1"/>
  <c r="H99" i="6"/>
  <c r="J99" i="6"/>
  <c r="F99" i="6" s="1"/>
  <c r="H91" i="6"/>
  <c r="J91" i="6"/>
  <c r="F91" i="6" s="1"/>
  <c r="H83" i="6"/>
  <c r="J83" i="6"/>
  <c r="F83" i="6" s="1"/>
  <c r="H75" i="6"/>
  <c r="J75" i="6"/>
  <c r="F75" i="6" s="1"/>
  <c r="H67" i="6"/>
  <c r="J67" i="6"/>
  <c r="F67" i="6" s="1"/>
  <c r="H59" i="6"/>
  <c r="J59" i="6"/>
  <c r="F59" i="6" s="1"/>
  <c r="H51" i="6"/>
  <c r="J51" i="6"/>
  <c r="F51" i="6" s="1"/>
  <c r="H43" i="6"/>
  <c r="J43" i="6"/>
  <c r="F43" i="6" s="1"/>
  <c r="H35" i="6"/>
  <c r="J35" i="6"/>
  <c r="F35" i="6" s="1"/>
  <c r="H27" i="6"/>
  <c r="J27" i="6"/>
  <c r="F27" i="6" s="1"/>
  <c r="H19" i="6"/>
  <c r="J19" i="6"/>
  <c r="F19" i="6" s="1"/>
  <c r="H11" i="6"/>
  <c r="J11" i="6"/>
  <c r="F11" i="6" s="1"/>
  <c r="H3" i="6"/>
  <c r="J3" i="6"/>
  <c r="F3" i="6" s="1"/>
  <c r="J217" i="6"/>
  <c r="F217" i="6" s="1"/>
  <c r="H215" i="6"/>
  <c r="J209" i="6"/>
  <c r="F209" i="6" s="1"/>
  <c r="H207" i="6"/>
  <c r="J201" i="6"/>
  <c r="F201" i="6" s="1"/>
  <c r="H199" i="6"/>
  <c r="J193" i="6"/>
  <c r="F193" i="6" s="1"/>
  <c r="H191" i="6"/>
  <c r="J185" i="6"/>
  <c r="F185" i="6" s="1"/>
  <c r="H183" i="6"/>
  <c r="J177" i="6"/>
  <c r="F177" i="6" s="1"/>
  <c r="H175" i="6"/>
  <c r="J169" i="6"/>
  <c r="F169" i="6" s="1"/>
  <c r="H167" i="6"/>
  <c r="J161" i="6"/>
  <c r="F161" i="6" s="1"/>
  <c r="H159" i="6"/>
  <c r="J153" i="6"/>
  <c r="F153" i="6" s="1"/>
  <c r="H151" i="6"/>
  <c r="J145" i="6"/>
  <c r="F145" i="6" s="1"/>
  <c r="H143" i="6"/>
  <c r="H134" i="6"/>
  <c r="J134" i="6"/>
  <c r="F134" i="6" s="1"/>
  <c r="H126" i="6"/>
  <c r="J126" i="6"/>
  <c r="F126" i="6" s="1"/>
  <c r="H118" i="6"/>
  <c r="J118" i="6"/>
  <c r="F118" i="6" s="1"/>
  <c r="H110" i="6"/>
  <c r="J110" i="6"/>
  <c r="F110" i="6" s="1"/>
  <c r="H102" i="6"/>
  <c r="J102" i="6"/>
  <c r="F102" i="6" s="1"/>
  <c r="H94" i="6"/>
  <c r="J94" i="6"/>
  <c r="F94" i="6" s="1"/>
  <c r="H86" i="6"/>
  <c r="J86" i="6"/>
  <c r="F86" i="6" s="1"/>
  <c r="H78" i="6"/>
  <c r="J78" i="6"/>
  <c r="F78" i="6" s="1"/>
  <c r="H70" i="6"/>
  <c r="J70" i="6"/>
  <c r="F70" i="6" s="1"/>
  <c r="H62" i="6"/>
  <c r="J62" i="6"/>
  <c r="F62" i="6" s="1"/>
  <c r="H54" i="6"/>
  <c r="J54" i="6"/>
  <c r="F54" i="6" s="1"/>
  <c r="H46" i="6"/>
  <c r="J46" i="6"/>
  <c r="F46" i="6" s="1"/>
  <c r="H38" i="6"/>
  <c r="J38" i="6"/>
  <c r="F38" i="6" s="1"/>
  <c r="H30" i="6"/>
  <c r="J30" i="6"/>
  <c r="F30" i="6" s="1"/>
  <c r="H22" i="6"/>
  <c r="J22" i="6"/>
  <c r="F22" i="6" s="1"/>
  <c r="H14" i="6"/>
  <c r="J14" i="6"/>
  <c r="F14" i="6" s="1"/>
  <c r="H6" i="6"/>
  <c r="J6" i="6"/>
  <c r="F6" i="6" s="1"/>
  <c r="J219" i="6"/>
  <c r="F219" i="6" s="1"/>
  <c r="J211" i="6"/>
  <c r="F211" i="6" s="1"/>
  <c r="J203" i="6"/>
  <c r="F203" i="6" s="1"/>
  <c r="J195" i="6"/>
  <c r="F195" i="6" s="1"/>
  <c r="J187" i="6"/>
  <c r="F187" i="6" s="1"/>
  <c r="J179" i="6"/>
  <c r="F179" i="6" s="1"/>
  <c r="J171" i="6"/>
  <c r="F171" i="6" s="1"/>
  <c r="J163" i="6"/>
  <c r="F163" i="6" s="1"/>
  <c r="J155" i="6"/>
  <c r="F155" i="6" s="1"/>
  <c r="J147" i="6"/>
  <c r="F147" i="6" s="1"/>
  <c r="H140" i="6"/>
  <c r="J140" i="6"/>
  <c r="F140" i="6" s="1"/>
  <c r="H132" i="6"/>
  <c r="J132" i="6"/>
  <c r="F132" i="6" s="1"/>
  <c r="H124" i="6"/>
  <c r="J124" i="6"/>
  <c r="F124" i="6" s="1"/>
  <c r="H116" i="6"/>
  <c r="J116" i="6"/>
  <c r="F116" i="6" s="1"/>
  <c r="H108" i="6"/>
  <c r="J108" i="6"/>
  <c r="F108" i="6" s="1"/>
  <c r="H100" i="6"/>
  <c r="J100" i="6"/>
  <c r="F100" i="6" s="1"/>
  <c r="H92" i="6"/>
  <c r="J92" i="6"/>
  <c r="F92" i="6" s="1"/>
  <c r="H84" i="6"/>
  <c r="J84" i="6"/>
  <c r="F84" i="6" s="1"/>
  <c r="H76" i="6"/>
  <c r="J76" i="6"/>
  <c r="F76" i="6" s="1"/>
  <c r="H68" i="6"/>
  <c r="J68" i="6"/>
  <c r="F68" i="6" s="1"/>
  <c r="H60" i="6"/>
  <c r="J60" i="6"/>
  <c r="F60" i="6" s="1"/>
  <c r="H52" i="6"/>
  <c r="J52" i="6"/>
  <c r="F52" i="6" s="1"/>
  <c r="H44" i="6"/>
  <c r="J44" i="6"/>
  <c r="F44" i="6" s="1"/>
  <c r="H36" i="6"/>
  <c r="J36" i="6"/>
  <c r="F36" i="6" s="1"/>
  <c r="H28" i="6"/>
  <c r="J28" i="6"/>
  <c r="F28" i="6" s="1"/>
  <c r="H20" i="6"/>
  <c r="J20" i="6"/>
  <c r="F20" i="6" s="1"/>
  <c r="H12" i="6"/>
  <c r="J12" i="6"/>
  <c r="F12" i="6" s="1"/>
  <c r="H4" i="6"/>
  <c r="J4" i="6"/>
  <c r="F4" i="6" s="1"/>
  <c r="J220" i="6"/>
  <c r="F220" i="6" s="1"/>
  <c r="J212" i="6"/>
  <c r="F212" i="6" s="1"/>
  <c r="J204" i="6"/>
  <c r="F204" i="6" s="1"/>
  <c r="J196" i="6"/>
  <c r="F196" i="6" s="1"/>
  <c r="J188" i="6"/>
  <c r="F188" i="6" s="1"/>
  <c r="J180" i="6"/>
  <c r="F180" i="6" s="1"/>
  <c r="J172" i="6"/>
  <c r="F172" i="6" s="1"/>
  <c r="J164" i="6"/>
  <c r="F164" i="6" s="1"/>
  <c r="J156" i="6"/>
  <c r="F156" i="6" s="1"/>
  <c r="J148" i="6"/>
  <c r="F148" i="6" s="1"/>
  <c r="H135" i="6"/>
  <c r="J135" i="6"/>
  <c r="F135" i="6" s="1"/>
  <c r="H127" i="6"/>
  <c r="J127" i="6"/>
  <c r="F127" i="6" s="1"/>
  <c r="H119" i="6"/>
  <c r="J119" i="6"/>
  <c r="F119" i="6" s="1"/>
  <c r="H111" i="6"/>
  <c r="J111" i="6"/>
  <c r="F111" i="6" s="1"/>
  <c r="H103" i="6"/>
  <c r="J103" i="6"/>
  <c r="F103" i="6" s="1"/>
  <c r="H95" i="6"/>
  <c r="J95" i="6"/>
  <c r="F95" i="6" s="1"/>
  <c r="H87" i="6"/>
  <c r="J87" i="6"/>
  <c r="F87" i="6" s="1"/>
  <c r="H79" i="6"/>
  <c r="J79" i="6"/>
  <c r="F79" i="6" s="1"/>
  <c r="H71" i="6"/>
  <c r="J71" i="6"/>
  <c r="F71" i="6" s="1"/>
  <c r="H63" i="6"/>
  <c r="J63" i="6"/>
  <c r="F63" i="6" s="1"/>
  <c r="H55" i="6"/>
  <c r="J55" i="6"/>
  <c r="F55" i="6" s="1"/>
  <c r="H47" i="6"/>
  <c r="J47" i="6"/>
  <c r="F47" i="6" s="1"/>
  <c r="H39" i="6"/>
  <c r="J39" i="6"/>
  <c r="F39" i="6" s="1"/>
  <c r="H31" i="6"/>
  <c r="J31" i="6"/>
  <c r="F31" i="6" s="1"/>
  <c r="H23" i="6"/>
  <c r="J23" i="6"/>
  <c r="F23" i="6" s="1"/>
  <c r="H15" i="6"/>
  <c r="J15" i="6"/>
  <c r="F15" i="6" s="1"/>
  <c r="H7" i="6"/>
  <c r="J7" i="6"/>
  <c r="F7" i="6" s="1"/>
  <c r="H219" i="6"/>
  <c r="J213" i="6"/>
  <c r="F213" i="6" s="1"/>
  <c r="H211" i="6"/>
  <c r="J205" i="6"/>
  <c r="F205" i="6" s="1"/>
  <c r="H203" i="6"/>
  <c r="J197" i="6"/>
  <c r="F197" i="6" s="1"/>
  <c r="H195" i="6"/>
  <c r="J189" i="6"/>
  <c r="F189" i="6" s="1"/>
  <c r="H187" i="6"/>
  <c r="J181" i="6"/>
  <c r="F181" i="6" s="1"/>
  <c r="H179" i="6"/>
  <c r="J173" i="6"/>
  <c r="F173" i="6" s="1"/>
  <c r="H171" i="6"/>
  <c r="J165" i="6"/>
  <c r="F165" i="6" s="1"/>
  <c r="H163" i="6"/>
  <c r="J157" i="6"/>
  <c r="F157" i="6" s="1"/>
  <c r="H155" i="6"/>
  <c r="J149" i="6"/>
  <c r="F149" i="6" s="1"/>
  <c r="H147" i="6"/>
  <c r="H141" i="6"/>
  <c r="J141" i="6"/>
  <c r="F141" i="6" s="1"/>
  <c r="H138" i="6"/>
  <c r="J138" i="6"/>
  <c r="F138" i="6" s="1"/>
  <c r="H130" i="6"/>
  <c r="J130" i="6"/>
  <c r="F130" i="6" s="1"/>
  <c r="H122" i="6"/>
  <c r="J122" i="6"/>
  <c r="F122" i="6" s="1"/>
  <c r="H114" i="6"/>
  <c r="J114" i="6"/>
  <c r="F114" i="6" s="1"/>
  <c r="H106" i="6"/>
  <c r="J106" i="6"/>
  <c r="F106" i="6" s="1"/>
  <c r="H98" i="6"/>
  <c r="J98" i="6"/>
  <c r="F98" i="6" s="1"/>
  <c r="H90" i="6"/>
  <c r="J90" i="6"/>
  <c r="F90" i="6" s="1"/>
  <c r="H82" i="6"/>
  <c r="J82" i="6"/>
  <c r="F82" i="6" s="1"/>
  <c r="H74" i="6"/>
  <c r="J74" i="6"/>
  <c r="F74" i="6" s="1"/>
  <c r="H66" i="6"/>
  <c r="J66" i="6"/>
  <c r="F66" i="6" s="1"/>
  <c r="H58" i="6"/>
  <c r="J58" i="6"/>
  <c r="F58" i="6" s="1"/>
  <c r="H50" i="6"/>
  <c r="J50" i="6"/>
  <c r="F50" i="6" s="1"/>
  <c r="H42" i="6"/>
  <c r="J42" i="6"/>
  <c r="F42" i="6" s="1"/>
  <c r="H34" i="6"/>
  <c r="J34" i="6"/>
  <c r="F34" i="6" s="1"/>
  <c r="H26" i="6"/>
  <c r="J26" i="6"/>
  <c r="F26" i="6" s="1"/>
  <c r="H18" i="6"/>
  <c r="J18" i="6"/>
  <c r="F18" i="6" s="1"/>
  <c r="H10" i="6"/>
  <c r="J10" i="6"/>
  <c r="F10" i="6" s="1"/>
  <c r="H2" i="6"/>
  <c r="J2" i="6"/>
  <c r="F2" i="6" s="1"/>
  <c r="H220" i="6"/>
  <c r="J214" i="6"/>
  <c r="F214" i="6" s="1"/>
  <c r="H212" i="6"/>
  <c r="J206" i="6"/>
  <c r="F206" i="6" s="1"/>
  <c r="H204" i="6"/>
  <c r="J198" i="6"/>
  <c r="F198" i="6" s="1"/>
  <c r="H196" i="6"/>
  <c r="J190" i="6"/>
  <c r="F190" i="6" s="1"/>
  <c r="H188" i="6"/>
  <c r="J182" i="6"/>
  <c r="F182" i="6" s="1"/>
  <c r="H180" i="6"/>
  <c r="J174" i="6"/>
  <c r="F174" i="6" s="1"/>
  <c r="H172" i="6"/>
  <c r="J166" i="6"/>
  <c r="F166" i="6" s="1"/>
  <c r="H164" i="6"/>
  <c r="J158" i="6"/>
  <c r="F158" i="6" s="1"/>
  <c r="H156" i="6"/>
  <c r="J150" i="6"/>
  <c r="F150" i="6" s="1"/>
  <c r="H148" i="6"/>
  <c r="J142" i="6"/>
  <c r="F142" i="6" s="1"/>
  <c r="H133" i="6"/>
  <c r="J133" i="6"/>
  <c r="F133" i="6" s="1"/>
  <c r="H125" i="6"/>
  <c r="J125" i="6"/>
  <c r="F125" i="6" s="1"/>
  <c r="H117" i="6"/>
  <c r="J117" i="6"/>
  <c r="F117" i="6" s="1"/>
  <c r="H109" i="6"/>
  <c r="J109" i="6"/>
  <c r="F109" i="6" s="1"/>
  <c r="H101" i="6"/>
  <c r="J101" i="6"/>
  <c r="F101" i="6" s="1"/>
  <c r="H93" i="6"/>
  <c r="J93" i="6"/>
  <c r="F93" i="6" s="1"/>
  <c r="H85" i="6"/>
  <c r="J85" i="6"/>
  <c r="F85" i="6" s="1"/>
  <c r="H77" i="6"/>
  <c r="J77" i="6"/>
  <c r="F77" i="6" s="1"/>
  <c r="H69" i="6"/>
  <c r="J69" i="6"/>
  <c r="F69" i="6" s="1"/>
  <c r="H61" i="6"/>
  <c r="J61" i="6"/>
  <c r="F61" i="6" s="1"/>
  <c r="H53" i="6"/>
  <c r="J53" i="6"/>
  <c r="F53" i="6" s="1"/>
  <c r="H45" i="6"/>
  <c r="J45" i="6"/>
  <c r="F45" i="6" s="1"/>
  <c r="H37" i="6"/>
  <c r="J37" i="6"/>
  <c r="F37" i="6" s="1"/>
  <c r="H29" i="6"/>
  <c r="J29" i="6"/>
  <c r="F29" i="6" s="1"/>
  <c r="H21" i="6"/>
  <c r="J21" i="6"/>
  <c r="F21" i="6" s="1"/>
  <c r="H13" i="6"/>
  <c r="J13" i="6"/>
  <c r="F13" i="6" s="1"/>
  <c r="H5" i="6"/>
  <c r="J5" i="6"/>
  <c r="F5" i="6" s="1"/>
  <c r="H136" i="6"/>
  <c r="J136" i="6"/>
  <c r="F136" i="6" s="1"/>
  <c r="H128" i="6"/>
  <c r="J128" i="6"/>
  <c r="F128" i="6" s="1"/>
  <c r="H120" i="6"/>
  <c r="J120" i="6"/>
  <c r="F120" i="6" s="1"/>
  <c r="H112" i="6"/>
  <c r="J112" i="6"/>
  <c r="F112" i="6" s="1"/>
  <c r="H104" i="6"/>
  <c r="J104" i="6"/>
  <c r="F104" i="6" s="1"/>
  <c r="H96" i="6"/>
  <c r="J96" i="6"/>
  <c r="F96" i="6" s="1"/>
  <c r="H88" i="6"/>
  <c r="J88" i="6"/>
  <c r="F88" i="6" s="1"/>
  <c r="H80" i="6"/>
  <c r="J80" i="6"/>
  <c r="F80" i="6" s="1"/>
  <c r="H72" i="6"/>
  <c r="J72" i="6"/>
  <c r="F72" i="6" s="1"/>
  <c r="H64" i="6"/>
  <c r="J64" i="6"/>
  <c r="F64" i="6" s="1"/>
  <c r="H56" i="6"/>
  <c r="J56" i="6"/>
  <c r="F56" i="6" s="1"/>
  <c r="H48" i="6"/>
  <c r="J48" i="6"/>
  <c r="F48" i="6" s="1"/>
  <c r="H40" i="6"/>
  <c r="J40" i="6"/>
  <c r="F40" i="6" s="1"/>
  <c r="H32" i="6"/>
  <c r="J32" i="6"/>
  <c r="F32" i="6" s="1"/>
  <c r="H24" i="6"/>
  <c r="J24" i="6"/>
  <c r="F24" i="6" s="1"/>
  <c r="H16" i="6"/>
  <c r="J16" i="6"/>
  <c r="F16" i="6" s="1"/>
  <c r="H8" i="6"/>
  <c r="J8" i="6"/>
  <c r="F8"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AD354" i="7"/>
  <c r="AD355" i="7"/>
  <c r="AD356" i="7"/>
  <c r="AD357" i="7"/>
  <c r="AD358" i="7"/>
  <c r="AD359" i="7"/>
  <c r="AD360" i="7"/>
  <c r="AD361" i="7"/>
  <c r="AD362" i="7"/>
  <c r="AD363" i="7"/>
  <c r="AD364" i="7"/>
  <c r="AD365" i="7"/>
  <c r="AD366" i="7"/>
  <c r="AD367" i="7"/>
  <c r="AD368" i="7"/>
  <c r="AD369" i="7"/>
  <c r="AD370" i="7"/>
  <c r="AD371" i="7"/>
  <c r="AD372" i="7"/>
  <c r="AD373" i="7"/>
  <c r="AD374" i="7"/>
  <c r="AD375" i="7"/>
  <c r="AD376" i="7"/>
  <c r="AD377" i="7"/>
  <c r="AD378" i="7"/>
  <c r="AD379" i="7"/>
  <c r="AD380" i="7"/>
  <c r="AD381" i="7"/>
  <c r="AD382" i="7"/>
  <c r="AD383" i="7"/>
  <c r="AD384" i="7"/>
  <c r="AD385" i="7"/>
  <c r="AD386" i="7"/>
  <c r="AD387" i="7"/>
  <c r="AD388" i="7"/>
  <c r="AD389" i="7"/>
  <c r="AD390" i="7"/>
  <c r="AD391" i="7"/>
  <c r="AD392" i="7"/>
  <c r="AD393" i="7"/>
  <c r="AD394" i="7"/>
  <c r="AD395" i="7"/>
  <c r="AD396" i="7"/>
  <c r="AD397" i="7"/>
  <c r="AD398" i="7"/>
  <c r="AD399" i="7"/>
  <c r="AD400" i="7"/>
  <c r="AD401" i="7"/>
  <c r="AD402" i="7"/>
  <c r="AD403" i="7"/>
  <c r="AD404" i="7"/>
  <c r="AD405" i="7"/>
  <c r="AD406" i="7"/>
  <c r="AD407" i="7"/>
  <c r="AD408" i="7"/>
  <c r="AD409" i="7"/>
  <c r="AD410" i="7"/>
  <c r="AD411" i="7"/>
  <c r="AD412" i="7"/>
  <c r="AD413" i="7"/>
  <c r="AD414" i="7"/>
  <c r="AD415" i="7"/>
  <c r="AD416" i="7"/>
  <c r="AD417" i="7"/>
  <c r="AD418" i="7"/>
  <c r="AD419" i="7"/>
  <c r="AD420" i="7"/>
  <c r="AD421" i="7"/>
  <c r="AD422" i="7"/>
  <c r="AD423" i="7"/>
  <c r="AD424" i="7"/>
  <c r="AD425" i="7"/>
  <c r="AD426" i="7"/>
  <c r="AD427" i="7"/>
  <c r="AD428" i="7"/>
  <c r="AD429" i="7"/>
  <c r="AD430" i="7"/>
  <c r="AD431" i="7"/>
  <c r="AD432" i="7"/>
  <c r="AD433" i="7"/>
  <c r="AD434" i="7"/>
  <c r="AD435" i="7"/>
  <c r="AD436" i="7"/>
  <c r="AD437" i="7"/>
  <c r="AD438" i="7"/>
  <c r="AD439" i="7"/>
  <c r="AD440" i="7"/>
  <c r="AD441" i="7"/>
  <c r="AD442" i="7"/>
  <c r="AD443" i="7"/>
  <c r="AD444" i="7"/>
  <c r="AD445" i="7"/>
  <c r="AD446" i="7"/>
  <c r="AD447" i="7"/>
  <c r="AD448" i="7"/>
  <c r="AD449" i="7"/>
  <c r="AD450" i="7"/>
  <c r="AD451" i="7"/>
  <c r="AD452" i="7"/>
  <c r="AD453" i="7"/>
  <c r="AD454" i="7"/>
  <c r="AD455" i="7"/>
  <c r="AD456" i="7"/>
  <c r="AD457" i="7"/>
  <c r="AD458" i="7"/>
  <c r="AD459" i="7"/>
  <c r="AD460" i="7"/>
  <c r="AD461" i="7"/>
  <c r="AD462" i="7"/>
  <c r="AD463" i="7"/>
  <c r="AD464" i="7"/>
  <c r="AD465" i="7"/>
  <c r="AD466" i="7"/>
  <c r="AD467" i="7"/>
  <c r="AD468" i="7"/>
  <c r="AD469" i="7"/>
  <c r="AD470" i="7"/>
  <c r="AD471" i="7"/>
  <c r="AD472" i="7"/>
  <c r="AD473" i="7"/>
  <c r="AD474" i="7"/>
  <c r="AD475" i="7"/>
  <c r="AD476" i="7"/>
  <c r="AD477" i="7"/>
  <c r="AD478" i="7"/>
  <c r="AD479" i="7"/>
  <c r="AD480" i="7"/>
  <c r="AD481" i="7"/>
  <c r="AD482" i="7"/>
  <c r="AD483" i="7"/>
  <c r="AD484" i="7"/>
  <c r="AD485" i="7"/>
  <c r="AD486" i="7"/>
  <c r="AD487" i="7"/>
  <c r="AD488" i="7"/>
  <c r="AD489" i="7"/>
  <c r="AD490" i="7"/>
  <c r="AD491" i="7"/>
  <c r="AD492" i="7"/>
  <c r="AD493" i="7"/>
  <c r="AD494" i="7"/>
  <c r="AD495" i="7"/>
  <c r="AD496" i="7"/>
  <c r="AD497" i="7"/>
  <c r="AD498" i="7"/>
  <c r="AD499" i="7"/>
  <c r="AD500" i="7"/>
  <c r="AD501" i="7"/>
  <c r="AD502" i="7"/>
  <c r="AD503" i="7"/>
  <c r="AD504" i="7"/>
  <c r="AD505" i="7"/>
  <c r="AD506" i="7"/>
  <c r="AD507" i="7"/>
  <c r="AD508" i="7"/>
  <c r="AD509" i="7"/>
  <c r="AD510" i="7"/>
  <c r="AD511" i="7"/>
  <c r="AD512" i="7"/>
  <c r="AD513" i="7"/>
  <c r="AD514" i="7"/>
  <c r="AD515" i="7"/>
  <c r="AD516" i="7"/>
  <c r="AD517" i="7"/>
  <c r="AD518" i="7"/>
  <c r="AD519" i="7"/>
  <c r="AD520" i="7"/>
  <c r="AD521" i="7"/>
  <c r="AD522" i="7"/>
  <c r="AD523" i="7"/>
  <c r="AD524" i="7"/>
  <c r="AD525" i="7"/>
  <c r="AD526" i="7"/>
  <c r="AD527" i="7"/>
  <c r="AD528" i="7"/>
  <c r="AD529" i="7"/>
  <c r="AD530" i="7"/>
  <c r="AD531" i="7"/>
  <c r="AD532" i="7"/>
  <c r="AD533" i="7"/>
  <c r="AD534" i="7"/>
  <c r="AD535" i="7"/>
  <c r="AD536" i="7"/>
  <c r="AD537" i="7"/>
  <c r="AD538" i="7"/>
  <c r="AD539" i="7"/>
  <c r="AD540" i="7"/>
  <c r="AD541" i="7"/>
  <c r="AD542" i="7"/>
  <c r="AD543" i="7"/>
  <c r="AD544" i="7"/>
  <c r="AD545" i="7"/>
  <c r="AD546" i="7"/>
  <c r="AD547" i="7"/>
  <c r="AD548" i="7"/>
  <c r="AD549" i="7"/>
  <c r="AD550" i="7"/>
  <c r="AD551" i="7"/>
  <c r="AD552" i="7"/>
  <c r="AD553" i="7"/>
  <c r="AD554" i="7"/>
  <c r="AD555" i="7"/>
  <c r="AD556" i="7"/>
  <c r="AD557" i="7"/>
  <c r="AD558" i="7"/>
  <c r="AD559" i="7"/>
  <c r="AD560" i="7"/>
  <c r="AD561" i="7"/>
  <c r="AD562" i="7"/>
  <c r="AD563" i="7"/>
  <c r="AD564" i="7"/>
  <c r="AD565" i="7"/>
  <c r="AD566" i="7"/>
  <c r="AD567" i="7"/>
  <c r="AD568" i="7"/>
  <c r="AD569" i="7"/>
  <c r="AD570" i="7"/>
  <c r="AD571" i="7"/>
  <c r="AD572" i="7"/>
  <c r="AD573" i="7"/>
  <c r="AD574" i="7"/>
  <c r="AD575" i="7"/>
  <c r="AD576" i="7"/>
  <c r="AD577" i="7"/>
  <c r="AD578" i="7"/>
  <c r="AD579" i="7"/>
  <c r="AD580" i="7"/>
  <c r="AD581" i="7"/>
  <c r="AD582" i="7"/>
  <c r="AD583" i="7"/>
  <c r="AD584" i="7"/>
  <c r="AD585" i="7"/>
  <c r="AD586" i="7"/>
  <c r="AD587" i="7"/>
  <c r="AD588" i="7"/>
  <c r="AD589" i="7"/>
  <c r="AD590" i="7"/>
  <c r="AD591" i="7"/>
  <c r="AD592" i="7"/>
  <c r="AD593" i="7"/>
  <c r="AD594" i="7"/>
  <c r="AD595" i="7"/>
  <c r="AD596" i="7"/>
  <c r="AD597" i="7"/>
  <c r="AD598" i="7"/>
  <c r="AD599" i="7"/>
  <c r="AD600" i="7"/>
  <c r="AD601" i="7"/>
  <c r="AD602" i="7"/>
  <c r="AD603" i="7"/>
  <c r="AD604" i="7"/>
  <c r="AD605" i="7"/>
  <c r="AD606" i="7"/>
  <c r="AD607" i="7"/>
  <c r="AD608" i="7"/>
  <c r="AD609" i="7"/>
  <c r="AD610" i="7"/>
  <c r="AD611" i="7"/>
  <c r="AD612" i="7"/>
  <c r="AD613" i="7"/>
  <c r="AD614" i="7"/>
  <c r="AD615" i="7"/>
  <c r="AD616" i="7"/>
  <c r="AD617" i="7"/>
  <c r="AD618" i="7"/>
  <c r="AD619" i="7"/>
  <c r="AD620" i="7"/>
  <c r="AD621" i="7"/>
  <c r="AD622" i="7"/>
  <c r="AD623" i="7"/>
  <c r="AD624" i="7"/>
  <c r="AD625" i="7"/>
  <c r="AD626" i="7"/>
  <c r="AD627" i="7"/>
  <c r="AD628" i="7"/>
  <c r="AD629" i="7"/>
  <c r="AD630" i="7"/>
  <c r="AD631" i="7"/>
  <c r="AD632" i="7"/>
  <c r="AD633" i="7"/>
  <c r="AD634" i="7"/>
  <c r="AD635" i="7"/>
  <c r="AD636" i="7"/>
  <c r="AD637" i="7"/>
  <c r="AD638" i="7"/>
  <c r="AD639" i="7"/>
  <c r="AD640" i="7"/>
  <c r="AD641" i="7"/>
  <c r="AD642" i="7"/>
  <c r="AD643" i="7"/>
  <c r="AD644" i="7"/>
  <c r="AD645" i="7"/>
  <c r="AD646" i="7"/>
  <c r="AD647" i="7"/>
  <c r="AD648" i="7"/>
  <c r="AD649" i="7"/>
  <c r="AD650" i="7"/>
  <c r="AD651" i="7"/>
  <c r="AD652" i="7"/>
  <c r="AD653" i="7"/>
  <c r="AD654" i="7"/>
  <c r="AD655" i="7"/>
  <c r="AD656" i="7"/>
  <c r="AD657" i="7"/>
  <c r="AD658" i="7"/>
  <c r="AD659" i="7"/>
  <c r="AD660" i="7"/>
  <c r="AD661" i="7"/>
  <c r="AD662" i="7"/>
  <c r="AD663" i="7"/>
  <c r="AD664" i="7"/>
  <c r="AD665" i="7"/>
  <c r="AD666" i="7"/>
  <c r="AD667" i="7"/>
  <c r="AD668" i="7"/>
  <c r="AD669" i="7"/>
  <c r="AD670" i="7"/>
  <c r="AD671" i="7"/>
  <c r="AD672" i="7"/>
  <c r="AD673" i="7"/>
  <c r="AD674" i="7"/>
  <c r="AD675" i="7"/>
  <c r="AD676" i="7"/>
  <c r="AD677" i="7"/>
  <c r="AD678" i="7"/>
  <c r="AD679" i="7"/>
  <c r="AD680" i="7"/>
  <c r="AD681" i="7"/>
  <c r="AD682" i="7"/>
  <c r="G26" i="10"/>
  <c r="G25" i="10"/>
  <c r="G24" i="10"/>
  <c r="G23" i="10"/>
  <c r="G22" i="10"/>
  <c r="G21" i="10"/>
  <c r="G20" i="10"/>
  <c r="G19" i="10"/>
  <c r="G15" i="10"/>
  <c r="G14" i="10"/>
  <c r="G13" i="10"/>
  <c r="G11" i="10"/>
  <c r="G10" i="10"/>
  <c r="G8" i="10"/>
  <c r="G7" i="10"/>
  <c r="G6" i="10"/>
  <c r="C7" i="10"/>
  <c r="C6" i="10"/>
  <c r="C3" i="10"/>
  <c r="G12" i="10" l="1"/>
  <c r="I12" i="10" s="1"/>
  <c r="G36" i="10" s="1"/>
  <c r="I8" i="10"/>
  <c r="I7" i="10"/>
  <c r="I10" i="10"/>
  <c r="I11" i="10"/>
  <c r="I13" i="10"/>
  <c r="I14" i="10"/>
  <c r="I15" i="10"/>
  <c r="I6" i="10"/>
  <c r="G27" i="10"/>
  <c r="Z682" i="8"/>
  <c r="V682" i="8"/>
  <c r="R682" i="8"/>
  <c r="O682" i="8"/>
  <c r="Z681" i="8"/>
  <c r="V681" i="8"/>
  <c r="R681" i="8"/>
  <c r="O681" i="8"/>
  <c r="Z680" i="8"/>
  <c r="V680" i="8"/>
  <c r="R680" i="8"/>
  <c r="O680" i="8"/>
  <c r="Z679" i="8"/>
  <c r="V679" i="8"/>
  <c r="R679" i="8"/>
  <c r="O679" i="8"/>
  <c r="Z678" i="8"/>
  <c r="V678" i="8"/>
  <c r="R678" i="8"/>
  <c r="O678" i="8"/>
  <c r="Z677" i="8"/>
  <c r="V677" i="8"/>
  <c r="R677" i="8"/>
  <c r="O677" i="8"/>
  <c r="Z676" i="8"/>
  <c r="V676" i="8"/>
  <c r="R676" i="8"/>
  <c r="O676" i="8"/>
  <c r="Z675" i="8"/>
  <c r="V675" i="8"/>
  <c r="R675" i="8"/>
  <c r="O675" i="8"/>
  <c r="Z674" i="8"/>
  <c r="V674" i="8"/>
  <c r="R674" i="8"/>
  <c r="O674" i="8"/>
  <c r="Z673" i="8"/>
  <c r="V673" i="8"/>
  <c r="R673" i="8"/>
  <c r="O673" i="8"/>
  <c r="Z672" i="8"/>
  <c r="V672" i="8"/>
  <c r="R672" i="8"/>
  <c r="O672" i="8"/>
  <c r="Z671" i="8"/>
  <c r="V671" i="8"/>
  <c r="R671" i="8"/>
  <c r="O671" i="8"/>
  <c r="Z670" i="8"/>
  <c r="V670" i="8"/>
  <c r="R670" i="8"/>
  <c r="O670" i="8"/>
  <c r="Z669" i="8"/>
  <c r="V669" i="8"/>
  <c r="R669" i="8"/>
  <c r="O669" i="8"/>
  <c r="Z668" i="8"/>
  <c r="V668" i="8"/>
  <c r="R668" i="8"/>
  <c r="O668" i="8"/>
  <c r="Z667" i="8"/>
  <c r="V667" i="8"/>
  <c r="R667" i="8"/>
  <c r="O667" i="8"/>
  <c r="Z666" i="8"/>
  <c r="V666" i="8"/>
  <c r="R666" i="8"/>
  <c r="O666" i="8"/>
  <c r="Z665" i="8"/>
  <c r="V665" i="8"/>
  <c r="R665" i="8"/>
  <c r="O665" i="8"/>
  <c r="Z664" i="8"/>
  <c r="V664" i="8"/>
  <c r="R664" i="8"/>
  <c r="O664" i="8"/>
  <c r="Z663" i="8"/>
  <c r="V663" i="8"/>
  <c r="R663" i="8"/>
  <c r="O663" i="8"/>
  <c r="Z662" i="8"/>
  <c r="V662" i="8"/>
  <c r="R662" i="8"/>
  <c r="O662" i="8"/>
  <c r="Z661" i="8"/>
  <c r="V661" i="8"/>
  <c r="R661" i="8"/>
  <c r="O661" i="8"/>
  <c r="Z660" i="8"/>
  <c r="V660" i="8"/>
  <c r="R660" i="8"/>
  <c r="O660" i="8"/>
  <c r="Z659" i="8"/>
  <c r="V659" i="8"/>
  <c r="R659" i="8"/>
  <c r="O659" i="8"/>
  <c r="Z658" i="8"/>
  <c r="V658" i="8"/>
  <c r="R658" i="8"/>
  <c r="O658" i="8"/>
  <c r="Z657" i="8"/>
  <c r="V657" i="8"/>
  <c r="R657" i="8"/>
  <c r="O657" i="8"/>
  <c r="Z656" i="8"/>
  <c r="V656" i="8"/>
  <c r="R656" i="8"/>
  <c r="O656" i="8"/>
  <c r="Z655" i="8"/>
  <c r="V655" i="8"/>
  <c r="R655" i="8"/>
  <c r="O655" i="8"/>
  <c r="Z654" i="8"/>
  <c r="V654" i="8"/>
  <c r="R654" i="8"/>
  <c r="O654" i="8"/>
  <c r="Z653" i="8"/>
  <c r="V653" i="8"/>
  <c r="R653" i="8"/>
  <c r="O653" i="8"/>
  <c r="Z652" i="8"/>
  <c r="V652" i="8"/>
  <c r="R652" i="8"/>
  <c r="O652" i="8"/>
  <c r="Z651" i="8"/>
  <c r="V651" i="8"/>
  <c r="R651" i="8"/>
  <c r="O651" i="8"/>
  <c r="Z650" i="8"/>
  <c r="V650" i="8"/>
  <c r="R650" i="8"/>
  <c r="O650" i="8"/>
  <c r="Z649" i="8"/>
  <c r="V649" i="8"/>
  <c r="R649" i="8"/>
  <c r="O649" i="8"/>
  <c r="Z648" i="8"/>
  <c r="V648" i="8"/>
  <c r="R648" i="8"/>
  <c r="O648" i="8"/>
  <c r="Z647" i="8"/>
  <c r="V647" i="8"/>
  <c r="R647" i="8"/>
  <c r="O647" i="8"/>
  <c r="Z646" i="8"/>
  <c r="V646" i="8"/>
  <c r="R646" i="8"/>
  <c r="O646" i="8"/>
  <c r="Z645" i="8"/>
  <c r="V645" i="8"/>
  <c r="R645" i="8"/>
  <c r="O645" i="8"/>
  <c r="Z644" i="8"/>
  <c r="V644" i="8"/>
  <c r="R644" i="8"/>
  <c r="O644" i="8"/>
  <c r="Z643" i="8"/>
  <c r="V643" i="8"/>
  <c r="R643" i="8"/>
  <c r="O643" i="8"/>
  <c r="Z642" i="8"/>
  <c r="V642" i="8"/>
  <c r="R642" i="8"/>
  <c r="O642" i="8"/>
  <c r="Z641" i="8"/>
  <c r="V641" i="8"/>
  <c r="R641" i="8"/>
  <c r="O641" i="8"/>
  <c r="Z640" i="8"/>
  <c r="V640" i="8"/>
  <c r="R640" i="8"/>
  <c r="O640" i="8"/>
  <c r="Z639" i="8"/>
  <c r="V639" i="8"/>
  <c r="R639" i="8"/>
  <c r="O639" i="8"/>
  <c r="Z638" i="8"/>
  <c r="V638" i="8"/>
  <c r="R638" i="8"/>
  <c r="O638" i="8"/>
  <c r="Z637" i="8"/>
  <c r="V637" i="8"/>
  <c r="R637" i="8"/>
  <c r="O637" i="8"/>
  <c r="Z636" i="8"/>
  <c r="V636" i="8"/>
  <c r="R636" i="8"/>
  <c r="O636" i="8"/>
  <c r="Z635" i="8"/>
  <c r="V635" i="8"/>
  <c r="R635" i="8"/>
  <c r="O635" i="8"/>
  <c r="Z634" i="8"/>
  <c r="V634" i="8"/>
  <c r="R634" i="8"/>
  <c r="O634" i="8"/>
  <c r="Z633" i="8"/>
  <c r="V633" i="8"/>
  <c r="R633" i="8"/>
  <c r="O633" i="8"/>
  <c r="Z632" i="8"/>
  <c r="V632" i="8"/>
  <c r="R632" i="8"/>
  <c r="O632" i="8"/>
  <c r="Z631" i="8"/>
  <c r="V631" i="8"/>
  <c r="R631" i="8"/>
  <c r="O631" i="8"/>
  <c r="Z630" i="8"/>
  <c r="V630" i="8"/>
  <c r="R630" i="8"/>
  <c r="O630" i="8"/>
  <c r="Z629" i="8"/>
  <c r="V629" i="8"/>
  <c r="R629" i="8"/>
  <c r="O629" i="8"/>
  <c r="Z628" i="8"/>
  <c r="V628" i="8"/>
  <c r="R628" i="8"/>
  <c r="O628" i="8"/>
  <c r="Z627" i="8"/>
  <c r="V627" i="8"/>
  <c r="R627" i="8"/>
  <c r="O627" i="8"/>
  <c r="Z626" i="8"/>
  <c r="V626" i="8"/>
  <c r="R626" i="8"/>
  <c r="O626" i="8"/>
  <c r="Z625" i="8"/>
  <c r="V625" i="8"/>
  <c r="R625" i="8"/>
  <c r="O625" i="8"/>
  <c r="Z624" i="8"/>
  <c r="V624" i="8"/>
  <c r="R624" i="8"/>
  <c r="O624" i="8"/>
  <c r="Z623" i="8"/>
  <c r="V623" i="8"/>
  <c r="R623" i="8"/>
  <c r="O623" i="8"/>
  <c r="Z622" i="8"/>
  <c r="V622" i="8"/>
  <c r="R622" i="8"/>
  <c r="O622" i="8"/>
  <c r="Z621" i="8"/>
  <c r="V621" i="8"/>
  <c r="R621" i="8"/>
  <c r="O621" i="8"/>
  <c r="Z620" i="8"/>
  <c r="V620" i="8"/>
  <c r="R620" i="8"/>
  <c r="O620" i="8"/>
  <c r="Z619" i="8"/>
  <c r="V619" i="8"/>
  <c r="R619" i="8"/>
  <c r="O619" i="8"/>
  <c r="Z618" i="8"/>
  <c r="V618" i="8"/>
  <c r="R618" i="8"/>
  <c r="O618" i="8"/>
  <c r="Z617" i="8"/>
  <c r="V617" i="8"/>
  <c r="R617" i="8"/>
  <c r="O617" i="8"/>
  <c r="Z616" i="8"/>
  <c r="V616" i="8"/>
  <c r="R616" i="8"/>
  <c r="O616" i="8"/>
  <c r="Z615" i="8"/>
  <c r="V615" i="8"/>
  <c r="R615" i="8"/>
  <c r="O615" i="8"/>
  <c r="Z614" i="8"/>
  <c r="V614" i="8"/>
  <c r="R614" i="8"/>
  <c r="O614" i="8"/>
  <c r="Z613" i="8"/>
  <c r="V613" i="8"/>
  <c r="R613" i="8"/>
  <c r="O613" i="8"/>
  <c r="Z612" i="8"/>
  <c r="V612" i="8"/>
  <c r="R612" i="8"/>
  <c r="O612" i="8"/>
  <c r="Z611" i="8"/>
  <c r="V611" i="8"/>
  <c r="R611" i="8"/>
  <c r="O611" i="8"/>
  <c r="Z610" i="8"/>
  <c r="V610" i="8"/>
  <c r="R610" i="8"/>
  <c r="O610" i="8"/>
  <c r="Z609" i="8"/>
  <c r="V609" i="8"/>
  <c r="R609" i="8"/>
  <c r="O609" i="8"/>
  <c r="Z608" i="8"/>
  <c r="V608" i="8"/>
  <c r="R608" i="8"/>
  <c r="O608" i="8"/>
  <c r="Z607" i="8"/>
  <c r="V607" i="8"/>
  <c r="R607" i="8"/>
  <c r="O607" i="8"/>
  <c r="Z606" i="8"/>
  <c r="V606" i="8"/>
  <c r="R606" i="8"/>
  <c r="O606" i="8"/>
  <c r="Z605" i="8"/>
  <c r="V605" i="8"/>
  <c r="R605" i="8"/>
  <c r="O605" i="8"/>
  <c r="Z604" i="8"/>
  <c r="V604" i="8"/>
  <c r="R604" i="8"/>
  <c r="O604" i="8"/>
  <c r="Z603" i="8"/>
  <c r="V603" i="8"/>
  <c r="R603" i="8"/>
  <c r="O603" i="8"/>
  <c r="Z602" i="8"/>
  <c r="V602" i="8"/>
  <c r="R602" i="8"/>
  <c r="O602" i="8"/>
  <c r="Z601" i="8"/>
  <c r="V601" i="8"/>
  <c r="R601" i="8"/>
  <c r="O601" i="8"/>
  <c r="Z600" i="8"/>
  <c r="V600" i="8"/>
  <c r="R600" i="8"/>
  <c r="O600" i="8"/>
  <c r="Z599" i="8"/>
  <c r="V599" i="8"/>
  <c r="R599" i="8"/>
  <c r="O599" i="8"/>
  <c r="Z598" i="8"/>
  <c r="V598" i="8"/>
  <c r="R598" i="8"/>
  <c r="O598" i="8"/>
  <c r="Z597" i="8"/>
  <c r="V597" i="8"/>
  <c r="R597" i="8"/>
  <c r="O597" i="8"/>
  <c r="Z596" i="8"/>
  <c r="V596" i="8"/>
  <c r="R596" i="8"/>
  <c r="O596" i="8"/>
  <c r="Z595" i="8"/>
  <c r="V595" i="8"/>
  <c r="R595" i="8"/>
  <c r="O595" i="8"/>
  <c r="Z594" i="8"/>
  <c r="V594" i="8"/>
  <c r="R594" i="8"/>
  <c r="O594" i="8"/>
  <c r="Z593" i="8"/>
  <c r="V593" i="8"/>
  <c r="R593" i="8"/>
  <c r="O593" i="8"/>
  <c r="Z592" i="8"/>
  <c r="V592" i="8"/>
  <c r="R592" i="8"/>
  <c r="O592" i="8"/>
  <c r="Z591" i="8"/>
  <c r="V591" i="8"/>
  <c r="R591" i="8"/>
  <c r="O591" i="8"/>
  <c r="Z590" i="8"/>
  <c r="V590" i="8"/>
  <c r="R590" i="8"/>
  <c r="O590" i="8"/>
  <c r="Z589" i="8"/>
  <c r="V589" i="8"/>
  <c r="R589" i="8"/>
  <c r="O589" i="8"/>
  <c r="Z588" i="8"/>
  <c r="V588" i="8"/>
  <c r="R588" i="8"/>
  <c r="O588" i="8"/>
  <c r="Z587" i="8"/>
  <c r="V587" i="8"/>
  <c r="R587" i="8"/>
  <c r="O587" i="8"/>
  <c r="Z586" i="8"/>
  <c r="V586" i="8"/>
  <c r="R586" i="8"/>
  <c r="O586" i="8"/>
  <c r="Z585" i="8"/>
  <c r="V585" i="8"/>
  <c r="R585" i="8"/>
  <c r="O585" i="8"/>
  <c r="Z584" i="8"/>
  <c r="V584" i="8"/>
  <c r="R584" i="8"/>
  <c r="O584" i="8"/>
  <c r="Z583" i="8"/>
  <c r="V583" i="8"/>
  <c r="R583" i="8"/>
  <c r="O583" i="8"/>
  <c r="Z582" i="8"/>
  <c r="V582" i="8"/>
  <c r="R582" i="8"/>
  <c r="O582" i="8"/>
  <c r="Z581" i="8"/>
  <c r="V581" i="8"/>
  <c r="R581" i="8"/>
  <c r="O581" i="8"/>
  <c r="Z580" i="8"/>
  <c r="V580" i="8"/>
  <c r="R580" i="8"/>
  <c r="O580" i="8"/>
  <c r="Z579" i="8"/>
  <c r="V579" i="8"/>
  <c r="R579" i="8"/>
  <c r="O579" i="8"/>
  <c r="Z578" i="8"/>
  <c r="V578" i="8"/>
  <c r="R578" i="8"/>
  <c r="O578" i="8"/>
  <c r="Z577" i="8"/>
  <c r="V577" i="8"/>
  <c r="R577" i="8"/>
  <c r="O577" i="8"/>
  <c r="Z576" i="8"/>
  <c r="V576" i="8"/>
  <c r="R576" i="8"/>
  <c r="O576" i="8"/>
  <c r="Z575" i="8"/>
  <c r="V575" i="8"/>
  <c r="R575" i="8"/>
  <c r="O575" i="8"/>
  <c r="Z574" i="8"/>
  <c r="V574" i="8"/>
  <c r="R574" i="8"/>
  <c r="O574" i="8"/>
  <c r="Z573" i="8"/>
  <c r="V573" i="8"/>
  <c r="R573" i="8"/>
  <c r="O573" i="8"/>
  <c r="Z572" i="8"/>
  <c r="V572" i="8"/>
  <c r="R572" i="8"/>
  <c r="O572" i="8"/>
  <c r="Z571" i="8"/>
  <c r="V571" i="8"/>
  <c r="R571" i="8"/>
  <c r="O571" i="8"/>
  <c r="Z570" i="8"/>
  <c r="V570" i="8"/>
  <c r="R570" i="8"/>
  <c r="O570" i="8"/>
  <c r="Z569" i="8"/>
  <c r="V569" i="8"/>
  <c r="R569" i="8"/>
  <c r="O569" i="8"/>
  <c r="Z568" i="8"/>
  <c r="V568" i="8"/>
  <c r="R568" i="8"/>
  <c r="O568" i="8"/>
  <c r="Z567" i="8"/>
  <c r="V567" i="8"/>
  <c r="R567" i="8"/>
  <c r="O567" i="8"/>
  <c r="Z566" i="8"/>
  <c r="V566" i="8"/>
  <c r="R566" i="8"/>
  <c r="O566" i="8"/>
  <c r="Z565" i="8"/>
  <c r="V565" i="8"/>
  <c r="R565" i="8"/>
  <c r="O565" i="8"/>
  <c r="Z564" i="8"/>
  <c r="V564" i="8"/>
  <c r="R564" i="8"/>
  <c r="O564" i="8"/>
  <c r="Z563" i="8"/>
  <c r="V563" i="8"/>
  <c r="R563" i="8"/>
  <c r="O563" i="8"/>
  <c r="Z562" i="8"/>
  <c r="V562" i="8"/>
  <c r="R562" i="8"/>
  <c r="O562" i="8"/>
  <c r="Z561" i="8"/>
  <c r="V561" i="8"/>
  <c r="R561" i="8"/>
  <c r="O561" i="8"/>
  <c r="Z560" i="8"/>
  <c r="V560" i="8"/>
  <c r="R560" i="8"/>
  <c r="O560" i="8"/>
  <c r="Z559" i="8"/>
  <c r="V559" i="8"/>
  <c r="R559" i="8"/>
  <c r="O559" i="8"/>
  <c r="Z558" i="8"/>
  <c r="V558" i="8"/>
  <c r="R558" i="8"/>
  <c r="O558" i="8"/>
  <c r="Z557" i="8"/>
  <c r="V557" i="8"/>
  <c r="R557" i="8"/>
  <c r="O557" i="8"/>
  <c r="Z556" i="8"/>
  <c r="V556" i="8"/>
  <c r="R556" i="8"/>
  <c r="O556" i="8"/>
  <c r="Z555" i="8"/>
  <c r="V555" i="8"/>
  <c r="R555" i="8"/>
  <c r="O555" i="8"/>
  <c r="Z554" i="8"/>
  <c r="V554" i="8"/>
  <c r="R554" i="8"/>
  <c r="O554" i="8"/>
  <c r="Z553" i="8"/>
  <c r="V553" i="8"/>
  <c r="R553" i="8"/>
  <c r="O553" i="8"/>
  <c r="Z552" i="8"/>
  <c r="V552" i="8"/>
  <c r="R552" i="8"/>
  <c r="O552" i="8"/>
  <c r="Z551" i="8"/>
  <c r="V551" i="8"/>
  <c r="R551" i="8"/>
  <c r="O551" i="8"/>
  <c r="Z550" i="8"/>
  <c r="V550" i="8"/>
  <c r="R550" i="8"/>
  <c r="O550" i="8"/>
  <c r="Z549" i="8"/>
  <c r="V549" i="8"/>
  <c r="R549" i="8"/>
  <c r="O549" i="8"/>
  <c r="Z548" i="8"/>
  <c r="V548" i="8"/>
  <c r="R548" i="8"/>
  <c r="O548" i="8"/>
  <c r="Z547" i="8"/>
  <c r="V547" i="8"/>
  <c r="R547" i="8"/>
  <c r="O547" i="8"/>
  <c r="Z546" i="8"/>
  <c r="V546" i="8"/>
  <c r="R546" i="8"/>
  <c r="O546" i="8"/>
  <c r="Z545" i="8"/>
  <c r="V545" i="8"/>
  <c r="R545" i="8"/>
  <c r="O545" i="8"/>
  <c r="Z544" i="8"/>
  <c r="V544" i="8"/>
  <c r="R544" i="8"/>
  <c r="O544" i="8"/>
  <c r="Z543" i="8"/>
  <c r="V543" i="8"/>
  <c r="R543" i="8"/>
  <c r="O543" i="8"/>
  <c r="Z542" i="8"/>
  <c r="V542" i="8"/>
  <c r="R542" i="8"/>
  <c r="O542" i="8"/>
  <c r="Z541" i="8"/>
  <c r="V541" i="8"/>
  <c r="R541" i="8"/>
  <c r="O541" i="8"/>
  <c r="Z540" i="8"/>
  <c r="V540" i="8"/>
  <c r="R540" i="8"/>
  <c r="O540" i="8"/>
  <c r="Z539" i="8"/>
  <c r="V539" i="8"/>
  <c r="R539" i="8"/>
  <c r="O539" i="8"/>
  <c r="Z538" i="8"/>
  <c r="V538" i="8"/>
  <c r="R538" i="8"/>
  <c r="O538" i="8"/>
  <c r="Z537" i="8"/>
  <c r="V537" i="8"/>
  <c r="R537" i="8"/>
  <c r="O537" i="8"/>
  <c r="Z536" i="8"/>
  <c r="V536" i="8"/>
  <c r="R536" i="8"/>
  <c r="O536" i="8"/>
  <c r="Z535" i="8"/>
  <c r="V535" i="8"/>
  <c r="R535" i="8"/>
  <c r="O535" i="8"/>
  <c r="Z534" i="8"/>
  <c r="V534" i="8"/>
  <c r="R534" i="8"/>
  <c r="O534" i="8"/>
  <c r="Z533" i="8"/>
  <c r="V533" i="8"/>
  <c r="R533" i="8"/>
  <c r="O533" i="8"/>
  <c r="Z532" i="8"/>
  <c r="V532" i="8"/>
  <c r="R532" i="8"/>
  <c r="O532" i="8"/>
  <c r="Z531" i="8"/>
  <c r="V531" i="8"/>
  <c r="R531" i="8"/>
  <c r="O531" i="8"/>
  <c r="Z530" i="8"/>
  <c r="V530" i="8"/>
  <c r="R530" i="8"/>
  <c r="O530" i="8"/>
  <c r="Z529" i="8"/>
  <c r="V529" i="8"/>
  <c r="R529" i="8"/>
  <c r="O529" i="8"/>
  <c r="Z528" i="8"/>
  <c r="V528" i="8"/>
  <c r="R528" i="8"/>
  <c r="O528" i="8"/>
  <c r="Z527" i="8"/>
  <c r="V527" i="8"/>
  <c r="R527" i="8"/>
  <c r="O527" i="8"/>
  <c r="Z526" i="8"/>
  <c r="V526" i="8"/>
  <c r="R526" i="8"/>
  <c r="O526" i="8"/>
  <c r="Z525" i="8"/>
  <c r="V525" i="8"/>
  <c r="R525" i="8"/>
  <c r="O525" i="8"/>
  <c r="Z524" i="8"/>
  <c r="V524" i="8"/>
  <c r="R524" i="8"/>
  <c r="O524" i="8"/>
  <c r="Z523" i="8"/>
  <c r="V523" i="8"/>
  <c r="R523" i="8"/>
  <c r="O523" i="8"/>
  <c r="Z522" i="8"/>
  <c r="V522" i="8"/>
  <c r="R522" i="8"/>
  <c r="O522" i="8"/>
  <c r="Z521" i="8"/>
  <c r="V521" i="8"/>
  <c r="R521" i="8"/>
  <c r="O521" i="8"/>
  <c r="Z520" i="8"/>
  <c r="V520" i="8"/>
  <c r="R520" i="8"/>
  <c r="O520" i="8"/>
  <c r="Z519" i="8"/>
  <c r="V519" i="8"/>
  <c r="R519" i="8"/>
  <c r="O519" i="8"/>
  <c r="Z518" i="8"/>
  <c r="V518" i="8"/>
  <c r="R518" i="8"/>
  <c r="O518" i="8"/>
  <c r="Z517" i="8"/>
  <c r="V517" i="8"/>
  <c r="R517" i="8"/>
  <c r="O517" i="8"/>
  <c r="Z516" i="8"/>
  <c r="V516" i="8"/>
  <c r="R516" i="8"/>
  <c r="O516" i="8"/>
  <c r="Z515" i="8"/>
  <c r="V515" i="8"/>
  <c r="R515" i="8"/>
  <c r="O515" i="8"/>
  <c r="Z514" i="8"/>
  <c r="V514" i="8"/>
  <c r="R514" i="8"/>
  <c r="O514" i="8"/>
  <c r="Z513" i="8"/>
  <c r="V513" i="8"/>
  <c r="R513" i="8"/>
  <c r="O513" i="8"/>
  <c r="Z512" i="8"/>
  <c r="V512" i="8"/>
  <c r="R512" i="8"/>
  <c r="O512" i="8"/>
  <c r="Z511" i="8"/>
  <c r="V511" i="8"/>
  <c r="R511" i="8"/>
  <c r="O511" i="8"/>
  <c r="Z510" i="8"/>
  <c r="V510" i="8"/>
  <c r="R510" i="8"/>
  <c r="O510" i="8"/>
  <c r="Z509" i="8"/>
  <c r="V509" i="8"/>
  <c r="R509" i="8"/>
  <c r="O509" i="8"/>
  <c r="Z508" i="8"/>
  <c r="V508" i="8"/>
  <c r="R508" i="8"/>
  <c r="O508" i="8"/>
  <c r="Z507" i="8"/>
  <c r="V507" i="8"/>
  <c r="R507" i="8"/>
  <c r="O507" i="8"/>
  <c r="Z506" i="8"/>
  <c r="V506" i="8"/>
  <c r="R506" i="8"/>
  <c r="O506" i="8"/>
  <c r="Z505" i="8"/>
  <c r="V505" i="8"/>
  <c r="R505" i="8"/>
  <c r="O505" i="8"/>
  <c r="Z504" i="8"/>
  <c r="V504" i="8"/>
  <c r="R504" i="8"/>
  <c r="O504" i="8"/>
  <c r="Z503" i="8"/>
  <c r="V503" i="8"/>
  <c r="R503" i="8"/>
  <c r="O503" i="8"/>
  <c r="Z502" i="8"/>
  <c r="V502" i="8"/>
  <c r="R502" i="8"/>
  <c r="O502" i="8"/>
  <c r="Z501" i="8"/>
  <c r="V501" i="8"/>
  <c r="R501" i="8"/>
  <c r="O501" i="8"/>
  <c r="Z500" i="8"/>
  <c r="V500" i="8"/>
  <c r="R500" i="8"/>
  <c r="O500" i="8"/>
  <c r="Z499" i="8"/>
  <c r="V499" i="8"/>
  <c r="R499" i="8"/>
  <c r="O499" i="8"/>
  <c r="Z498" i="8"/>
  <c r="V498" i="8"/>
  <c r="R498" i="8"/>
  <c r="O498" i="8"/>
  <c r="Z497" i="8"/>
  <c r="V497" i="8"/>
  <c r="R497" i="8"/>
  <c r="O497" i="8"/>
  <c r="Z496" i="8"/>
  <c r="V496" i="8"/>
  <c r="R496" i="8"/>
  <c r="O496" i="8"/>
  <c r="Z495" i="8"/>
  <c r="V495" i="8"/>
  <c r="R495" i="8"/>
  <c r="O495" i="8"/>
  <c r="Z494" i="8"/>
  <c r="V494" i="8"/>
  <c r="R494" i="8"/>
  <c r="O494" i="8"/>
  <c r="Z493" i="8"/>
  <c r="V493" i="8"/>
  <c r="R493" i="8"/>
  <c r="O493" i="8"/>
  <c r="Z492" i="8"/>
  <c r="V492" i="8"/>
  <c r="R492" i="8"/>
  <c r="O492" i="8"/>
  <c r="Z491" i="8"/>
  <c r="V491" i="8"/>
  <c r="R491" i="8"/>
  <c r="O491" i="8"/>
  <c r="Z490" i="8"/>
  <c r="V490" i="8"/>
  <c r="R490" i="8"/>
  <c r="O490" i="8"/>
  <c r="Z489" i="8"/>
  <c r="V489" i="8"/>
  <c r="R489" i="8"/>
  <c r="O489" i="8"/>
  <c r="Z488" i="8"/>
  <c r="V488" i="8"/>
  <c r="R488" i="8"/>
  <c r="O488" i="8"/>
  <c r="Z487" i="8"/>
  <c r="V487" i="8"/>
  <c r="R487" i="8"/>
  <c r="O487" i="8"/>
  <c r="Z486" i="8"/>
  <c r="V486" i="8"/>
  <c r="R486" i="8"/>
  <c r="O486" i="8"/>
  <c r="Z485" i="8"/>
  <c r="V485" i="8"/>
  <c r="R485" i="8"/>
  <c r="O485" i="8"/>
  <c r="Z484" i="8"/>
  <c r="V484" i="8"/>
  <c r="R484" i="8"/>
  <c r="O484" i="8"/>
  <c r="Z483" i="8"/>
  <c r="V483" i="8"/>
  <c r="R483" i="8"/>
  <c r="O483" i="8"/>
  <c r="Z482" i="8"/>
  <c r="V482" i="8"/>
  <c r="R482" i="8"/>
  <c r="O482" i="8"/>
  <c r="Z481" i="8"/>
  <c r="V481" i="8"/>
  <c r="R481" i="8"/>
  <c r="O481" i="8"/>
  <c r="Z480" i="8"/>
  <c r="V480" i="8"/>
  <c r="R480" i="8"/>
  <c r="O480" i="8"/>
  <c r="Z479" i="8"/>
  <c r="V479" i="8"/>
  <c r="R479" i="8"/>
  <c r="O479" i="8"/>
  <c r="Z478" i="8"/>
  <c r="V478" i="8"/>
  <c r="R478" i="8"/>
  <c r="O478" i="8"/>
  <c r="Z477" i="8"/>
  <c r="V477" i="8"/>
  <c r="R477" i="8"/>
  <c r="O477" i="8"/>
  <c r="Z476" i="8"/>
  <c r="V476" i="8"/>
  <c r="R476" i="8"/>
  <c r="O476" i="8"/>
  <c r="Z475" i="8"/>
  <c r="V475" i="8"/>
  <c r="R475" i="8"/>
  <c r="O475" i="8"/>
  <c r="Z474" i="8"/>
  <c r="V474" i="8"/>
  <c r="R474" i="8"/>
  <c r="O474" i="8"/>
  <c r="Z473" i="8"/>
  <c r="V473" i="8"/>
  <c r="R473" i="8"/>
  <c r="O473" i="8"/>
  <c r="Z472" i="8"/>
  <c r="V472" i="8"/>
  <c r="R472" i="8"/>
  <c r="O472" i="8"/>
  <c r="Z471" i="8"/>
  <c r="V471" i="8"/>
  <c r="R471" i="8"/>
  <c r="O471" i="8"/>
  <c r="Z470" i="8"/>
  <c r="V470" i="8"/>
  <c r="R470" i="8"/>
  <c r="O470" i="8"/>
  <c r="Z469" i="8"/>
  <c r="V469" i="8"/>
  <c r="R469" i="8"/>
  <c r="O469" i="8"/>
  <c r="Z468" i="8"/>
  <c r="V468" i="8"/>
  <c r="R468" i="8"/>
  <c r="O468" i="8"/>
  <c r="Z467" i="8"/>
  <c r="V467" i="8"/>
  <c r="R467" i="8"/>
  <c r="O467" i="8"/>
  <c r="Z466" i="8"/>
  <c r="V466" i="8"/>
  <c r="R466" i="8"/>
  <c r="O466" i="8"/>
  <c r="Z465" i="8"/>
  <c r="V465" i="8"/>
  <c r="R465" i="8"/>
  <c r="O465" i="8"/>
  <c r="Z464" i="8"/>
  <c r="V464" i="8"/>
  <c r="R464" i="8"/>
  <c r="O464" i="8"/>
  <c r="Z463" i="8"/>
  <c r="V463" i="8"/>
  <c r="R463" i="8"/>
  <c r="O463" i="8"/>
  <c r="Z462" i="8"/>
  <c r="V462" i="8"/>
  <c r="R462" i="8"/>
  <c r="O462" i="8"/>
  <c r="Z461" i="8"/>
  <c r="V461" i="8"/>
  <c r="R461" i="8"/>
  <c r="O461" i="8"/>
  <c r="Z460" i="8"/>
  <c r="V460" i="8"/>
  <c r="R460" i="8"/>
  <c r="O460" i="8"/>
  <c r="Z459" i="8"/>
  <c r="V459" i="8"/>
  <c r="R459" i="8"/>
  <c r="O459" i="8"/>
  <c r="Z458" i="8"/>
  <c r="V458" i="8"/>
  <c r="R458" i="8"/>
  <c r="O458" i="8"/>
  <c r="Z457" i="8"/>
  <c r="V457" i="8"/>
  <c r="R457" i="8"/>
  <c r="O457" i="8"/>
  <c r="Z456" i="8"/>
  <c r="V456" i="8"/>
  <c r="R456" i="8"/>
  <c r="O456" i="8"/>
  <c r="Z455" i="8"/>
  <c r="V455" i="8"/>
  <c r="R455" i="8"/>
  <c r="O455" i="8"/>
  <c r="Z454" i="8"/>
  <c r="V454" i="8"/>
  <c r="R454" i="8"/>
  <c r="O454" i="8"/>
  <c r="Z453" i="8"/>
  <c r="V453" i="8"/>
  <c r="R453" i="8"/>
  <c r="O453" i="8"/>
  <c r="Z452" i="8"/>
  <c r="V452" i="8"/>
  <c r="R452" i="8"/>
  <c r="O452" i="8"/>
  <c r="Z451" i="8"/>
  <c r="V451" i="8"/>
  <c r="R451" i="8"/>
  <c r="O451" i="8"/>
  <c r="Z450" i="8"/>
  <c r="V450" i="8"/>
  <c r="R450" i="8"/>
  <c r="O450" i="8"/>
  <c r="Z449" i="8"/>
  <c r="V449" i="8"/>
  <c r="R449" i="8"/>
  <c r="O449" i="8"/>
  <c r="Z448" i="8"/>
  <c r="V448" i="8"/>
  <c r="R448" i="8"/>
  <c r="O448" i="8"/>
  <c r="Z447" i="8"/>
  <c r="V447" i="8"/>
  <c r="R447" i="8"/>
  <c r="O447" i="8"/>
  <c r="Z446" i="8"/>
  <c r="V446" i="8"/>
  <c r="R446" i="8"/>
  <c r="O446" i="8"/>
  <c r="Z445" i="8"/>
  <c r="V445" i="8"/>
  <c r="R445" i="8"/>
  <c r="O445" i="8"/>
  <c r="Z444" i="8"/>
  <c r="V444" i="8"/>
  <c r="R444" i="8"/>
  <c r="O444" i="8"/>
  <c r="Z443" i="8"/>
  <c r="V443" i="8"/>
  <c r="R443" i="8"/>
  <c r="O443" i="8"/>
  <c r="Z442" i="8"/>
  <c r="V442" i="8"/>
  <c r="R442" i="8"/>
  <c r="O442" i="8"/>
  <c r="Z441" i="8"/>
  <c r="V441" i="8"/>
  <c r="R441" i="8"/>
  <c r="O441" i="8"/>
  <c r="Z440" i="8"/>
  <c r="V440" i="8"/>
  <c r="R440" i="8"/>
  <c r="O440" i="8"/>
  <c r="Z439" i="8"/>
  <c r="V439" i="8"/>
  <c r="R439" i="8"/>
  <c r="O439" i="8"/>
  <c r="Z438" i="8"/>
  <c r="V438" i="8"/>
  <c r="R438" i="8"/>
  <c r="O438" i="8"/>
  <c r="Z437" i="8"/>
  <c r="V437" i="8"/>
  <c r="R437" i="8"/>
  <c r="O437" i="8"/>
  <c r="Z436" i="8"/>
  <c r="V436" i="8"/>
  <c r="R436" i="8"/>
  <c r="O436" i="8"/>
  <c r="Z435" i="8"/>
  <c r="V435" i="8"/>
  <c r="R435" i="8"/>
  <c r="O435" i="8"/>
  <c r="Z434" i="8"/>
  <c r="V434" i="8"/>
  <c r="R434" i="8"/>
  <c r="O434" i="8"/>
  <c r="Z433" i="8"/>
  <c r="V433" i="8"/>
  <c r="R433" i="8"/>
  <c r="O433" i="8"/>
  <c r="Z432" i="8"/>
  <c r="V432" i="8"/>
  <c r="R432" i="8"/>
  <c r="O432" i="8"/>
  <c r="Z431" i="8"/>
  <c r="V431" i="8"/>
  <c r="R431" i="8"/>
  <c r="O431" i="8"/>
  <c r="Z430" i="8"/>
  <c r="V430" i="8"/>
  <c r="R430" i="8"/>
  <c r="O430" i="8"/>
  <c r="Z429" i="8"/>
  <c r="V429" i="8"/>
  <c r="R429" i="8"/>
  <c r="O429" i="8"/>
  <c r="Z428" i="8"/>
  <c r="V428" i="8"/>
  <c r="R428" i="8"/>
  <c r="O428" i="8"/>
  <c r="Z427" i="8"/>
  <c r="V427" i="8"/>
  <c r="R427" i="8"/>
  <c r="O427" i="8"/>
  <c r="Z426" i="8"/>
  <c r="V426" i="8"/>
  <c r="R426" i="8"/>
  <c r="O426" i="8"/>
  <c r="Z425" i="8"/>
  <c r="V425" i="8"/>
  <c r="R425" i="8"/>
  <c r="O425" i="8"/>
  <c r="Z424" i="8"/>
  <c r="V424" i="8"/>
  <c r="R424" i="8"/>
  <c r="O424" i="8"/>
  <c r="Z423" i="8"/>
  <c r="V423" i="8"/>
  <c r="R423" i="8"/>
  <c r="O423" i="8"/>
  <c r="Z422" i="8"/>
  <c r="V422" i="8"/>
  <c r="R422" i="8"/>
  <c r="O422" i="8"/>
  <c r="Z421" i="8"/>
  <c r="V421" i="8"/>
  <c r="R421" i="8"/>
  <c r="O421" i="8"/>
  <c r="Z420" i="8"/>
  <c r="V420" i="8"/>
  <c r="R420" i="8"/>
  <c r="O420" i="8"/>
  <c r="Z419" i="8"/>
  <c r="V419" i="8"/>
  <c r="R419" i="8"/>
  <c r="O419" i="8"/>
  <c r="Z418" i="8"/>
  <c r="V418" i="8"/>
  <c r="R418" i="8"/>
  <c r="O418" i="8"/>
  <c r="Z417" i="8"/>
  <c r="V417" i="8"/>
  <c r="R417" i="8"/>
  <c r="O417" i="8"/>
  <c r="Z416" i="8"/>
  <c r="V416" i="8"/>
  <c r="R416" i="8"/>
  <c r="O416" i="8"/>
  <c r="Z415" i="8"/>
  <c r="V415" i="8"/>
  <c r="R415" i="8"/>
  <c r="O415" i="8"/>
  <c r="Z414" i="8"/>
  <c r="V414" i="8"/>
  <c r="R414" i="8"/>
  <c r="O414" i="8"/>
  <c r="Z413" i="8"/>
  <c r="V413" i="8"/>
  <c r="R413" i="8"/>
  <c r="O413" i="8"/>
  <c r="Z412" i="8"/>
  <c r="V412" i="8"/>
  <c r="R412" i="8"/>
  <c r="O412" i="8"/>
  <c r="Z411" i="8"/>
  <c r="V411" i="8"/>
  <c r="R411" i="8"/>
  <c r="O411" i="8"/>
  <c r="Z410" i="8"/>
  <c r="V410" i="8"/>
  <c r="R410" i="8"/>
  <c r="O410" i="8"/>
  <c r="Z409" i="8"/>
  <c r="V409" i="8"/>
  <c r="R409" i="8"/>
  <c r="O409" i="8"/>
  <c r="Z408" i="8"/>
  <c r="V408" i="8"/>
  <c r="R408" i="8"/>
  <c r="O408" i="8"/>
  <c r="Z407" i="8"/>
  <c r="V407" i="8"/>
  <c r="R407" i="8"/>
  <c r="O407" i="8"/>
  <c r="Z406" i="8"/>
  <c r="V406" i="8"/>
  <c r="R406" i="8"/>
  <c r="O406" i="8"/>
  <c r="Z405" i="8"/>
  <c r="V405" i="8"/>
  <c r="R405" i="8"/>
  <c r="O405" i="8"/>
  <c r="Z404" i="8"/>
  <c r="V404" i="8"/>
  <c r="R404" i="8"/>
  <c r="O404" i="8"/>
  <c r="Z403" i="8"/>
  <c r="V403" i="8"/>
  <c r="R403" i="8"/>
  <c r="O403" i="8"/>
  <c r="Z402" i="8"/>
  <c r="V402" i="8"/>
  <c r="R402" i="8"/>
  <c r="O402" i="8"/>
  <c r="Z401" i="8"/>
  <c r="V401" i="8"/>
  <c r="R401" i="8"/>
  <c r="O401" i="8"/>
  <c r="Z400" i="8"/>
  <c r="V400" i="8"/>
  <c r="R400" i="8"/>
  <c r="O400" i="8"/>
  <c r="Z399" i="8"/>
  <c r="V399" i="8"/>
  <c r="R399" i="8"/>
  <c r="O399" i="8"/>
  <c r="Z398" i="8"/>
  <c r="V398" i="8"/>
  <c r="R398" i="8"/>
  <c r="O398" i="8"/>
  <c r="Z397" i="8"/>
  <c r="V397" i="8"/>
  <c r="R397" i="8"/>
  <c r="O397" i="8"/>
  <c r="Z396" i="8"/>
  <c r="V396" i="8"/>
  <c r="R396" i="8"/>
  <c r="O396" i="8"/>
  <c r="Z395" i="8"/>
  <c r="V395" i="8"/>
  <c r="R395" i="8"/>
  <c r="O395" i="8"/>
  <c r="Z394" i="8"/>
  <c r="V394" i="8"/>
  <c r="R394" i="8"/>
  <c r="O394" i="8"/>
  <c r="Z393" i="8"/>
  <c r="V393" i="8"/>
  <c r="R393" i="8"/>
  <c r="O393" i="8"/>
  <c r="Z392" i="8"/>
  <c r="V392" i="8"/>
  <c r="R392" i="8"/>
  <c r="O392" i="8"/>
  <c r="Z391" i="8"/>
  <c r="V391" i="8"/>
  <c r="R391" i="8"/>
  <c r="O391" i="8"/>
  <c r="Z390" i="8"/>
  <c r="V390" i="8"/>
  <c r="R390" i="8"/>
  <c r="O390" i="8"/>
  <c r="Z389" i="8"/>
  <c r="V389" i="8"/>
  <c r="R389" i="8"/>
  <c r="O389" i="8"/>
  <c r="Z388" i="8"/>
  <c r="V388" i="8"/>
  <c r="R388" i="8"/>
  <c r="O388" i="8"/>
  <c r="Z387" i="8"/>
  <c r="V387" i="8"/>
  <c r="R387" i="8"/>
  <c r="O387" i="8"/>
  <c r="Z386" i="8"/>
  <c r="V386" i="8"/>
  <c r="R386" i="8"/>
  <c r="O386" i="8"/>
  <c r="Z385" i="8"/>
  <c r="V385" i="8"/>
  <c r="R385" i="8"/>
  <c r="O385" i="8"/>
  <c r="Z384" i="8"/>
  <c r="V384" i="8"/>
  <c r="R384" i="8"/>
  <c r="O384" i="8"/>
  <c r="Z383" i="8"/>
  <c r="V383" i="8"/>
  <c r="R383" i="8"/>
  <c r="O383" i="8"/>
  <c r="Z382" i="8"/>
  <c r="V382" i="8"/>
  <c r="R382" i="8"/>
  <c r="O382" i="8"/>
  <c r="Z381" i="8"/>
  <c r="V381" i="8"/>
  <c r="R381" i="8"/>
  <c r="O381" i="8"/>
  <c r="Z380" i="8"/>
  <c r="V380" i="8"/>
  <c r="R380" i="8"/>
  <c r="O380" i="8"/>
  <c r="Z379" i="8"/>
  <c r="V379" i="8"/>
  <c r="R379" i="8"/>
  <c r="O379" i="8"/>
  <c r="Z378" i="8"/>
  <c r="V378" i="8"/>
  <c r="R378" i="8"/>
  <c r="O378" i="8"/>
  <c r="Z377" i="8"/>
  <c r="V377" i="8"/>
  <c r="R377" i="8"/>
  <c r="O377" i="8"/>
  <c r="Z376" i="8"/>
  <c r="V376" i="8"/>
  <c r="R376" i="8"/>
  <c r="O376" i="8"/>
  <c r="Z375" i="8"/>
  <c r="V375" i="8"/>
  <c r="R375" i="8"/>
  <c r="O375" i="8"/>
  <c r="Z374" i="8"/>
  <c r="V374" i="8"/>
  <c r="R374" i="8"/>
  <c r="O374" i="8"/>
  <c r="Z373" i="8"/>
  <c r="V373" i="8"/>
  <c r="R373" i="8"/>
  <c r="O373" i="8"/>
  <c r="Z372" i="8"/>
  <c r="V372" i="8"/>
  <c r="R372" i="8"/>
  <c r="O372" i="8"/>
  <c r="Z371" i="8"/>
  <c r="V371" i="8"/>
  <c r="R371" i="8"/>
  <c r="O371" i="8"/>
  <c r="Z370" i="8"/>
  <c r="V370" i="8"/>
  <c r="R370" i="8"/>
  <c r="O370" i="8"/>
  <c r="Z369" i="8"/>
  <c r="V369" i="8"/>
  <c r="R369" i="8"/>
  <c r="O369" i="8"/>
  <c r="Z368" i="8"/>
  <c r="V368" i="8"/>
  <c r="R368" i="8"/>
  <c r="O368" i="8"/>
  <c r="Z367" i="8"/>
  <c r="V367" i="8"/>
  <c r="R367" i="8"/>
  <c r="O367" i="8"/>
  <c r="Z366" i="8"/>
  <c r="V366" i="8"/>
  <c r="R366" i="8"/>
  <c r="O366" i="8"/>
  <c r="Z365" i="8"/>
  <c r="V365" i="8"/>
  <c r="R365" i="8"/>
  <c r="O365" i="8"/>
  <c r="Z364" i="8"/>
  <c r="V364" i="8"/>
  <c r="R364" i="8"/>
  <c r="O364" i="8"/>
  <c r="Z363" i="8"/>
  <c r="V363" i="8"/>
  <c r="R363" i="8"/>
  <c r="O363" i="8"/>
  <c r="Z362" i="8"/>
  <c r="V362" i="8"/>
  <c r="R362" i="8"/>
  <c r="O362" i="8"/>
  <c r="Z361" i="8"/>
  <c r="V361" i="8"/>
  <c r="R361" i="8"/>
  <c r="O361" i="8"/>
  <c r="Z360" i="8"/>
  <c r="V360" i="8"/>
  <c r="R360" i="8"/>
  <c r="O360" i="8"/>
  <c r="Z359" i="8"/>
  <c r="V359" i="8"/>
  <c r="R359" i="8"/>
  <c r="O359" i="8"/>
  <c r="Z358" i="8"/>
  <c r="V358" i="8"/>
  <c r="R358" i="8"/>
  <c r="O358" i="8"/>
  <c r="Z357" i="8"/>
  <c r="V357" i="8"/>
  <c r="R357" i="8"/>
  <c r="O357" i="8"/>
  <c r="Z356" i="8"/>
  <c r="V356" i="8"/>
  <c r="R356" i="8"/>
  <c r="O356" i="8"/>
  <c r="Z355" i="8"/>
  <c r="V355" i="8"/>
  <c r="R355" i="8"/>
  <c r="O355" i="8"/>
  <c r="Z354" i="8"/>
  <c r="V354" i="8"/>
  <c r="R354" i="8"/>
  <c r="O354" i="8"/>
  <c r="Z353" i="8"/>
  <c r="V353" i="8"/>
  <c r="R353" i="8"/>
  <c r="O353" i="8"/>
  <c r="Z352" i="8"/>
  <c r="V352" i="8"/>
  <c r="R352" i="8"/>
  <c r="O352" i="8"/>
  <c r="Z351" i="8"/>
  <c r="V351" i="8"/>
  <c r="R351" i="8"/>
  <c r="O351" i="8"/>
  <c r="Z350" i="8"/>
  <c r="V350" i="8"/>
  <c r="R350" i="8"/>
  <c r="O350" i="8"/>
  <c r="Z349" i="8"/>
  <c r="V349" i="8"/>
  <c r="R349" i="8"/>
  <c r="O349" i="8"/>
  <c r="Z348" i="8"/>
  <c r="V348" i="8"/>
  <c r="R348" i="8"/>
  <c r="O348" i="8"/>
  <c r="Z347" i="8"/>
  <c r="V347" i="8"/>
  <c r="R347" i="8"/>
  <c r="O347" i="8"/>
  <c r="Z346" i="8"/>
  <c r="V346" i="8"/>
  <c r="R346" i="8"/>
  <c r="O346" i="8"/>
  <c r="Z345" i="8"/>
  <c r="V345" i="8"/>
  <c r="R345" i="8"/>
  <c r="O345" i="8"/>
  <c r="Z344" i="8"/>
  <c r="V344" i="8"/>
  <c r="R344" i="8"/>
  <c r="O344" i="8"/>
  <c r="Z343" i="8"/>
  <c r="V343" i="8"/>
  <c r="R343" i="8"/>
  <c r="O343" i="8"/>
  <c r="Z342" i="8"/>
  <c r="V342" i="8"/>
  <c r="R342" i="8"/>
  <c r="O342" i="8"/>
  <c r="Z341" i="8"/>
  <c r="V341" i="8"/>
  <c r="R341" i="8"/>
  <c r="O341" i="8"/>
  <c r="Z340" i="8"/>
  <c r="V340" i="8"/>
  <c r="R340" i="8"/>
  <c r="O340" i="8"/>
  <c r="Z339" i="8"/>
  <c r="V339" i="8"/>
  <c r="R339" i="8"/>
  <c r="O339" i="8"/>
  <c r="Z338" i="8"/>
  <c r="V338" i="8"/>
  <c r="R338" i="8"/>
  <c r="O338" i="8"/>
  <c r="Z337" i="8"/>
  <c r="V337" i="8"/>
  <c r="R337" i="8"/>
  <c r="O337" i="8"/>
  <c r="Z336" i="8"/>
  <c r="V336" i="8"/>
  <c r="R336" i="8"/>
  <c r="O336" i="8"/>
  <c r="Z335" i="8"/>
  <c r="V335" i="8"/>
  <c r="R335" i="8"/>
  <c r="O335" i="8"/>
  <c r="Z334" i="8"/>
  <c r="V334" i="8"/>
  <c r="R334" i="8"/>
  <c r="O334" i="8"/>
  <c r="Z333" i="8"/>
  <c r="V333" i="8"/>
  <c r="R333" i="8"/>
  <c r="O333" i="8"/>
  <c r="Z332" i="8"/>
  <c r="V332" i="8"/>
  <c r="R332" i="8"/>
  <c r="O332" i="8"/>
  <c r="Z331" i="8"/>
  <c r="V331" i="8"/>
  <c r="R331" i="8"/>
  <c r="O331" i="8"/>
  <c r="Z330" i="8"/>
  <c r="V330" i="8"/>
  <c r="R330" i="8"/>
  <c r="O330" i="8"/>
  <c r="Z329" i="8"/>
  <c r="V329" i="8"/>
  <c r="R329" i="8"/>
  <c r="O329" i="8"/>
  <c r="Z328" i="8"/>
  <c r="V328" i="8"/>
  <c r="R328" i="8"/>
  <c r="O328" i="8"/>
  <c r="Z327" i="8"/>
  <c r="V327" i="8"/>
  <c r="R327" i="8"/>
  <c r="O327" i="8"/>
  <c r="Z326" i="8"/>
  <c r="V326" i="8"/>
  <c r="R326" i="8"/>
  <c r="O326" i="8"/>
  <c r="Z325" i="8"/>
  <c r="V325" i="8"/>
  <c r="R325" i="8"/>
  <c r="O325" i="8"/>
  <c r="Z324" i="8"/>
  <c r="V324" i="8"/>
  <c r="R324" i="8"/>
  <c r="O324" i="8"/>
  <c r="Z323" i="8"/>
  <c r="V323" i="8"/>
  <c r="R323" i="8"/>
  <c r="O323" i="8"/>
  <c r="Z322" i="8"/>
  <c r="V322" i="8"/>
  <c r="R322" i="8"/>
  <c r="O322" i="8"/>
  <c r="Z321" i="8"/>
  <c r="V321" i="8"/>
  <c r="R321" i="8"/>
  <c r="O321" i="8"/>
  <c r="Z320" i="8"/>
  <c r="V320" i="8"/>
  <c r="R320" i="8"/>
  <c r="O320" i="8"/>
  <c r="Z319" i="8"/>
  <c r="V319" i="8"/>
  <c r="R319" i="8"/>
  <c r="O319" i="8"/>
  <c r="Z318" i="8"/>
  <c r="V318" i="8"/>
  <c r="R318" i="8"/>
  <c r="O318" i="8"/>
  <c r="Z317" i="8"/>
  <c r="V317" i="8"/>
  <c r="R317" i="8"/>
  <c r="O317" i="8"/>
  <c r="Z316" i="8"/>
  <c r="V316" i="8"/>
  <c r="R316" i="8"/>
  <c r="O316" i="8"/>
  <c r="Z315" i="8"/>
  <c r="V315" i="8"/>
  <c r="R315" i="8"/>
  <c r="O315" i="8"/>
  <c r="Z314" i="8"/>
  <c r="V314" i="8"/>
  <c r="R314" i="8"/>
  <c r="O314" i="8"/>
  <c r="Z313" i="8"/>
  <c r="V313" i="8"/>
  <c r="R313" i="8"/>
  <c r="O313" i="8"/>
  <c r="Z312" i="8"/>
  <c r="V312" i="8"/>
  <c r="R312" i="8"/>
  <c r="O312" i="8"/>
  <c r="Z311" i="8"/>
  <c r="V311" i="8"/>
  <c r="R311" i="8"/>
  <c r="O311" i="8"/>
  <c r="Z310" i="8"/>
  <c r="V310" i="8"/>
  <c r="R310" i="8"/>
  <c r="O310" i="8"/>
  <c r="Z309" i="8"/>
  <c r="V309" i="8"/>
  <c r="R309" i="8"/>
  <c r="O309" i="8"/>
  <c r="Z308" i="8"/>
  <c r="V308" i="8"/>
  <c r="R308" i="8"/>
  <c r="O308" i="8"/>
  <c r="Z307" i="8"/>
  <c r="V307" i="8"/>
  <c r="R307" i="8"/>
  <c r="O307" i="8"/>
  <c r="Z306" i="8"/>
  <c r="V306" i="8"/>
  <c r="R306" i="8"/>
  <c r="O306" i="8"/>
  <c r="Z305" i="8"/>
  <c r="V305" i="8"/>
  <c r="R305" i="8"/>
  <c r="O305" i="8"/>
  <c r="Z304" i="8"/>
  <c r="V304" i="8"/>
  <c r="R304" i="8"/>
  <c r="O304" i="8"/>
  <c r="Z303" i="8"/>
  <c r="V303" i="8"/>
  <c r="R303" i="8"/>
  <c r="O303" i="8"/>
  <c r="Z302" i="8"/>
  <c r="V302" i="8"/>
  <c r="R302" i="8"/>
  <c r="O302" i="8"/>
  <c r="Z301" i="8"/>
  <c r="V301" i="8"/>
  <c r="R301" i="8"/>
  <c r="O301" i="8"/>
  <c r="Z300" i="8"/>
  <c r="V300" i="8"/>
  <c r="R300" i="8"/>
  <c r="O300" i="8"/>
  <c r="Z299" i="8"/>
  <c r="V299" i="8"/>
  <c r="R299" i="8"/>
  <c r="O299" i="8"/>
  <c r="Z298" i="8"/>
  <c r="V298" i="8"/>
  <c r="R298" i="8"/>
  <c r="O298" i="8"/>
  <c r="Z297" i="8"/>
  <c r="V297" i="8"/>
  <c r="R297" i="8"/>
  <c r="O297" i="8"/>
  <c r="Z296" i="8"/>
  <c r="V296" i="8"/>
  <c r="R296" i="8"/>
  <c r="O296" i="8"/>
  <c r="Z295" i="8"/>
  <c r="V295" i="8"/>
  <c r="R295" i="8"/>
  <c r="O295" i="8"/>
  <c r="Z294" i="8"/>
  <c r="V294" i="8"/>
  <c r="R294" i="8"/>
  <c r="O294" i="8"/>
  <c r="Z293" i="8"/>
  <c r="V293" i="8"/>
  <c r="R293" i="8"/>
  <c r="O293" i="8"/>
  <c r="Z292" i="8"/>
  <c r="V292" i="8"/>
  <c r="R292" i="8"/>
  <c r="O292" i="8"/>
  <c r="Z291" i="8"/>
  <c r="V291" i="8"/>
  <c r="R291" i="8"/>
  <c r="O291" i="8"/>
  <c r="Z290" i="8"/>
  <c r="V290" i="8"/>
  <c r="R290" i="8"/>
  <c r="O290" i="8"/>
  <c r="Z289" i="8"/>
  <c r="V289" i="8"/>
  <c r="R289" i="8"/>
  <c r="O289" i="8"/>
  <c r="Z288" i="8"/>
  <c r="V288" i="8"/>
  <c r="R288" i="8"/>
  <c r="O288" i="8"/>
  <c r="Z287" i="8"/>
  <c r="V287" i="8"/>
  <c r="R287" i="8"/>
  <c r="O287" i="8"/>
  <c r="Z286" i="8"/>
  <c r="V286" i="8"/>
  <c r="R286" i="8"/>
  <c r="O286" i="8"/>
  <c r="Z285" i="8"/>
  <c r="V285" i="8"/>
  <c r="R285" i="8"/>
  <c r="O285" i="8"/>
  <c r="Z284" i="8"/>
  <c r="V284" i="8"/>
  <c r="R284" i="8"/>
  <c r="O284" i="8"/>
  <c r="Z283" i="8"/>
  <c r="V283" i="8"/>
  <c r="R283" i="8"/>
  <c r="O283" i="8"/>
  <c r="Z282" i="8"/>
  <c r="V282" i="8"/>
  <c r="R282" i="8"/>
  <c r="O282" i="8"/>
  <c r="Z281" i="8"/>
  <c r="V281" i="8"/>
  <c r="R281" i="8"/>
  <c r="O281" i="8"/>
  <c r="Z280" i="8"/>
  <c r="V280" i="8"/>
  <c r="R280" i="8"/>
  <c r="O280" i="8"/>
  <c r="Z279" i="8"/>
  <c r="V279" i="8"/>
  <c r="R279" i="8"/>
  <c r="O279" i="8"/>
  <c r="Z278" i="8"/>
  <c r="V278" i="8"/>
  <c r="R278" i="8"/>
  <c r="O278" i="8"/>
  <c r="Z277" i="8"/>
  <c r="V277" i="8"/>
  <c r="R277" i="8"/>
  <c r="O277" i="8"/>
  <c r="Z276" i="8"/>
  <c r="V276" i="8"/>
  <c r="R276" i="8"/>
  <c r="O276" i="8"/>
  <c r="Z275" i="8"/>
  <c r="V275" i="8"/>
  <c r="R275" i="8"/>
  <c r="O275" i="8"/>
  <c r="Z274" i="8"/>
  <c r="V274" i="8"/>
  <c r="R274" i="8"/>
  <c r="O274" i="8"/>
  <c r="Z273" i="8"/>
  <c r="V273" i="8"/>
  <c r="R273" i="8"/>
  <c r="O273" i="8"/>
  <c r="Z272" i="8"/>
  <c r="V272" i="8"/>
  <c r="R272" i="8"/>
  <c r="O272" i="8"/>
  <c r="Z271" i="8"/>
  <c r="V271" i="8"/>
  <c r="R271" i="8"/>
  <c r="O271" i="8"/>
  <c r="Z270" i="8"/>
  <c r="V270" i="8"/>
  <c r="R270" i="8"/>
  <c r="O270" i="8"/>
  <c r="Z269" i="8"/>
  <c r="V269" i="8"/>
  <c r="R269" i="8"/>
  <c r="O269" i="8"/>
  <c r="Z268" i="8"/>
  <c r="V268" i="8"/>
  <c r="R268" i="8"/>
  <c r="O268" i="8"/>
  <c r="Z267" i="8"/>
  <c r="V267" i="8"/>
  <c r="R267" i="8"/>
  <c r="O267" i="8"/>
  <c r="Z266" i="8"/>
  <c r="V266" i="8"/>
  <c r="R266" i="8"/>
  <c r="O266" i="8"/>
  <c r="Z265" i="8"/>
  <c r="V265" i="8"/>
  <c r="R265" i="8"/>
  <c r="O265" i="8"/>
  <c r="Z264" i="8"/>
  <c r="V264" i="8"/>
  <c r="R264" i="8"/>
  <c r="O264" i="8"/>
  <c r="Z263" i="8"/>
  <c r="V263" i="8"/>
  <c r="R263" i="8"/>
  <c r="O263" i="8"/>
  <c r="Z262" i="8"/>
  <c r="V262" i="8"/>
  <c r="R262" i="8"/>
  <c r="O262" i="8"/>
  <c r="Z261" i="8"/>
  <c r="V261" i="8"/>
  <c r="R261" i="8"/>
  <c r="O261" i="8"/>
  <c r="Z260" i="8"/>
  <c r="V260" i="8"/>
  <c r="R260" i="8"/>
  <c r="O260" i="8"/>
  <c r="Z259" i="8"/>
  <c r="V259" i="8"/>
  <c r="R259" i="8"/>
  <c r="O259" i="8"/>
  <c r="Z258" i="8"/>
  <c r="V258" i="8"/>
  <c r="R258" i="8"/>
  <c r="O258" i="8"/>
  <c r="Z257" i="8"/>
  <c r="V257" i="8"/>
  <c r="R257" i="8"/>
  <c r="O257" i="8"/>
  <c r="Z256" i="8"/>
  <c r="V256" i="8"/>
  <c r="R256" i="8"/>
  <c r="O256" i="8"/>
  <c r="Z255" i="8"/>
  <c r="V255" i="8"/>
  <c r="R255" i="8"/>
  <c r="O255" i="8"/>
  <c r="Z254" i="8"/>
  <c r="V254" i="8"/>
  <c r="R254" i="8"/>
  <c r="O254" i="8"/>
  <c r="Z253" i="8"/>
  <c r="V253" i="8"/>
  <c r="R253" i="8"/>
  <c r="O253" i="8"/>
  <c r="Z252" i="8"/>
  <c r="V252" i="8"/>
  <c r="R252" i="8"/>
  <c r="O252" i="8"/>
  <c r="Z251" i="8"/>
  <c r="V251" i="8"/>
  <c r="R251" i="8"/>
  <c r="O251" i="8"/>
  <c r="Z250" i="8"/>
  <c r="V250" i="8"/>
  <c r="R250" i="8"/>
  <c r="O250" i="8"/>
  <c r="Z249" i="8"/>
  <c r="V249" i="8"/>
  <c r="R249" i="8"/>
  <c r="O249" i="8"/>
  <c r="Z248" i="8"/>
  <c r="V248" i="8"/>
  <c r="R248" i="8"/>
  <c r="O248" i="8"/>
  <c r="Z247" i="8"/>
  <c r="V247" i="8"/>
  <c r="R247" i="8"/>
  <c r="O247" i="8"/>
  <c r="Z246" i="8"/>
  <c r="V246" i="8"/>
  <c r="R246" i="8"/>
  <c r="O246" i="8"/>
  <c r="Z245" i="8"/>
  <c r="V245" i="8"/>
  <c r="R245" i="8"/>
  <c r="O245" i="8"/>
  <c r="Z244" i="8"/>
  <c r="V244" i="8"/>
  <c r="R244" i="8"/>
  <c r="O244" i="8"/>
  <c r="Z243" i="8"/>
  <c r="V243" i="8"/>
  <c r="R243" i="8"/>
  <c r="O243" i="8"/>
  <c r="Z242" i="8"/>
  <c r="V242" i="8"/>
  <c r="R242" i="8"/>
  <c r="O242" i="8"/>
  <c r="Z241" i="8"/>
  <c r="V241" i="8"/>
  <c r="R241" i="8"/>
  <c r="O241" i="8"/>
  <c r="Z240" i="8"/>
  <c r="V240" i="8"/>
  <c r="R240" i="8"/>
  <c r="O240" i="8"/>
  <c r="Z239" i="8"/>
  <c r="V239" i="8"/>
  <c r="R239" i="8"/>
  <c r="O239" i="8"/>
  <c r="Z238" i="8"/>
  <c r="V238" i="8"/>
  <c r="R238" i="8"/>
  <c r="O238" i="8"/>
  <c r="Z237" i="8"/>
  <c r="V237" i="8"/>
  <c r="R237" i="8"/>
  <c r="O237" i="8"/>
  <c r="Z236" i="8"/>
  <c r="V236" i="8"/>
  <c r="R236" i="8"/>
  <c r="O236" i="8"/>
  <c r="Z235" i="8"/>
  <c r="V235" i="8"/>
  <c r="R235" i="8"/>
  <c r="O235" i="8"/>
  <c r="Z234" i="8"/>
  <c r="V234" i="8"/>
  <c r="R234" i="8"/>
  <c r="O234" i="8"/>
  <c r="Z233" i="8"/>
  <c r="V233" i="8"/>
  <c r="R233" i="8"/>
  <c r="O233" i="8"/>
  <c r="Z232" i="8"/>
  <c r="V232" i="8"/>
  <c r="R232" i="8"/>
  <c r="O232" i="8"/>
  <c r="Z231" i="8"/>
  <c r="V231" i="8"/>
  <c r="R231" i="8"/>
  <c r="O231" i="8"/>
  <c r="Z230" i="8"/>
  <c r="V230" i="8"/>
  <c r="R230" i="8"/>
  <c r="O230" i="8"/>
  <c r="Z229" i="8"/>
  <c r="V229" i="8"/>
  <c r="R229" i="8"/>
  <c r="O229" i="8"/>
  <c r="Z228" i="8"/>
  <c r="V228" i="8"/>
  <c r="R228" i="8"/>
  <c r="O228" i="8"/>
  <c r="Z227" i="8"/>
  <c r="V227" i="8"/>
  <c r="R227" i="8"/>
  <c r="O227" i="8"/>
  <c r="Z226" i="8"/>
  <c r="V226" i="8"/>
  <c r="R226" i="8"/>
  <c r="O226" i="8"/>
  <c r="Z225" i="8"/>
  <c r="V225" i="8"/>
  <c r="R225" i="8"/>
  <c r="O225" i="8"/>
  <c r="Z224" i="8"/>
  <c r="V224" i="8"/>
  <c r="R224" i="8"/>
  <c r="O224" i="8"/>
  <c r="Z223" i="8"/>
  <c r="V223" i="8"/>
  <c r="R223" i="8"/>
  <c r="O223" i="8"/>
  <c r="Z222" i="8"/>
  <c r="V222" i="8"/>
  <c r="R222" i="8"/>
  <c r="O222" i="8"/>
  <c r="Z221" i="8"/>
  <c r="V221" i="8"/>
  <c r="R221" i="8"/>
  <c r="O221" i="8"/>
  <c r="Z220" i="8"/>
  <c r="V220" i="8"/>
  <c r="R220" i="8"/>
  <c r="O220" i="8"/>
  <c r="Z219" i="8"/>
  <c r="V219" i="8"/>
  <c r="R219" i="8"/>
  <c r="O219" i="8"/>
  <c r="Z218" i="8"/>
  <c r="V218" i="8"/>
  <c r="R218" i="8"/>
  <c r="O218" i="8"/>
  <c r="Z217" i="8"/>
  <c r="V217" i="8"/>
  <c r="R217" i="8"/>
  <c r="O217" i="8"/>
  <c r="Z216" i="8"/>
  <c r="V216" i="8"/>
  <c r="R216" i="8"/>
  <c r="O216" i="8"/>
  <c r="Z215" i="8"/>
  <c r="V215" i="8"/>
  <c r="R215" i="8"/>
  <c r="O215" i="8"/>
  <c r="Z214" i="8"/>
  <c r="V214" i="8"/>
  <c r="R214" i="8"/>
  <c r="O214" i="8"/>
  <c r="Z213" i="8"/>
  <c r="V213" i="8"/>
  <c r="R213" i="8"/>
  <c r="O213" i="8"/>
  <c r="Z212" i="8"/>
  <c r="V212" i="8"/>
  <c r="R212" i="8"/>
  <c r="O212" i="8"/>
  <c r="Z211" i="8"/>
  <c r="V211" i="8"/>
  <c r="R211" i="8"/>
  <c r="O211" i="8"/>
  <c r="Z210" i="8"/>
  <c r="V210" i="8"/>
  <c r="R210" i="8"/>
  <c r="O210" i="8"/>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K3" i="7" s="1"/>
  <c r="I4" i="7"/>
  <c r="I5" i="7"/>
  <c r="I6" i="7"/>
  <c r="I7" i="7"/>
  <c r="I8" i="7"/>
  <c r="I9" i="7"/>
  <c r="I10" i="7"/>
  <c r="I11" i="7"/>
  <c r="K11" i="7" s="1"/>
  <c r="I12" i="7"/>
  <c r="I13" i="7"/>
  <c r="I14" i="7"/>
  <c r="I15" i="7"/>
  <c r="I16" i="7"/>
  <c r="I17" i="7"/>
  <c r="I18" i="7"/>
  <c r="I19" i="7"/>
  <c r="K19" i="7" s="1"/>
  <c r="I20" i="7"/>
  <c r="I21" i="7"/>
  <c r="I22" i="7"/>
  <c r="I23" i="7"/>
  <c r="I24" i="7"/>
  <c r="I25" i="7"/>
  <c r="I26" i="7"/>
  <c r="I27" i="7"/>
  <c r="K27" i="7" s="1"/>
  <c r="I28" i="7"/>
  <c r="I29" i="7"/>
  <c r="I30" i="7"/>
  <c r="I31" i="7"/>
  <c r="I32" i="7"/>
  <c r="I33" i="7"/>
  <c r="I34" i="7"/>
  <c r="I35" i="7"/>
  <c r="K35" i="7" s="1"/>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J2" i="7"/>
  <c r="K2" i="7" s="1"/>
  <c r="J3" i="7"/>
  <c r="J4" i="7"/>
  <c r="J5" i="7"/>
  <c r="J6" i="7"/>
  <c r="J7" i="7"/>
  <c r="J8" i="7"/>
  <c r="J9" i="7"/>
  <c r="J10" i="7"/>
  <c r="K10" i="7" s="1"/>
  <c r="J11" i="7"/>
  <c r="J12" i="7"/>
  <c r="J13" i="7"/>
  <c r="J14" i="7"/>
  <c r="J15" i="7"/>
  <c r="J16" i="7"/>
  <c r="J17" i="7"/>
  <c r="J18" i="7"/>
  <c r="K18" i="7" s="1"/>
  <c r="J19" i="7"/>
  <c r="J20" i="7"/>
  <c r="J21" i="7"/>
  <c r="J22" i="7"/>
  <c r="J23" i="7"/>
  <c r="J24" i="7"/>
  <c r="J25" i="7"/>
  <c r="J26" i="7"/>
  <c r="K26" i="7" s="1"/>
  <c r="J27" i="7"/>
  <c r="J28" i="7"/>
  <c r="J29" i="7"/>
  <c r="J30" i="7"/>
  <c r="J31" i="7"/>
  <c r="J32" i="7"/>
  <c r="J33" i="7"/>
  <c r="J34" i="7"/>
  <c r="K34" i="7" s="1"/>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J561" i="7"/>
  <c r="J562" i="7"/>
  <c r="J563" i="7"/>
  <c r="J564" i="7"/>
  <c r="J565" i="7"/>
  <c r="J566" i="7"/>
  <c r="J567" i="7"/>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J674" i="7"/>
  <c r="J675" i="7"/>
  <c r="J676" i="7"/>
  <c r="J677" i="7"/>
  <c r="J678" i="7"/>
  <c r="J679" i="7"/>
  <c r="J680" i="7"/>
  <c r="J681" i="7"/>
  <c r="J682"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N374" i="7"/>
  <c r="N375" i="7"/>
  <c r="N376" i="7"/>
  <c r="N377" i="7"/>
  <c r="N378" i="7"/>
  <c r="N379" i="7"/>
  <c r="N380" i="7"/>
  <c r="N381" i="7"/>
  <c r="N382" i="7"/>
  <c r="N383" i="7"/>
  <c r="N384" i="7"/>
  <c r="N385" i="7"/>
  <c r="N386" i="7"/>
  <c r="N387" i="7"/>
  <c r="N388" i="7"/>
  <c r="N389" i="7"/>
  <c r="N390" i="7"/>
  <c r="N391" i="7"/>
  <c r="N392" i="7"/>
  <c r="N393" i="7"/>
  <c r="N394" i="7"/>
  <c r="N395" i="7"/>
  <c r="N396" i="7"/>
  <c r="N397" i="7"/>
  <c r="N398" i="7"/>
  <c r="N399" i="7"/>
  <c r="N400" i="7"/>
  <c r="N401" i="7"/>
  <c r="N402" i="7"/>
  <c r="N403" i="7"/>
  <c r="N404" i="7"/>
  <c r="N405" i="7"/>
  <c r="N406" i="7"/>
  <c r="N407" i="7"/>
  <c r="N408" i="7"/>
  <c r="N409" i="7"/>
  <c r="N410" i="7"/>
  <c r="N411" i="7"/>
  <c r="N412" i="7"/>
  <c r="N413" i="7"/>
  <c r="N414" i="7"/>
  <c r="N415" i="7"/>
  <c r="N416" i="7"/>
  <c r="N417" i="7"/>
  <c r="N418" i="7"/>
  <c r="N419" i="7"/>
  <c r="N420" i="7"/>
  <c r="N421" i="7"/>
  <c r="N422" i="7"/>
  <c r="N423" i="7"/>
  <c r="N424" i="7"/>
  <c r="N425" i="7"/>
  <c r="N426" i="7"/>
  <c r="N427" i="7"/>
  <c r="N428" i="7"/>
  <c r="N429" i="7"/>
  <c r="N430" i="7"/>
  <c r="N431" i="7"/>
  <c r="N432" i="7"/>
  <c r="N433" i="7"/>
  <c r="N434" i="7"/>
  <c r="N435" i="7"/>
  <c r="N436" i="7"/>
  <c r="N437" i="7"/>
  <c r="N438" i="7"/>
  <c r="N439" i="7"/>
  <c r="N440" i="7"/>
  <c r="N441" i="7"/>
  <c r="N442" i="7"/>
  <c r="N443" i="7"/>
  <c r="N444" i="7"/>
  <c r="N445" i="7"/>
  <c r="N446" i="7"/>
  <c r="N447" i="7"/>
  <c r="N448" i="7"/>
  <c r="N449" i="7"/>
  <c r="N450" i="7"/>
  <c r="N451" i="7"/>
  <c r="N452" i="7"/>
  <c r="N453" i="7"/>
  <c r="N454" i="7"/>
  <c r="N455" i="7"/>
  <c r="N456" i="7"/>
  <c r="N457" i="7"/>
  <c r="N458" i="7"/>
  <c r="N459" i="7"/>
  <c r="N460" i="7"/>
  <c r="N461" i="7"/>
  <c r="N462" i="7"/>
  <c r="N463" i="7"/>
  <c r="N464" i="7"/>
  <c r="N465" i="7"/>
  <c r="N466" i="7"/>
  <c r="N467" i="7"/>
  <c r="N468" i="7"/>
  <c r="N469" i="7"/>
  <c r="N470" i="7"/>
  <c r="N471" i="7"/>
  <c r="N472" i="7"/>
  <c r="N473" i="7"/>
  <c r="N474" i="7"/>
  <c r="N475" i="7"/>
  <c r="N476" i="7"/>
  <c r="N477" i="7"/>
  <c r="N478" i="7"/>
  <c r="N479" i="7"/>
  <c r="N480" i="7"/>
  <c r="N481" i="7"/>
  <c r="N482" i="7"/>
  <c r="N483" i="7"/>
  <c r="N484" i="7"/>
  <c r="N485" i="7"/>
  <c r="N486" i="7"/>
  <c r="N487" i="7"/>
  <c r="N488" i="7"/>
  <c r="N489" i="7"/>
  <c r="N490" i="7"/>
  <c r="N491" i="7"/>
  <c r="N492" i="7"/>
  <c r="N493" i="7"/>
  <c r="N494" i="7"/>
  <c r="N495" i="7"/>
  <c r="N496" i="7"/>
  <c r="N497" i="7"/>
  <c r="N498" i="7"/>
  <c r="N499" i="7"/>
  <c r="N500" i="7"/>
  <c r="N501" i="7"/>
  <c r="N502" i="7"/>
  <c r="N503" i="7"/>
  <c r="N504" i="7"/>
  <c r="N505" i="7"/>
  <c r="N506" i="7"/>
  <c r="N507" i="7"/>
  <c r="N508" i="7"/>
  <c r="N509" i="7"/>
  <c r="N510" i="7"/>
  <c r="N511" i="7"/>
  <c r="N512" i="7"/>
  <c r="N513" i="7"/>
  <c r="N514" i="7"/>
  <c r="N515" i="7"/>
  <c r="N516" i="7"/>
  <c r="N517" i="7"/>
  <c r="N518" i="7"/>
  <c r="N519" i="7"/>
  <c r="N520" i="7"/>
  <c r="N521" i="7"/>
  <c r="N522" i="7"/>
  <c r="N523" i="7"/>
  <c r="N524" i="7"/>
  <c r="N525" i="7"/>
  <c r="N526" i="7"/>
  <c r="N527" i="7"/>
  <c r="N528" i="7"/>
  <c r="N529" i="7"/>
  <c r="N530" i="7"/>
  <c r="N531" i="7"/>
  <c r="N532" i="7"/>
  <c r="N533" i="7"/>
  <c r="N534" i="7"/>
  <c r="N535" i="7"/>
  <c r="N536" i="7"/>
  <c r="N537" i="7"/>
  <c r="N538" i="7"/>
  <c r="N539" i="7"/>
  <c r="N540" i="7"/>
  <c r="N541" i="7"/>
  <c r="N542" i="7"/>
  <c r="N543" i="7"/>
  <c r="N544" i="7"/>
  <c r="N545" i="7"/>
  <c r="N546" i="7"/>
  <c r="N547" i="7"/>
  <c r="N548" i="7"/>
  <c r="N549" i="7"/>
  <c r="N550" i="7"/>
  <c r="N551" i="7"/>
  <c r="N552" i="7"/>
  <c r="N553" i="7"/>
  <c r="N554" i="7"/>
  <c r="N555" i="7"/>
  <c r="N556" i="7"/>
  <c r="N557" i="7"/>
  <c r="N558" i="7"/>
  <c r="N559" i="7"/>
  <c r="N560" i="7"/>
  <c r="N561" i="7"/>
  <c r="N562" i="7"/>
  <c r="N563" i="7"/>
  <c r="N564" i="7"/>
  <c r="N565" i="7"/>
  <c r="N566" i="7"/>
  <c r="N567" i="7"/>
  <c r="N568" i="7"/>
  <c r="N569" i="7"/>
  <c r="N570" i="7"/>
  <c r="N571" i="7"/>
  <c r="N572" i="7"/>
  <c r="N573" i="7"/>
  <c r="N574" i="7"/>
  <c r="N575" i="7"/>
  <c r="N576" i="7"/>
  <c r="N577" i="7"/>
  <c r="N578" i="7"/>
  <c r="N579" i="7"/>
  <c r="N580" i="7"/>
  <c r="N581" i="7"/>
  <c r="N582" i="7"/>
  <c r="N583" i="7"/>
  <c r="N584" i="7"/>
  <c r="N585" i="7"/>
  <c r="N586" i="7"/>
  <c r="N587" i="7"/>
  <c r="N588" i="7"/>
  <c r="N589" i="7"/>
  <c r="N590" i="7"/>
  <c r="N591" i="7"/>
  <c r="N592" i="7"/>
  <c r="N593" i="7"/>
  <c r="N594" i="7"/>
  <c r="N595" i="7"/>
  <c r="N596" i="7"/>
  <c r="N597" i="7"/>
  <c r="N598" i="7"/>
  <c r="N599" i="7"/>
  <c r="N600" i="7"/>
  <c r="N601" i="7"/>
  <c r="N602" i="7"/>
  <c r="N603" i="7"/>
  <c r="N604" i="7"/>
  <c r="N605" i="7"/>
  <c r="N606" i="7"/>
  <c r="N607" i="7"/>
  <c r="N608" i="7"/>
  <c r="N609" i="7"/>
  <c r="N610" i="7"/>
  <c r="N611" i="7"/>
  <c r="N612" i="7"/>
  <c r="N613" i="7"/>
  <c r="N614" i="7"/>
  <c r="N615" i="7"/>
  <c r="N616" i="7"/>
  <c r="N617" i="7"/>
  <c r="N618" i="7"/>
  <c r="N619" i="7"/>
  <c r="N620" i="7"/>
  <c r="N621" i="7"/>
  <c r="N622" i="7"/>
  <c r="N623" i="7"/>
  <c r="N624" i="7"/>
  <c r="N625" i="7"/>
  <c r="N626" i="7"/>
  <c r="N627" i="7"/>
  <c r="N628" i="7"/>
  <c r="N629" i="7"/>
  <c r="N630" i="7"/>
  <c r="N631" i="7"/>
  <c r="N632" i="7"/>
  <c r="N633" i="7"/>
  <c r="N634" i="7"/>
  <c r="N635" i="7"/>
  <c r="N636" i="7"/>
  <c r="N637" i="7"/>
  <c r="N638" i="7"/>
  <c r="N639" i="7"/>
  <c r="N640" i="7"/>
  <c r="N641" i="7"/>
  <c r="N642" i="7"/>
  <c r="N643" i="7"/>
  <c r="N644" i="7"/>
  <c r="N645" i="7"/>
  <c r="N646" i="7"/>
  <c r="N647" i="7"/>
  <c r="N648" i="7"/>
  <c r="N649" i="7"/>
  <c r="N650" i="7"/>
  <c r="N651" i="7"/>
  <c r="N652" i="7"/>
  <c r="N653" i="7"/>
  <c r="N654" i="7"/>
  <c r="N655" i="7"/>
  <c r="N656" i="7"/>
  <c r="N657" i="7"/>
  <c r="N658" i="7"/>
  <c r="N659" i="7"/>
  <c r="N660" i="7"/>
  <c r="N661" i="7"/>
  <c r="N662" i="7"/>
  <c r="N663" i="7"/>
  <c r="N664" i="7"/>
  <c r="N665" i="7"/>
  <c r="N666" i="7"/>
  <c r="N667" i="7"/>
  <c r="N668" i="7"/>
  <c r="N669" i="7"/>
  <c r="N670" i="7"/>
  <c r="N671" i="7"/>
  <c r="N672" i="7"/>
  <c r="N673" i="7"/>
  <c r="N674" i="7"/>
  <c r="N675" i="7"/>
  <c r="N676" i="7"/>
  <c r="N677" i="7"/>
  <c r="N678" i="7"/>
  <c r="N679" i="7"/>
  <c r="N680" i="7"/>
  <c r="N681" i="7"/>
  <c r="N682" i="7"/>
  <c r="Q2" i="7"/>
  <c r="Q3" i="7"/>
  <c r="Q4" i="7"/>
  <c r="Q5" i="7"/>
  <c r="Q6" i="7"/>
  <c r="K6" i="7" s="1"/>
  <c r="Q7" i="7"/>
  <c r="Q8" i="7"/>
  <c r="Q9" i="7"/>
  <c r="Q10" i="7"/>
  <c r="Q11" i="7"/>
  <c r="Q12" i="7"/>
  <c r="Q13" i="7"/>
  <c r="Q14" i="7"/>
  <c r="K14" i="7" s="1"/>
  <c r="Q15" i="7"/>
  <c r="Q16" i="7"/>
  <c r="Q17" i="7"/>
  <c r="Q18" i="7"/>
  <c r="Q19" i="7"/>
  <c r="Q20" i="7"/>
  <c r="Q21" i="7"/>
  <c r="Q22" i="7"/>
  <c r="K22" i="7" s="1"/>
  <c r="Q23" i="7"/>
  <c r="Q24" i="7"/>
  <c r="Q25" i="7"/>
  <c r="Q26" i="7"/>
  <c r="Q27" i="7"/>
  <c r="Q28" i="7"/>
  <c r="Q29" i="7"/>
  <c r="Q30" i="7"/>
  <c r="K30" i="7" s="1"/>
  <c r="Q31" i="7"/>
  <c r="Q32" i="7"/>
  <c r="Q33" i="7"/>
  <c r="Q34" i="7"/>
  <c r="Q35" i="7"/>
  <c r="Q36" i="7"/>
  <c r="Q37" i="7"/>
  <c r="Q38" i="7"/>
  <c r="K38" i="7" s="1"/>
  <c r="Q39"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1" i="7"/>
  <c r="Q132" i="7"/>
  <c r="Q133" i="7"/>
  <c r="Q134" i="7"/>
  <c r="Q135" i="7"/>
  <c r="Q136" i="7"/>
  <c r="Q137" i="7"/>
  <c r="Q138" i="7"/>
  <c r="Q139" i="7"/>
  <c r="Q140" i="7"/>
  <c r="Q141" i="7"/>
  <c r="Q142" i="7"/>
  <c r="Q143"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2" i="7"/>
  <c r="Q263" i="7"/>
  <c r="Q264" i="7"/>
  <c r="Q265" i="7"/>
  <c r="Q266" i="7"/>
  <c r="Q267" i="7"/>
  <c r="Q268" i="7"/>
  <c r="Q269" i="7"/>
  <c r="Q270" i="7"/>
  <c r="Q271" i="7"/>
  <c r="Q272" i="7"/>
  <c r="Q273" i="7"/>
  <c r="Q274" i="7"/>
  <c r="Q275"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9" i="7"/>
  <c r="Q330" i="7"/>
  <c r="Q331" i="7"/>
  <c r="Q332" i="7"/>
  <c r="Q333" i="7"/>
  <c r="Q335" i="7"/>
  <c r="Q336" i="7"/>
  <c r="Q337" i="7"/>
  <c r="Q338" i="7"/>
  <c r="Q339" i="7"/>
  <c r="Q340" i="7"/>
  <c r="Q341" i="7"/>
  <c r="Q342" i="7"/>
  <c r="Q343" i="7"/>
  <c r="Q344"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4" i="7"/>
  <c r="Q405" i="7"/>
  <c r="Q406" i="7"/>
  <c r="Q407" i="7"/>
  <c r="Q408" i="7"/>
  <c r="Q409" i="7"/>
  <c r="Q410" i="7"/>
  <c r="Q411" i="7"/>
  <c r="Q412" i="7"/>
  <c r="Q413" i="7"/>
  <c r="Q414" i="7"/>
  <c r="Q415" i="7"/>
  <c r="Q416" i="7"/>
  <c r="Q417" i="7"/>
  <c r="Q418" i="7"/>
  <c r="Q419" i="7"/>
  <c r="Q420" i="7"/>
  <c r="Q421" i="7"/>
  <c r="Q422" i="7"/>
  <c r="Q423" i="7"/>
  <c r="Q424" i="7"/>
  <c r="Q425" i="7"/>
  <c r="Q426" i="7"/>
  <c r="Q427" i="7"/>
  <c r="Q428" i="7"/>
  <c r="Q429" i="7"/>
  <c r="Q430" i="7"/>
  <c r="Q431" i="7"/>
  <c r="Q432" i="7"/>
  <c r="Q433" i="7"/>
  <c r="Q434" i="7"/>
  <c r="Q435" i="7"/>
  <c r="Q437" i="7"/>
  <c r="Q438" i="7"/>
  <c r="Q439" i="7"/>
  <c r="Q440" i="7"/>
  <c r="Q441" i="7"/>
  <c r="Q442" i="7"/>
  <c r="Q443" i="7"/>
  <c r="Q444" i="7"/>
  <c r="Q445" i="7"/>
  <c r="Q446" i="7"/>
  <c r="Q447" i="7"/>
  <c r="Q448" i="7"/>
  <c r="Q449" i="7"/>
  <c r="Q450" i="7"/>
  <c r="Q451" i="7"/>
  <c r="Q452" i="7"/>
  <c r="Q454" i="7"/>
  <c r="Q455" i="7"/>
  <c r="Q456" i="7"/>
  <c r="Q457" i="7"/>
  <c r="Q458" i="7"/>
  <c r="Q459" i="7"/>
  <c r="Q461" i="7"/>
  <c r="Q462" i="7"/>
  <c r="Q463" i="7"/>
  <c r="Q464" i="7"/>
  <c r="Q465" i="7"/>
  <c r="Q466" i="7"/>
  <c r="Q467" i="7"/>
  <c r="Q468" i="7"/>
  <c r="Q469" i="7"/>
  <c r="Q470" i="7"/>
  <c r="Q471" i="7"/>
  <c r="Q472" i="7"/>
  <c r="Q473" i="7"/>
  <c r="Q474" i="7"/>
  <c r="Q475" i="7"/>
  <c r="Q476" i="7"/>
  <c r="Q477" i="7"/>
  <c r="Q478" i="7"/>
  <c r="Q479" i="7"/>
  <c r="Q480" i="7"/>
  <c r="Q481" i="7"/>
  <c r="Q482" i="7"/>
  <c r="Q483" i="7"/>
  <c r="Q484" i="7"/>
  <c r="Q485" i="7"/>
  <c r="Q486" i="7"/>
  <c r="Q487" i="7"/>
  <c r="Q488" i="7"/>
  <c r="Q489" i="7"/>
  <c r="Q490" i="7"/>
  <c r="Q491" i="7"/>
  <c r="Q492" i="7"/>
  <c r="Q493" i="7"/>
  <c r="Q494" i="7"/>
  <c r="Q495" i="7"/>
  <c r="Q496" i="7"/>
  <c r="Q497" i="7"/>
  <c r="Q498" i="7"/>
  <c r="Q499" i="7"/>
  <c r="Q500" i="7"/>
  <c r="Q501" i="7"/>
  <c r="Q502" i="7"/>
  <c r="Q503" i="7"/>
  <c r="Q504" i="7"/>
  <c r="Q505" i="7"/>
  <c r="Q506" i="7"/>
  <c r="Q507" i="7"/>
  <c r="Q508" i="7"/>
  <c r="Q509" i="7"/>
  <c r="Q510" i="7"/>
  <c r="Q511" i="7"/>
  <c r="Q512" i="7"/>
  <c r="Q513" i="7"/>
  <c r="Q514" i="7"/>
  <c r="Q515" i="7"/>
  <c r="Q516" i="7"/>
  <c r="Q518" i="7"/>
  <c r="Q519" i="7"/>
  <c r="Q520" i="7"/>
  <c r="Q521" i="7"/>
  <c r="Q522" i="7"/>
  <c r="Q523" i="7"/>
  <c r="Q524" i="7"/>
  <c r="Q525" i="7"/>
  <c r="Q526" i="7"/>
  <c r="Q527" i="7"/>
  <c r="Q528" i="7"/>
  <c r="Q529" i="7"/>
  <c r="Q530" i="7"/>
  <c r="Q531" i="7"/>
  <c r="Q532" i="7"/>
  <c r="Q533" i="7"/>
  <c r="Q534" i="7"/>
  <c r="Q535" i="7"/>
  <c r="Q536" i="7"/>
  <c r="Q537" i="7"/>
  <c r="Q538" i="7"/>
  <c r="Q539" i="7"/>
  <c r="Q540" i="7"/>
  <c r="Q541" i="7"/>
  <c r="Q542" i="7"/>
  <c r="Q543" i="7"/>
  <c r="Q544" i="7"/>
  <c r="Q545" i="7"/>
  <c r="Q547" i="7"/>
  <c r="Q548" i="7"/>
  <c r="Q549" i="7"/>
  <c r="Q550" i="7"/>
  <c r="Q551" i="7"/>
  <c r="Q552" i="7"/>
  <c r="Q553" i="7"/>
  <c r="Q554" i="7"/>
  <c r="Q555" i="7"/>
  <c r="Q556" i="7"/>
  <c r="Q557" i="7"/>
  <c r="Q558" i="7"/>
  <c r="Q559" i="7"/>
  <c r="Q560" i="7"/>
  <c r="Q561" i="7"/>
  <c r="Q563" i="7"/>
  <c r="Q564" i="7"/>
  <c r="Q565" i="7"/>
  <c r="Q566" i="7"/>
  <c r="Q567" i="7"/>
  <c r="Q569" i="7"/>
  <c r="Q570" i="7"/>
  <c r="Q571" i="7"/>
  <c r="Q572" i="7"/>
  <c r="Q573" i="7"/>
  <c r="Q574" i="7"/>
  <c r="Q575" i="7"/>
  <c r="Q576" i="7"/>
  <c r="Q577" i="7"/>
  <c r="Q578" i="7"/>
  <c r="Q579" i="7"/>
  <c r="Q580" i="7"/>
  <c r="Q581" i="7"/>
  <c r="Q582" i="7"/>
  <c r="Q583" i="7"/>
  <c r="Q584" i="7"/>
  <c r="Q585" i="7"/>
  <c r="Q586" i="7"/>
  <c r="Q587" i="7"/>
  <c r="Q588" i="7"/>
  <c r="Q589" i="7"/>
  <c r="Q590" i="7"/>
  <c r="Q591" i="7"/>
  <c r="Q592" i="7"/>
  <c r="Q593" i="7"/>
  <c r="Q594" i="7"/>
  <c r="Q595" i="7"/>
  <c r="Q596" i="7"/>
  <c r="Q598" i="7"/>
  <c r="Q599" i="7"/>
  <c r="Q600" i="7"/>
  <c r="Q601" i="7"/>
  <c r="Q602" i="7"/>
  <c r="Q603" i="7"/>
  <c r="Q604" i="7"/>
  <c r="Q605" i="7"/>
  <c r="Q606" i="7"/>
  <c r="Q607" i="7"/>
  <c r="Q608" i="7"/>
  <c r="Q609" i="7"/>
  <c r="Q610" i="7"/>
  <c r="Q611" i="7"/>
  <c r="Q612" i="7"/>
  <c r="Q613" i="7"/>
  <c r="Q614" i="7"/>
  <c r="Q615" i="7"/>
  <c r="Q616" i="7"/>
  <c r="Q617" i="7"/>
  <c r="Q618" i="7"/>
  <c r="Q619" i="7"/>
  <c r="Q620" i="7"/>
  <c r="Q621" i="7"/>
  <c r="Q622" i="7"/>
  <c r="Q623" i="7"/>
  <c r="Q624" i="7"/>
  <c r="Q625" i="7"/>
  <c r="Q626" i="7"/>
  <c r="Q627" i="7"/>
  <c r="Q628" i="7"/>
  <c r="Q630" i="7"/>
  <c r="Q632" i="7"/>
  <c r="Q633" i="7"/>
  <c r="Q636" i="7"/>
  <c r="Q637" i="7"/>
  <c r="Q638" i="7"/>
  <c r="Q639" i="7"/>
  <c r="Q640" i="7"/>
  <c r="Q641" i="7"/>
  <c r="Q642" i="7"/>
  <c r="Q643" i="7"/>
  <c r="Q644" i="7"/>
  <c r="Q645" i="7"/>
  <c r="Q646" i="7"/>
  <c r="Q647" i="7"/>
  <c r="Q648" i="7"/>
  <c r="Q649" i="7"/>
  <c r="Q650" i="7"/>
  <c r="Q651" i="7"/>
  <c r="Q652" i="7"/>
  <c r="Q653" i="7"/>
  <c r="Q654" i="7"/>
  <c r="Q655" i="7"/>
  <c r="Q656" i="7"/>
  <c r="Q657" i="7"/>
  <c r="Q658" i="7"/>
  <c r="Q659" i="7"/>
  <c r="Q660" i="7"/>
  <c r="Q661" i="7"/>
  <c r="Q662" i="7"/>
  <c r="Q663" i="7"/>
  <c r="Q664" i="7"/>
  <c r="Q665" i="7"/>
  <c r="Q666" i="7"/>
  <c r="Q667" i="7"/>
  <c r="Q668" i="7"/>
  <c r="Q669" i="7"/>
  <c r="Q670" i="7"/>
  <c r="Q671" i="7"/>
  <c r="Q672" i="7"/>
  <c r="Q673" i="7"/>
  <c r="Q674" i="7"/>
  <c r="Q675" i="7"/>
  <c r="Q677" i="7"/>
  <c r="Q678" i="7"/>
  <c r="Q679" i="7"/>
  <c r="Q680" i="7"/>
  <c r="Q681" i="7"/>
  <c r="Q68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6" i="7"/>
  <c r="T77" i="7"/>
  <c r="T78" i="7"/>
  <c r="T79" i="7"/>
  <c r="T80" i="7"/>
  <c r="T81" i="7"/>
  <c r="T82" i="7"/>
  <c r="T83" i="7"/>
  <c r="T84" i="7"/>
  <c r="T85" i="7"/>
  <c r="T86" i="7"/>
  <c r="T87" i="7"/>
  <c r="T88" i="7"/>
  <c r="T89" i="7"/>
  <c r="T90" i="7"/>
  <c r="T92" i="7"/>
  <c r="T93" i="7"/>
  <c r="T94" i="7"/>
  <c r="T95" i="7"/>
  <c r="T96" i="7"/>
  <c r="T97" i="7"/>
  <c r="T98" i="7"/>
  <c r="T99" i="7"/>
  <c r="T100" i="7"/>
  <c r="T101" i="7"/>
  <c r="T102" i="7"/>
  <c r="T103"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5" i="7"/>
  <c r="T146" i="7"/>
  <c r="T147" i="7"/>
  <c r="T148" i="7"/>
  <c r="T149" i="7"/>
  <c r="T150" i="7"/>
  <c r="T151" i="7"/>
  <c r="T152" i="7"/>
  <c r="T153" i="7"/>
  <c r="T154" i="7"/>
  <c r="T155" i="7"/>
  <c r="T156" i="7"/>
  <c r="T157" i="7"/>
  <c r="T158" i="7"/>
  <c r="T159" i="7"/>
  <c r="T160"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5" i="7"/>
  <c r="T386" i="7"/>
  <c r="T387" i="7"/>
  <c r="T388" i="7"/>
  <c r="T389" i="7"/>
  <c r="T390" i="7"/>
  <c r="T391" i="7"/>
  <c r="T392" i="7"/>
  <c r="T393" i="7"/>
  <c r="T394" i="7"/>
  <c r="T395" i="7"/>
  <c r="T396" i="7"/>
  <c r="T397" i="7"/>
  <c r="T398" i="7"/>
  <c r="T399" i="7"/>
  <c r="T400" i="7"/>
  <c r="T401" i="7"/>
  <c r="T402" i="7"/>
  <c r="T403" i="7"/>
  <c r="T404" i="7"/>
  <c r="T405" i="7"/>
  <c r="T406" i="7"/>
  <c r="T407" i="7"/>
  <c r="T408" i="7"/>
  <c r="T409" i="7"/>
  <c r="T410" i="7"/>
  <c r="T411" i="7"/>
  <c r="T412" i="7"/>
  <c r="T413" i="7"/>
  <c r="T414" i="7"/>
  <c r="T415" i="7"/>
  <c r="T416" i="7"/>
  <c r="T417" i="7"/>
  <c r="T418" i="7"/>
  <c r="T419" i="7"/>
  <c r="T420" i="7"/>
  <c r="T421" i="7"/>
  <c r="T422" i="7"/>
  <c r="T423" i="7"/>
  <c r="T424" i="7"/>
  <c r="T425" i="7"/>
  <c r="T426" i="7"/>
  <c r="T427" i="7"/>
  <c r="T428" i="7"/>
  <c r="T429" i="7"/>
  <c r="T430" i="7"/>
  <c r="T431" i="7"/>
  <c r="T432" i="7"/>
  <c r="T433" i="7"/>
  <c r="T434" i="7"/>
  <c r="T435" i="7"/>
  <c r="T436" i="7"/>
  <c r="T437" i="7"/>
  <c r="T438" i="7"/>
  <c r="T439" i="7"/>
  <c r="T441" i="7"/>
  <c r="T442" i="7"/>
  <c r="T443" i="7"/>
  <c r="T444" i="7"/>
  <c r="T445" i="7"/>
  <c r="T446" i="7"/>
  <c r="T447" i="7"/>
  <c r="T448" i="7"/>
  <c r="T449" i="7"/>
  <c r="T450" i="7"/>
  <c r="T451" i="7"/>
  <c r="T452" i="7"/>
  <c r="T453" i="7"/>
  <c r="T454" i="7"/>
  <c r="T455" i="7"/>
  <c r="T456" i="7"/>
  <c r="T457" i="7"/>
  <c r="T458" i="7"/>
  <c r="T459" i="7"/>
  <c r="T460" i="7"/>
  <c r="T461" i="7"/>
  <c r="T462" i="7"/>
  <c r="T464" i="7"/>
  <c r="T465" i="7"/>
  <c r="T466" i="7"/>
  <c r="T467" i="7"/>
  <c r="T468" i="7"/>
  <c r="T469" i="7"/>
  <c r="T470" i="7"/>
  <c r="T471" i="7"/>
  <c r="T472" i="7"/>
  <c r="T473" i="7"/>
  <c r="T474" i="7"/>
  <c r="T475" i="7"/>
  <c r="T476" i="7"/>
  <c r="T477" i="7"/>
  <c r="T478" i="7"/>
  <c r="T479" i="7"/>
  <c r="T480" i="7"/>
  <c r="T481" i="7"/>
  <c r="T482" i="7"/>
  <c r="T483" i="7"/>
  <c r="T484" i="7"/>
  <c r="T485" i="7"/>
  <c r="T486" i="7"/>
  <c r="T487" i="7"/>
  <c r="T488" i="7"/>
  <c r="T489" i="7"/>
  <c r="T490" i="7"/>
  <c r="T491" i="7"/>
  <c r="T492" i="7"/>
  <c r="T493" i="7"/>
  <c r="T494" i="7"/>
  <c r="T495" i="7"/>
  <c r="T496" i="7"/>
  <c r="T497" i="7"/>
  <c r="T498" i="7"/>
  <c r="T499" i="7"/>
  <c r="T500" i="7"/>
  <c r="T501" i="7"/>
  <c r="T502" i="7"/>
  <c r="T503" i="7"/>
  <c r="T504" i="7"/>
  <c r="T505" i="7"/>
  <c r="T506" i="7"/>
  <c r="T507" i="7"/>
  <c r="T508" i="7"/>
  <c r="T509" i="7"/>
  <c r="T510" i="7"/>
  <c r="T511" i="7"/>
  <c r="T512" i="7"/>
  <c r="T513" i="7"/>
  <c r="T514" i="7"/>
  <c r="T515" i="7"/>
  <c r="T516" i="7"/>
  <c r="T517" i="7"/>
  <c r="T518" i="7"/>
  <c r="T519" i="7"/>
  <c r="T520" i="7"/>
  <c r="T521" i="7"/>
  <c r="T522" i="7"/>
  <c r="T523" i="7"/>
  <c r="T524" i="7"/>
  <c r="T525" i="7"/>
  <c r="T527" i="7"/>
  <c r="T528" i="7"/>
  <c r="T529" i="7"/>
  <c r="T530" i="7"/>
  <c r="T531" i="7"/>
  <c r="T532" i="7"/>
  <c r="T533" i="7"/>
  <c r="T534" i="7"/>
  <c r="T535" i="7"/>
  <c r="T536" i="7"/>
  <c r="T537" i="7"/>
  <c r="T538" i="7"/>
  <c r="T539" i="7"/>
  <c r="T540" i="7"/>
  <c r="T541" i="7"/>
  <c r="T543" i="7"/>
  <c r="T544" i="7"/>
  <c r="T545" i="7"/>
  <c r="T546" i="7"/>
  <c r="T547" i="7"/>
  <c r="T548" i="7"/>
  <c r="T549" i="7"/>
  <c r="T550" i="7"/>
  <c r="T551" i="7"/>
  <c r="T552" i="7"/>
  <c r="T554" i="7"/>
  <c r="T555" i="7"/>
  <c r="T556" i="7"/>
  <c r="T557" i="7"/>
  <c r="T558" i="7"/>
  <c r="T559" i="7"/>
  <c r="T560" i="7"/>
  <c r="T561" i="7"/>
  <c r="T562" i="7"/>
  <c r="T563" i="7"/>
  <c r="T564" i="7"/>
  <c r="T565" i="7"/>
  <c r="T566" i="7"/>
  <c r="T567" i="7"/>
  <c r="T568" i="7"/>
  <c r="T569" i="7"/>
  <c r="T570" i="7"/>
  <c r="T571" i="7"/>
  <c r="T572" i="7"/>
  <c r="T573" i="7"/>
  <c r="T574" i="7"/>
  <c r="T575" i="7"/>
  <c r="T576" i="7"/>
  <c r="T577" i="7"/>
  <c r="T578" i="7"/>
  <c r="T579" i="7"/>
  <c r="T580" i="7"/>
  <c r="T581" i="7"/>
  <c r="T583" i="7"/>
  <c r="T584" i="7"/>
  <c r="T585" i="7"/>
  <c r="T586" i="7"/>
  <c r="T588" i="7"/>
  <c r="T589" i="7"/>
  <c r="T590" i="7"/>
  <c r="T591" i="7"/>
  <c r="T592" i="7"/>
  <c r="T593" i="7"/>
  <c r="T594" i="7"/>
  <c r="T595" i="7"/>
  <c r="T596" i="7"/>
  <c r="T597" i="7"/>
  <c r="T598" i="7"/>
  <c r="T599" i="7"/>
  <c r="T600" i="7"/>
  <c r="T601" i="7"/>
  <c r="T602" i="7"/>
  <c r="T603" i="7"/>
  <c r="T604" i="7"/>
  <c r="T605" i="7"/>
  <c r="T606" i="7"/>
  <c r="T607" i="7"/>
  <c r="T608" i="7"/>
  <c r="T609" i="7"/>
  <c r="T610" i="7"/>
  <c r="T611" i="7"/>
  <c r="T612" i="7"/>
  <c r="T613" i="7"/>
  <c r="T614" i="7"/>
  <c r="T615" i="7"/>
  <c r="T616" i="7"/>
  <c r="T617" i="7"/>
  <c r="T618" i="7"/>
  <c r="T619" i="7"/>
  <c r="T620" i="7"/>
  <c r="T621" i="7"/>
  <c r="T622" i="7"/>
  <c r="T623" i="7"/>
  <c r="T624" i="7"/>
  <c r="T625" i="7"/>
  <c r="T626" i="7"/>
  <c r="T627" i="7"/>
  <c r="T628" i="7"/>
  <c r="T629" i="7"/>
  <c r="T630" i="7"/>
  <c r="T631" i="7"/>
  <c r="T632" i="7"/>
  <c r="T633" i="7"/>
  <c r="T635" i="7"/>
  <c r="T636" i="7"/>
  <c r="T637" i="7"/>
  <c r="T638" i="7"/>
  <c r="T640" i="7"/>
  <c r="T641" i="7"/>
  <c r="T642" i="7"/>
  <c r="T643" i="7"/>
  <c r="T644" i="7"/>
  <c r="T645" i="7"/>
  <c r="T646" i="7"/>
  <c r="T647" i="7"/>
  <c r="T648" i="7"/>
  <c r="T649" i="7"/>
  <c r="T650" i="7"/>
  <c r="T652" i="7"/>
  <c r="T653" i="7"/>
  <c r="T654" i="7"/>
  <c r="T655" i="7"/>
  <c r="T656" i="7"/>
  <c r="T657" i="7"/>
  <c r="T658" i="7"/>
  <c r="T659" i="7"/>
  <c r="T660" i="7"/>
  <c r="T661" i="7"/>
  <c r="T662" i="7"/>
  <c r="T663" i="7"/>
  <c r="T664" i="7"/>
  <c r="T665" i="7"/>
  <c r="T666" i="7"/>
  <c r="T667" i="7"/>
  <c r="T668" i="7"/>
  <c r="T669" i="7"/>
  <c r="T671" i="7"/>
  <c r="T672" i="7"/>
  <c r="T673" i="7"/>
  <c r="T674" i="7"/>
  <c r="T675" i="7"/>
  <c r="T677" i="7"/>
  <c r="T678" i="7"/>
  <c r="T680" i="7"/>
  <c r="T681" i="7"/>
  <c r="T682"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300" i="7"/>
  <c r="U301" i="7"/>
  <c r="U302" i="7"/>
  <c r="U303" i="7"/>
  <c r="U304" i="7"/>
  <c r="U305" i="7"/>
  <c r="U306" i="7"/>
  <c r="U307" i="7"/>
  <c r="U308" i="7"/>
  <c r="U309" i="7"/>
  <c r="U310" i="7"/>
  <c r="U311" i="7"/>
  <c r="U312" i="7"/>
  <c r="U313" i="7"/>
  <c r="U314" i="7"/>
  <c r="U315" i="7"/>
  <c r="U316" i="7"/>
  <c r="U317" i="7"/>
  <c r="U318" i="7"/>
  <c r="U319" i="7"/>
  <c r="U320" i="7"/>
  <c r="U321" i="7"/>
  <c r="U322" i="7"/>
  <c r="U323" i="7"/>
  <c r="U324" i="7"/>
  <c r="U325" i="7"/>
  <c r="U326" i="7"/>
  <c r="U327" i="7"/>
  <c r="U328" i="7"/>
  <c r="U329" i="7"/>
  <c r="U330" i="7"/>
  <c r="U331" i="7"/>
  <c r="U332" i="7"/>
  <c r="U333" i="7"/>
  <c r="U334" i="7"/>
  <c r="U335" i="7"/>
  <c r="U336" i="7"/>
  <c r="U337" i="7"/>
  <c r="U338" i="7"/>
  <c r="U339" i="7"/>
  <c r="U340" i="7"/>
  <c r="U341" i="7"/>
  <c r="U342" i="7"/>
  <c r="U343" i="7"/>
  <c r="U344" i="7"/>
  <c r="U345" i="7"/>
  <c r="U346" i="7"/>
  <c r="U347" i="7"/>
  <c r="U348" i="7"/>
  <c r="U349" i="7"/>
  <c r="U350" i="7"/>
  <c r="U351" i="7"/>
  <c r="U352" i="7"/>
  <c r="U353" i="7"/>
  <c r="U354" i="7"/>
  <c r="U355" i="7"/>
  <c r="U356" i="7"/>
  <c r="U357" i="7"/>
  <c r="U358" i="7"/>
  <c r="U359" i="7"/>
  <c r="U360" i="7"/>
  <c r="U361" i="7"/>
  <c r="U362" i="7"/>
  <c r="U363" i="7"/>
  <c r="U364" i="7"/>
  <c r="U365" i="7"/>
  <c r="U366" i="7"/>
  <c r="U367" i="7"/>
  <c r="U368" i="7"/>
  <c r="U369" i="7"/>
  <c r="U370" i="7"/>
  <c r="U371" i="7"/>
  <c r="U372" i="7"/>
  <c r="U373" i="7"/>
  <c r="U374" i="7"/>
  <c r="U375" i="7"/>
  <c r="U376" i="7"/>
  <c r="U377" i="7"/>
  <c r="U378" i="7"/>
  <c r="U379" i="7"/>
  <c r="U380" i="7"/>
  <c r="U381" i="7"/>
  <c r="U382" i="7"/>
  <c r="U383" i="7"/>
  <c r="U384" i="7"/>
  <c r="U385" i="7"/>
  <c r="U386" i="7"/>
  <c r="U387" i="7"/>
  <c r="U388" i="7"/>
  <c r="U389" i="7"/>
  <c r="U390" i="7"/>
  <c r="U391" i="7"/>
  <c r="U392" i="7"/>
  <c r="U393" i="7"/>
  <c r="U394" i="7"/>
  <c r="U395" i="7"/>
  <c r="U396" i="7"/>
  <c r="U397" i="7"/>
  <c r="U398" i="7"/>
  <c r="U399" i="7"/>
  <c r="U400" i="7"/>
  <c r="U401" i="7"/>
  <c r="U402" i="7"/>
  <c r="U403" i="7"/>
  <c r="U404" i="7"/>
  <c r="U405" i="7"/>
  <c r="U406" i="7"/>
  <c r="U407" i="7"/>
  <c r="U408" i="7"/>
  <c r="U409" i="7"/>
  <c r="U410" i="7"/>
  <c r="U411" i="7"/>
  <c r="U412" i="7"/>
  <c r="U413" i="7"/>
  <c r="U414" i="7"/>
  <c r="U415" i="7"/>
  <c r="U416" i="7"/>
  <c r="U417" i="7"/>
  <c r="U418" i="7"/>
  <c r="U419" i="7"/>
  <c r="U420" i="7"/>
  <c r="U421" i="7"/>
  <c r="U422" i="7"/>
  <c r="U423" i="7"/>
  <c r="U424" i="7"/>
  <c r="U425" i="7"/>
  <c r="U426" i="7"/>
  <c r="U427" i="7"/>
  <c r="U428" i="7"/>
  <c r="U429" i="7"/>
  <c r="U430" i="7"/>
  <c r="U431" i="7"/>
  <c r="U432" i="7"/>
  <c r="U433" i="7"/>
  <c r="U434" i="7"/>
  <c r="U435" i="7"/>
  <c r="U436" i="7"/>
  <c r="U437" i="7"/>
  <c r="U438" i="7"/>
  <c r="U439" i="7"/>
  <c r="U440" i="7"/>
  <c r="U441" i="7"/>
  <c r="U442" i="7"/>
  <c r="U443" i="7"/>
  <c r="U444" i="7"/>
  <c r="U445" i="7"/>
  <c r="U446" i="7"/>
  <c r="U447" i="7"/>
  <c r="U448" i="7"/>
  <c r="U449" i="7"/>
  <c r="U450" i="7"/>
  <c r="U451" i="7"/>
  <c r="U452" i="7"/>
  <c r="U453" i="7"/>
  <c r="U454" i="7"/>
  <c r="U455" i="7"/>
  <c r="U456" i="7"/>
  <c r="U457" i="7"/>
  <c r="U458" i="7"/>
  <c r="U459" i="7"/>
  <c r="U460" i="7"/>
  <c r="U461" i="7"/>
  <c r="U462" i="7"/>
  <c r="U463" i="7"/>
  <c r="U464" i="7"/>
  <c r="U465" i="7"/>
  <c r="U466" i="7"/>
  <c r="U467" i="7"/>
  <c r="U468" i="7"/>
  <c r="U469" i="7"/>
  <c r="U470" i="7"/>
  <c r="U471" i="7"/>
  <c r="U472" i="7"/>
  <c r="U473" i="7"/>
  <c r="U474" i="7"/>
  <c r="U475" i="7"/>
  <c r="U476" i="7"/>
  <c r="U477" i="7"/>
  <c r="U478" i="7"/>
  <c r="U479" i="7"/>
  <c r="U480" i="7"/>
  <c r="U481" i="7"/>
  <c r="U482" i="7"/>
  <c r="U483" i="7"/>
  <c r="U484" i="7"/>
  <c r="U485" i="7"/>
  <c r="U486" i="7"/>
  <c r="U487" i="7"/>
  <c r="U488" i="7"/>
  <c r="U489" i="7"/>
  <c r="U490" i="7"/>
  <c r="U491" i="7"/>
  <c r="U492" i="7"/>
  <c r="U493" i="7"/>
  <c r="U494" i="7"/>
  <c r="U495" i="7"/>
  <c r="U496" i="7"/>
  <c r="U497" i="7"/>
  <c r="U498" i="7"/>
  <c r="U499" i="7"/>
  <c r="U500" i="7"/>
  <c r="U501" i="7"/>
  <c r="U502" i="7"/>
  <c r="U503" i="7"/>
  <c r="U504" i="7"/>
  <c r="U505" i="7"/>
  <c r="U506" i="7"/>
  <c r="U507" i="7"/>
  <c r="U508" i="7"/>
  <c r="U509" i="7"/>
  <c r="U510" i="7"/>
  <c r="U511" i="7"/>
  <c r="U512" i="7"/>
  <c r="U513" i="7"/>
  <c r="U514" i="7"/>
  <c r="U515" i="7"/>
  <c r="U516" i="7"/>
  <c r="U517" i="7"/>
  <c r="U518" i="7"/>
  <c r="U519" i="7"/>
  <c r="U520" i="7"/>
  <c r="U521" i="7"/>
  <c r="U522" i="7"/>
  <c r="U523" i="7"/>
  <c r="U524" i="7"/>
  <c r="U525" i="7"/>
  <c r="U526" i="7"/>
  <c r="U527" i="7"/>
  <c r="U528" i="7"/>
  <c r="U529" i="7"/>
  <c r="U530" i="7"/>
  <c r="U531" i="7"/>
  <c r="U532" i="7"/>
  <c r="U533" i="7"/>
  <c r="U534" i="7"/>
  <c r="U535" i="7"/>
  <c r="U536" i="7"/>
  <c r="U537" i="7"/>
  <c r="U538" i="7"/>
  <c r="U539" i="7"/>
  <c r="U540" i="7"/>
  <c r="U541" i="7"/>
  <c r="U542" i="7"/>
  <c r="U543" i="7"/>
  <c r="U544" i="7"/>
  <c r="U545" i="7"/>
  <c r="U546" i="7"/>
  <c r="U547" i="7"/>
  <c r="U548" i="7"/>
  <c r="U549" i="7"/>
  <c r="U550" i="7"/>
  <c r="U551" i="7"/>
  <c r="U552" i="7"/>
  <c r="U553" i="7"/>
  <c r="U554" i="7"/>
  <c r="U555" i="7"/>
  <c r="U556" i="7"/>
  <c r="U557" i="7"/>
  <c r="U558" i="7"/>
  <c r="U559" i="7"/>
  <c r="U560" i="7"/>
  <c r="U561" i="7"/>
  <c r="U562" i="7"/>
  <c r="U563" i="7"/>
  <c r="U564" i="7"/>
  <c r="U565" i="7"/>
  <c r="U566" i="7"/>
  <c r="U567" i="7"/>
  <c r="U568" i="7"/>
  <c r="U569" i="7"/>
  <c r="U570" i="7"/>
  <c r="U571" i="7"/>
  <c r="U572" i="7"/>
  <c r="U573" i="7"/>
  <c r="U574" i="7"/>
  <c r="U575" i="7"/>
  <c r="U576" i="7"/>
  <c r="U577" i="7"/>
  <c r="U578" i="7"/>
  <c r="U579" i="7"/>
  <c r="U580" i="7"/>
  <c r="U581" i="7"/>
  <c r="U582" i="7"/>
  <c r="U583" i="7"/>
  <c r="U584" i="7"/>
  <c r="U585" i="7"/>
  <c r="U586" i="7"/>
  <c r="U587" i="7"/>
  <c r="U588" i="7"/>
  <c r="U589" i="7"/>
  <c r="U590" i="7"/>
  <c r="U591" i="7"/>
  <c r="U592" i="7"/>
  <c r="U593" i="7"/>
  <c r="U594" i="7"/>
  <c r="U595" i="7"/>
  <c r="U596" i="7"/>
  <c r="U597" i="7"/>
  <c r="U598" i="7"/>
  <c r="U599" i="7"/>
  <c r="U600" i="7"/>
  <c r="U601" i="7"/>
  <c r="U602" i="7"/>
  <c r="U603" i="7"/>
  <c r="U604" i="7"/>
  <c r="U605" i="7"/>
  <c r="U606" i="7"/>
  <c r="U607" i="7"/>
  <c r="U608" i="7"/>
  <c r="U609" i="7"/>
  <c r="U610" i="7"/>
  <c r="U611" i="7"/>
  <c r="U612" i="7"/>
  <c r="U613" i="7"/>
  <c r="U614" i="7"/>
  <c r="U615" i="7"/>
  <c r="U616" i="7"/>
  <c r="U617" i="7"/>
  <c r="U618" i="7"/>
  <c r="U619" i="7"/>
  <c r="U620" i="7"/>
  <c r="U621" i="7"/>
  <c r="U622" i="7"/>
  <c r="U623" i="7"/>
  <c r="U624" i="7"/>
  <c r="U625" i="7"/>
  <c r="U626" i="7"/>
  <c r="U627" i="7"/>
  <c r="U628" i="7"/>
  <c r="U629" i="7"/>
  <c r="U630" i="7"/>
  <c r="U631" i="7"/>
  <c r="U632" i="7"/>
  <c r="U633" i="7"/>
  <c r="U634" i="7"/>
  <c r="U635" i="7"/>
  <c r="U636" i="7"/>
  <c r="U637" i="7"/>
  <c r="U638" i="7"/>
  <c r="U639" i="7"/>
  <c r="U640" i="7"/>
  <c r="U641" i="7"/>
  <c r="U642" i="7"/>
  <c r="U643" i="7"/>
  <c r="U644" i="7"/>
  <c r="U645" i="7"/>
  <c r="U646" i="7"/>
  <c r="U647" i="7"/>
  <c r="U648" i="7"/>
  <c r="U649" i="7"/>
  <c r="U650" i="7"/>
  <c r="U651" i="7"/>
  <c r="U652" i="7"/>
  <c r="U653" i="7"/>
  <c r="U654" i="7"/>
  <c r="U655" i="7"/>
  <c r="U656" i="7"/>
  <c r="U657" i="7"/>
  <c r="U658" i="7"/>
  <c r="U659" i="7"/>
  <c r="U660" i="7"/>
  <c r="U661" i="7"/>
  <c r="U662" i="7"/>
  <c r="U663" i="7"/>
  <c r="U664" i="7"/>
  <c r="U665" i="7"/>
  <c r="U666" i="7"/>
  <c r="U667" i="7"/>
  <c r="U668" i="7"/>
  <c r="U669" i="7"/>
  <c r="U670" i="7"/>
  <c r="U671" i="7"/>
  <c r="U672" i="7"/>
  <c r="U673" i="7"/>
  <c r="U674" i="7"/>
  <c r="U675" i="7"/>
  <c r="U676" i="7"/>
  <c r="U677" i="7"/>
  <c r="U678" i="7"/>
  <c r="U679" i="7"/>
  <c r="U680" i="7"/>
  <c r="U681" i="7"/>
  <c r="U682" i="7"/>
  <c r="AO56" i="7"/>
  <c r="AO99" i="7"/>
  <c r="AO247" i="7"/>
  <c r="AO295" i="7"/>
  <c r="AO408" i="7"/>
  <c r="AO501" i="7"/>
  <c r="AO539" i="7"/>
  <c r="AO541" i="7"/>
  <c r="AO593" i="7"/>
  <c r="AO625" i="7"/>
  <c r="AO643" i="7"/>
  <c r="AO655" i="7"/>
  <c r="AL2" i="7"/>
  <c r="AL4" i="7"/>
  <c r="AL6" i="7"/>
  <c r="AL8" i="7"/>
  <c r="AL10" i="7"/>
  <c r="AL12" i="7"/>
  <c r="AL13" i="7"/>
  <c r="AL18" i="7"/>
  <c r="AL19" i="7"/>
  <c r="AL20" i="7"/>
  <c r="AL21" i="7"/>
  <c r="AL22" i="7"/>
  <c r="AL23" i="7"/>
  <c r="AL25" i="7"/>
  <c r="AL28" i="7"/>
  <c r="AL29" i="7"/>
  <c r="AL30" i="7"/>
  <c r="AL32" i="7"/>
  <c r="AL33" i="7"/>
  <c r="AL36" i="7"/>
  <c r="AL39" i="7"/>
  <c r="AL51" i="7"/>
  <c r="AL55" i="7"/>
  <c r="AL56" i="7"/>
  <c r="AL60" i="7"/>
  <c r="AL63" i="7"/>
  <c r="AL68" i="7"/>
  <c r="AL69" i="7"/>
  <c r="AL70" i="7"/>
  <c r="AL76" i="7"/>
  <c r="AL77" i="7"/>
  <c r="AL80" i="7"/>
  <c r="AL82" i="7"/>
  <c r="AL84" i="7"/>
  <c r="AL85" i="7"/>
  <c r="AL87" i="7"/>
  <c r="AL91" i="7"/>
  <c r="AL92" i="7"/>
  <c r="AL93" i="7"/>
  <c r="AL95" i="7"/>
  <c r="AL96" i="7"/>
  <c r="AL97" i="7"/>
  <c r="AL98" i="7"/>
  <c r="AL100" i="7"/>
  <c r="AL103" i="7"/>
  <c r="AL106" i="7"/>
  <c r="AL107" i="7"/>
  <c r="AL108" i="7"/>
  <c r="AL109" i="7"/>
  <c r="AL110" i="7"/>
  <c r="AL111" i="7"/>
  <c r="AL120" i="7"/>
  <c r="AL121" i="7"/>
  <c r="AL123" i="7"/>
  <c r="AL124" i="7"/>
  <c r="AL127" i="7"/>
  <c r="AL132" i="7"/>
  <c r="AL133" i="7"/>
  <c r="AL136" i="7"/>
  <c r="AL139" i="7"/>
  <c r="AL142" i="7"/>
  <c r="AL145" i="7"/>
  <c r="AL148" i="7"/>
  <c r="AL149" i="7"/>
  <c r="AL150" i="7"/>
  <c r="AL152" i="7"/>
  <c r="AL153" i="7"/>
  <c r="AL155" i="7"/>
  <c r="AL159" i="7"/>
  <c r="AL161" i="7"/>
  <c r="AL162" i="7"/>
  <c r="AL164" i="7"/>
  <c r="AL168" i="7"/>
  <c r="AL171" i="7"/>
  <c r="AL172" i="7"/>
  <c r="AL178" i="7"/>
  <c r="AL179" i="7"/>
  <c r="AL180" i="7"/>
  <c r="AL181" i="7"/>
  <c r="AL183" i="7"/>
  <c r="AL189" i="7"/>
  <c r="AL190" i="7"/>
  <c r="AL191" i="7"/>
  <c r="AL192" i="7"/>
  <c r="AL194" i="7"/>
  <c r="AL195" i="7"/>
  <c r="AL196" i="7"/>
  <c r="AL199" i="7"/>
  <c r="AL204" i="7"/>
  <c r="AL210" i="7"/>
  <c r="AL212" i="7"/>
  <c r="AL215" i="7"/>
  <c r="AL217" i="7"/>
  <c r="AL218" i="7"/>
  <c r="AL219" i="7"/>
  <c r="AL222" i="7"/>
  <c r="AL224" i="7"/>
  <c r="AL225" i="7"/>
  <c r="AL226" i="7"/>
  <c r="AL229" i="7"/>
  <c r="AL230" i="7"/>
  <c r="AL231" i="7"/>
  <c r="AL234" i="7"/>
  <c r="AL235" i="7"/>
  <c r="AL238" i="7"/>
  <c r="AL239" i="7"/>
  <c r="AL240" i="7"/>
  <c r="AL243" i="7"/>
  <c r="AL248" i="7"/>
  <c r="AL249" i="7"/>
  <c r="AL252" i="7"/>
  <c r="AL254" i="7"/>
  <c r="AL258" i="7"/>
  <c r="AL263" i="7"/>
  <c r="AL267" i="7"/>
  <c r="AL268" i="7"/>
  <c r="AL271" i="7"/>
  <c r="AL273" i="7"/>
  <c r="AL275" i="7"/>
  <c r="AL278" i="7"/>
  <c r="AL280" i="7"/>
  <c r="AL281" i="7"/>
  <c r="AL288" i="7"/>
  <c r="AL289" i="7"/>
  <c r="AL290" i="7"/>
  <c r="AL291" i="7"/>
  <c r="AL294" i="7"/>
  <c r="AL295" i="7"/>
  <c r="AL297" i="7"/>
  <c r="AL298" i="7"/>
  <c r="AL299" i="7"/>
  <c r="AL301" i="7"/>
  <c r="AL302" i="7"/>
  <c r="AL305" i="7"/>
  <c r="AL306" i="7"/>
  <c r="AL311" i="7"/>
  <c r="AL313" i="7"/>
  <c r="AL315" i="7"/>
  <c r="AL317" i="7"/>
  <c r="AL321" i="7"/>
  <c r="AL322" i="7"/>
  <c r="AL324" i="7"/>
  <c r="AL327" i="7"/>
  <c r="AL328" i="7"/>
  <c r="AL329" i="7"/>
  <c r="AL330" i="7"/>
  <c r="AL331" i="7"/>
  <c r="AL332" i="7"/>
  <c r="AL333" i="7"/>
  <c r="AL336" i="7"/>
  <c r="AL338" i="7"/>
  <c r="AL343" i="7"/>
  <c r="AL348" i="7"/>
  <c r="AL351" i="7"/>
  <c r="AL355" i="7"/>
  <c r="AL356" i="7"/>
  <c r="AL357" i="7"/>
  <c r="AL360" i="7"/>
  <c r="AL363" i="7"/>
  <c r="AL367" i="7"/>
  <c r="AL369" i="7"/>
  <c r="AL371" i="7"/>
  <c r="AL374" i="7"/>
  <c r="AL379" i="7"/>
  <c r="AL383" i="7"/>
  <c r="AL384" i="7"/>
  <c r="AL385" i="7"/>
  <c r="AL389" i="7"/>
  <c r="AL391" i="7"/>
  <c r="AL393" i="7"/>
  <c r="AL394" i="7"/>
  <c r="AL395" i="7"/>
  <c r="AL400" i="7"/>
  <c r="AL402" i="7"/>
  <c r="AL405" i="7"/>
  <c r="AL406" i="7"/>
  <c r="AL408" i="7"/>
  <c r="AL410" i="7"/>
  <c r="AL411" i="7"/>
  <c r="AL413" i="7"/>
  <c r="AL416" i="7"/>
  <c r="AL418" i="7"/>
  <c r="AL419" i="7"/>
  <c r="AL420" i="7"/>
  <c r="AL421" i="7"/>
  <c r="AL422" i="7"/>
  <c r="AL424" i="7"/>
  <c r="AL427" i="7"/>
  <c r="AL434" i="7"/>
  <c r="AL435" i="7"/>
  <c r="AL437" i="7"/>
  <c r="AL438" i="7"/>
  <c r="AL443" i="7"/>
  <c r="AL445" i="7"/>
  <c r="AL446" i="7"/>
  <c r="AL448" i="7"/>
  <c r="AL455" i="7"/>
  <c r="AL457" i="7"/>
  <c r="AL459" i="7"/>
  <c r="AL462" i="7"/>
  <c r="AL464" i="7"/>
  <c r="AL465" i="7"/>
  <c r="AL467" i="7"/>
  <c r="AL468" i="7"/>
  <c r="AL469" i="7"/>
  <c r="AL473" i="7"/>
  <c r="AL474" i="7"/>
  <c r="AL476" i="7"/>
  <c r="AL477" i="7"/>
  <c r="AL478" i="7"/>
  <c r="AL479" i="7"/>
  <c r="AL480" i="7"/>
  <c r="AL484" i="7"/>
  <c r="AL486" i="7"/>
  <c r="AL489" i="7"/>
  <c r="AL492" i="7"/>
  <c r="AL496" i="7"/>
  <c r="AL500" i="7"/>
  <c r="AL501" i="7"/>
  <c r="AL503" i="7"/>
  <c r="AL507" i="7"/>
  <c r="AL510" i="7"/>
  <c r="AL516" i="7"/>
  <c r="AL521" i="7"/>
  <c r="AL531" i="7"/>
  <c r="AL533" i="7"/>
  <c r="AL536" i="7"/>
  <c r="AL540" i="7"/>
  <c r="AL543" i="7"/>
  <c r="AL548" i="7"/>
  <c r="AL549" i="7"/>
  <c r="AL550" i="7"/>
  <c r="AL551" i="7"/>
  <c r="AL555" i="7"/>
  <c r="AL558" i="7"/>
  <c r="AL560" i="7"/>
  <c r="AL561" i="7"/>
  <c r="AL564" i="7"/>
  <c r="AL568" i="7"/>
  <c r="AL581" i="7"/>
  <c r="AL582" i="7"/>
  <c r="AL589" i="7"/>
  <c r="AL594" i="7"/>
  <c r="AL598" i="7"/>
  <c r="AL600" i="7"/>
  <c r="AL601" i="7"/>
  <c r="AL610" i="7"/>
  <c r="AL612" i="7"/>
  <c r="AL613" i="7"/>
  <c r="AL616" i="7"/>
  <c r="AL622" i="7"/>
  <c r="AL623" i="7"/>
  <c r="AL624" i="7"/>
  <c r="AL626" i="7"/>
  <c r="AL627" i="7"/>
  <c r="AL632" i="7"/>
  <c r="AL637" i="7"/>
  <c r="AL648" i="7"/>
  <c r="AL650" i="7"/>
  <c r="AL652" i="7"/>
  <c r="AL656" i="7"/>
  <c r="AL659" i="7"/>
  <c r="AL661" i="7"/>
  <c r="AL672"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I352" i="7"/>
  <c r="AI353" i="7"/>
  <c r="AI354" i="7"/>
  <c r="AI355" i="7"/>
  <c r="AI356" i="7"/>
  <c r="AI357" i="7"/>
  <c r="AI358" i="7"/>
  <c r="AI359" i="7"/>
  <c r="AI360" i="7"/>
  <c r="AI361" i="7"/>
  <c r="AI362" i="7"/>
  <c r="AI363" i="7"/>
  <c r="AI364" i="7"/>
  <c r="AI365" i="7"/>
  <c r="AI366" i="7"/>
  <c r="AI367" i="7"/>
  <c r="AI368" i="7"/>
  <c r="AI369" i="7"/>
  <c r="AI370" i="7"/>
  <c r="AI371" i="7"/>
  <c r="AI372" i="7"/>
  <c r="AI373" i="7"/>
  <c r="AI374" i="7"/>
  <c r="AI375" i="7"/>
  <c r="AI376" i="7"/>
  <c r="AI377" i="7"/>
  <c r="AI378" i="7"/>
  <c r="AI379" i="7"/>
  <c r="AI380" i="7"/>
  <c r="AI381" i="7"/>
  <c r="AI382" i="7"/>
  <c r="AI383" i="7"/>
  <c r="AI384" i="7"/>
  <c r="AI385" i="7"/>
  <c r="AI386" i="7"/>
  <c r="AI387" i="7"/>
  <c r="AI388" i="7"/>
  <c r="AI389" i="7"/>
  <c r="AI390" i="7"/>
  <c r="AI391" i="7"/>
  <c r="AI392" i="7"/>
  <c r="AI393" i="7"/>
  <c r="AI394" i="7"/>
  <c r="AI395" i="7"/>
  <c r="AI396" i="7"/>
  <c r="AI397" i="7"/>
  <c r="AI398" i="7"/>
  <c r="AI399" i="7"/>
  <c r="AI400" i="7"/>
  <c r="AI401" i="7"/>
  <c r="AI402" i="7"/>
  <c r="AI403" i="7"/>
  <c r="AI404" i="7"/>
  <c r="AI405" i="7"/>
  <c r="AI406" i="7"/>
  <c r="AI407" i="7"/>
  <c r="AI408" i="7"/>
  <c r="AI409" i="7"/>
  <c r="AI410" i="7"/>
  <c r="AI411" i="7"/>
  <c r="AI412" i="7"/>
  <c r="AI413" i="7"/>
  <c r="AI414" i="7"/>
  <c r="AI415" i="7"/>
  <c r="AI416" i="7"/>
  <c r="AI417" i="7"/>
  <c r="AI418" i="7"/>
  <c r="AI419" i="7"/>
  <c r="AI420" i="7"/>
  <c r="AI421" i="7"/>
  <c r="AI422" i="7"/>
  <c r="AI423" i="7"/>
  <c r="AI424" i="7"/>
  <c r="AI425" i="7"/>
  <c r="AI426" i="7"/>
  <c r="AI427" i="7"/>
  <c r="AI428" i="7"/>
  <c r="AI429" i="7"/>
  <c r="AI430" i="7"/>
  <c r="AI431" i="7"/>
  <c r="AI432" i="7"/>
  <c r="AI433" i="7"/>
  <c r="AI434" i="7"/>
  <c r="AI435" i="7"/>
  <c r="AI436" i="7"/>
  <c r="AI437" i="7"/>
  <c r="AI438" i="7"/>
  <c r="AI439" i="7"/>
  <c r="AI440" i="7"/>
  <c r="AI441" i="7"/>
  <c r="AI442" i="7"/>
  <c r="AI443" i="7"/>
  <c r="AI444" i="7"/>
  <c r="AI445" i="7"/>
  <c r="AI446" i="7"/>
  <c r="AI447" i="7"/>
  <c r="AI448" i="7"/>
  <c r="AI449" i="7"/>
  <c r="AI450" i="7"/>
  <c r="AI451" i="7"/>
  <c r="AI452" i="7"/>
  <c r="AI453" i="7"/>
  <c r="AI454" i="7"/>
  <c r="AI455" i="7"/>
  <c r="AI456" i="7"/>
  <c r="AI457" i="7"/>
  <c r="AI458" i="7"/>
  <c r="AI459" i="7"/>
  <c r="AI460" i="7"/>
  <c r="AI461" i="7"/>
  <c r="AI462" i="7"/>
  <c r="AI463" i="7"/>
  <c r="AI464" i="7"/>
  <c r="AI465" i="7"/>
  <c r="AI466" i="7"/>
  <c r="AI467" i="7"/>
  <c r="AI468" i="7"/>
  <c r="AI469" i="7"/>
  <c r="AI470" i="7"/>
  <c r="AI471" i="7"/>
  <c r="AI472" i="7"/>
  <c r="AI473" i="7"/>
  <c r="AI474" i="7"/>
  <c r="AI475" i="7"/>
  <c r="AI476" i="7"/>
  <c r="AI477" i="7"/>
  <c r="AI478" i="7"/>
  <c r="AI479" i="7"/>
  <c r="AI480" i="7"/>
  <c r="AI481" i="7"/>
  <c r="AI482" i="7"/>
  <c r="AI483" i="7"/>
  <c r="AI484" i="7"/>
  <c r="AI485" i="7"/>
  <c r="AI486" i="7"/>
  <c r="AI487" i="7"/>
  <c r="AI488" i="7"/>
  <c r="AI489" i="7"/>
  <c r="AI490" i="7"/>
  <c r="AI491" i="7"/>
  <c r="AI492" i="7"/>
  <c r="AI493" i="7"/>
  <c r="AI494" i="7"/>
  <c r="AI495" i="7"/>
  <c r="AI496" i="7"/>
  <c r="AI497" i="7"/>
  <c r="AI498" i="7"/>
  <c r="AI499" i="7"/>
  <c r="AI500" i="7"/>
  <c r="AI501" i="7"/>
  <c r="AI502" i="7"/>
  <c r="AI503" i="7"/>
  <c r="AI504" i="7"/>
  <c r="AI505" i="7"/>
  <c r="AI506" i="7"/>
  <c r="AI507" i="7"/>
  <c r="AI508" i="7"/>
  <c r="AI509" i="7"/>
  <c r="AI510" i="7"/>
  <c r="AI511" i="7"/>
  <c r="AI512" i="7"/>
  <c r="AI513" i="7"/>
  <c r="AI514" i="7"/>
  <c r="AI515" i="7"/>
  <c r="AI516" i="7"/>
  <c r="AI517" i="7"/>
  <c r="AI518" i="7"/>
  <c r="AI519" i="7"/>
  <c r="AI520" i="7"/>
  <c r="AI521" i="7"/>
  <c r="AI522" i="7"/>
  <c r="AI523" i="7"/>
  <c r="AI524" i="7"/>
  <c r="AI525" i="7"/>
  <c r="AI526" i="7"/>
  <c r="AI527" i="7"/>
  <c r="AI528" i="7"/>
  <c r="AI529" i="7"/>
  <c r="AI530" i="7"/>
  <c r="AI531" i="7"/>
  <c r="AI532" i="7"/>
  <c r="AI533" i="7"/>
  <c r="AI534" i="7"/>
  <c r="AI535" i="7"/>
  <c r="AI536" i="7"/>
  <c r="AI537" i="7"/>
  <c r="AI538" i="7"/>
  <c r="AI539" i="7"/>
  <c r="AI540" i="7"/>
  <c r="AI541" i="7"/>
  <c r="AI542" i="7"/>
  <c r="AI543" i="7"/>
  <c r="AI544" i="7"/>
  <c r="AI545" i="7"/>
  <c r="AI546" i="7"/>
  <c r="AI547" i="7"/>
  <c r="AI548" i="7"/>
  <c r="AI549" i="7"/>
  <c r="AI550" i="7"/>
  <c r="AI551" i="7"/>
  <c r="AI552" i="7"/>
  <c r="AI553" i="7"/>
  <c r="AI554" i="7"/>
  <c r="AI555" i="7"/>
  <c r="AI556" i="7"/>
  <c r="AI557" i="7"/>
  <c r="AI558" i="7"/>
  <c r="AI559" i="7"/>
  <c r="AI560" i="7"/>
  <c r="AI561" i="7"/>
  <c r="AI562" i="7"/>
  <c r="AI563" i="7"/>
  <c r="AI564" i="7"/>
  <c r="AI565" i="7"/>
  <c r="AI566" i="7"/>
  <c r="AI567" i="7"/>
  <c r="AI568" i="7"/>
  <c r="AI569" i="7"/>
  <c r="AI570" i="7"/>
  <c r="AI571" i="7"/>
  <c r="AI572" i="7"/>
  <c r="AI573" i="7"/>
  <c r="AI574" i="7"/>
  <c r="AI575" i="7"/>
  <c r="AI576" i="7"/>
  <c r="AI577" i="7"/>
  <c r="AI578" i="7"/>
  <c r="AI579" i="7"/>
  <c r="AI580" i="7"/>
  <c r="AI581" i="7"/>
  <c r="AI582" i="7"/>
  <c r="AI583" i="7"/>
  <c r="AI584" i="7"/>
  <c r="AI585" i="7"/>
  <c r="AI586" i="7"/>
  <c r="AI587" i="7"/>
  <c r="AI588" i="7"/>
  <c r="AI589" i="7"/>
  <c r="AI590" i="7"/>
  <c r="AI591" i="7"/>
  <c r="AI592" i="7"/>
  <c r="AI593" i="7"/>
  <c r="AI594" i="7"/>
  <c r="AI595" i="7"/>
  <c r="AI596" i="7"/>
  <c r="AI597" i="7"/>
  <c r="AI598" i="7"/>
  <c r="AI599" i="7"/>
  <c r="AI600" i="7"/>
  <c r="AI601" i="7"/>
  <c r="AI602" i="7"/>
  <c r="AI603" i="7"/>
  <c r="AI604" i="7"/>
  <c r="AI605" i="7"/>
  <c r="AI606" i="7"/>
  <c r="AI607" i="7"/>
  <c r="AI608" i="7"/>
  <c r="AI609" i="7"/>
  <c r="AI610" i="7"/>
  <c r="AI611" i="7"/>
  <c r="AI612" i="7"/>
  <c r="AI613" i="7"/>
  <c r="AI614" i="7"/>
  <c r="AI615" i="7"/>
  <c r="AI616" i="7"/>
  <c r="AI617" i="7"/>
  <c r="AI618" i="7"/>
  <c r="AI619" i="7"/>
  <c r="AI620" i="7"/>
  <c r="AI621" i="7"/>
  <c r="AI622" i="7"/>
  <c r="AI623" i="7"/>
  <c r="AI624" i="7"/>
  <c r="AI625" i="7"/>
  <c r="AI626" i="7"/>
  <c r="AI627" i="7"/>
  <c r="AI628" i="7"/>
  <c r="AI629" i="7"/>
  <c r="AI630" i="7"/>
  <c r="AI631" i="7"/>
  <c r="AI632" i="7"/>
  <c r="AI633" i="7"/>
  <c r="AI634" i="7"/>
  <c r="AI635" i="7"/>
  <c r="AI636" i="7"/>
  <c r="AI637" i="7"/>
  <c r="AI638" i="7"/>
  <c r="AI639" i="7"/>
  <c r="AI640" i="7"/>
  <c r="AI641" i="7"/>
  <c r="AI642" i="7"/>
  <c r="AI643" i="7"/>
  <c r="AI644" i="7"/>
  <c r="AI645" i="7"/>
  <c r="AI646" i="7"/>
  <c r="AI647" i="7"/>
  <c r="AI648" i="7"/>
  <c r="AI649" i="7"/>
  <c r="AI650" i="7"/>
  <c r="AI651" i="7"/>
  <c r="AI652" i="7"/>
  <c r="AI653" i="7"/>
  <c r="AI654" i="7"/>
  <c r="AI655" i="7"/>
  <c r="AI656" i="7"/>
  <c r="AI657" i="7"/>
  <c r="AI658" i="7"/>
  <c r="AI659" i="7"/>
  <c r="AI660" i="7"/>
  <c r="AI661" i="7"/>
  <c r="AI662" i="7"/>
  <c r="AI663" i="7"/>
  <c r="AI664" i="7"/>
  <c r="AI665" i="7"/>
  <c r="AI666" i="7"/>
  <c r="AI667" i="7"/>
  <c r="AI668" i="7"/>
  <c r="AI669" i="7"/>
  <c r="AI670" i="7"/>
  <c r="AI671" i="7"/>
  <c r="AI672" i="7"/>
  <c r="AI673" i="7"/>
  <c r="AI674" i="7"/>
  <c r="AI675" i="7"/>
  <c r="AI676" i="7"/>
  <c r="AI677" i="7"/>
  <c r="AI678" i="7"/>
  <c r="AI679" i="7"/>
  <c r="AI680" i="7"/>
  <c r="AI681" i="7"/>
  <c r="AI682"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E354" i="7"/>
  <c r="AE355" i="7"/>
  <c r="AE356" i="7"/>
  <c r="AE357" i="7"/>
  <c r="AE358" i="7"/>
  <c r="AE359" i="7"/>
  <c r="AE360" i="7"/>
  <c r="AE361" i="7"/>
  <c r="AE362" i="7"/>
  <c r="AE363" i="7"/>
  <c r="AE364" i="7"/>
  <c r="AE365" i="7"/>
  <c r="AE366" i="7"/>
  <c r="AE367" i="7"/>
  <c r="AE368" i="7"/>
  <c r="AE369" i="7"/>
  <c r="AE370" i="7"/>
  <c r="AE371" i="7"/>
  <c r="AE372" i="7"/>
  <c r="AE373" i="7"/>
  <c r="AE374" i="7"/>
  <c r="AE375" i="7"/>
  <c r="AE376" i="7"/>
  <c r="AE377" i="7"/>
  <c r="AE378" i="7"/>
  <c r="AE379" i="7"/>
  <c r="AE380" i="7"/>
  <c r="AE381" i="7"/>
  <c r="AE382" i="7"/>
  <c r="AE383" i="7"/>
  <c r="AE384" i="7"/>
  <c r="AE385" i="7"/>
  <c r="AE386" i="7"/>
  <c r="AE387" i="7"/>
  <c r="AE388" i="7"/>
  <c r="AE389" i="7"/>
  <c r="AE390" i="7"/>
  <c r="AE391" i="7"/>
  <c r="AE392" i="7"/>
  <c r="AE393" i="7"/>
  <c r="AE394" i="7"/>
  <c r="AE395" i="7"/>
  <c r="AE396" i="7"/>
  <c r="AE397" i="7"/>
  <c r="AE398" i="7"/>
  <c r="AE399" i="7"/>
  <c r="AE400" i="7"/>
  <c r="AE401" i="7"/>
  <c r="AE402" i="7"/>
  <c r="AE403" i="7"/>
  <c r="AE404" i="7"/>
  <c r="AE405" i="7"/>
  <c r="AE406" i="7"/>
  <c r="AE407" i="7"/>
  <c r="AE408" i="7"/>
  <c r="AE409" i="7"/>
  <c r="AE410" i="7"/>
  <c r="AE411" i="7"/>
  <c r="AE412" i="7"/>
  <c r="AE413" i="7"/>
  <c r="AE414" i="7"/>
  <c r="AE415" i="7"/>
  <c r="AE416" i="7"/>
  <c r="AE417" i="7"/>
  <c r="AE418" i="7"/>
  <c r="AE419" i="7"/>
  <c r="AE420" i="7"/>
  <c r="AE421" i="7"/>
  <c r="AE422" i="7"/>
  <c r="AE423" i="7"/>
  <c r="AE424" i="7"/>
  <c r="AE425" i="7"/>
  <c r="AE426" i="7"/>
  <c r="AE427" i="7"/>
  <c r="AE428" i="7"/>
  <c r="AE429" i="7"/>
  <c r="AE430" i="7"/>
  <c r="AE431" i="7"/>
  <c r="AE432" i="7"/>
  <c r="AE433" i="7"/>
  <c r="AE434" i="7"/>
  <c r="AE435" i="7"/>
  <c r="AE436" i="7"/>
  <c r="AE437" i="7"/>
  <c r="AE438" i="7"/>
  <c r="AE439" i="7"/>
  <c r="AE440" i="7"/>
  <c r="AE441" i="7"/>
  <c r="AE442" i="7"/>
  <c r="AE443" i="7"/>
  <c r="AE444" i="7"/>
  <c r="AE445" i="7"/>
  <c r="AE446" i="7"/>
  <c r="AE447" i="7"/>
  <c r="AE448" i="7"/>
  <c r="AE449" i="7"/>
  <c r="AE450" i="7"/>
  <c r="AE451" i="7"/>
  <c r="AE452" i="7"/>
  <c r="AE453" i="7"/>
  <c r="AE454" i="7"/>
  <c r="AE455" i="7"/>
  <c r="AE456" i="7"/>
  <c r="AE457" i="7"/>
  <c r="AE458" i="7"/>
  <c r="AE459" i="7"/>
  <c r="AE460" i="7"/>
  <c r="AE461" i="7"/>
  <c r="AE462" i="7"/>
  <c r="AE463" i="7"/>
  <c r="AE464" i="7"/>
  <c r="AE465" i="7"/>
  <c r="AE466" i="7"/>
  <c r="AE467" i="7"/>
  <c r="AE468" i="7"/>
  <c r="AE469" i="7"/>
  <c r="AE470" i="7"/>
  <c r="AE471" i="7"/>
  <c r="AE472" i="7"/>
  <c r="AE473" i="7"/>
  <c r="AE474" i="7"/>
  <c r="AE475" i="7"/>
  <c r="AE476" i="7"/>
  <c r="AE477" i="7"/>
  <c r="AE478" i="7"/>
  <c r="AE479" i="7"/>
  <c r="AE480" i="7"/>
  <c r="AE481" i="7"/>
  <c r="AE482" i="7"/>
  <c r="AE483" i="7"/>
  <c r="AE484" i="7"/>
  <c r="AE485" i="7"/>
  <c r="AE486" i="7"/>
  <c r="AE487" i="7"/>
  <c r="AE488" i="7"/>
  <c r="AE489" i="7"/>
  <c r="AE490" i="7"/>
  <c r="AE491" i="7"/>
  <c r="AE492" i="7"/>
  <c r="AE493" i="7"/>
  <c r="AE494" i="7"/>
  <c r="AE495" i="7"/>
  <c r="AE496" i="7"/>
  <c r="AE497" i="7"/>
  <c r="AE498" i="7"/>
  <c r="AE499" i="7"/>
  <c r="AE500" i="7"/>
  <c r="AE501" i="7"/>
  <c r="AE502" i="7"/>
  <c r="AE503" i="7"/>
  <c r="AE504" i="7"/>
  <c r="AE505" i="7"/>
  <c r="AE506" i="7"/>
  <c r="AE507" i="7"/>
  <c r="AE508" i="7"/>
  <c r="AE509" i="7"/>
  <c r="AE510" i="7"/>
  <c r="AE511" i="7"/>
  <c r="AE512" i="7"/>
  <c r="AE513" i="7"/>
  <c r="AE514" i="7"/>
  <c r="AE515" i="7"/>
  <c r="AE516" i="7"/>
  <c r="AE517" i="7"/>
  <c r="AE518" i="7"/>
  <c r="AE519" i="7"/>
  <c r="AE520" i="7"/>
  <c r="AE521" i="7"/>
  <c r="AE522" i="7"/>
  <c r="AE523" i="7"/>
  <c r="AE524" i="7"/>
  <c r="AE525" i="7"/>
  <c r="AE526" i="7"/>
  <c r="AE527" i="7"/>
  <c r="AE528" i="7"/>
  <c r="AE529" i="7"/>
  <c r="AE530" i="7"/>
  <c r="AE531" i="7"/>
  <c r="AE532" i="7"/>
  <c r="AE533" i="7"/>
  <c r="AE534" i="7"/>
  <c r="AE535" i="7"/>
  <c r="AE536" i="7"/>
  <c r="AE537" i="7"/>
  <c r="AE538" i="7"/>
  <c r="AE539" i="7"/>
  <c r="AE540" i="7"/>
  <c r="AE541" i="7"/>
  <c r="AE542" i="7"/>
  <c r="AE543" i="7"/>
  <c r="AE544" i="7"/>
  <c r="AE545" i="7"/>
  <c r="AE546" i="7"/>
  <c r="AE547" i="7"/>
  <c r="AE548" i="7"/>
  <c r="AE549" i="7"/>
  <c r="AE550" i="7"/>
  <c r="AE551" i="7"/>
  <c r="AE552" i="7"/>
  <c r="AE553" i="7"/>
  <c r="AE554" i="7"/>
  <c r="AE555" i="7"/>
  <c r="AE556" i="7"/>
  <c r="AE557" i="7"/>
  <c r="AE558" i="7"/>
  <c r="AE559" i="7"/>
  <c r="AE560" i="7"/>
  <c r="AE561" i="7"/>
  <c r="AE562" i="7"/>
  <c r="AE563" i="7"/>
  <c r="AE564" i="7"/>
  <c r="AE565" i="7"/>
  <c r="AE566" i="7"/>
  <c r="AE567" i="7"/>
  <c r="AE568" i="7"/>
  <c r="AE569" i="7"/>
  <c r="AE570" i="7"/>
  <c r="AE571" i="7"/>
  <c r="AE572" i="7"/>
  <c r="AE573" i="7"/>
  <c r="AE574" i="7"/>
  <c r="AE575" i="7"/>
  <c r="AE576" i="7"/>
  <c r="AE577" i="7"/>
  <c r="AE578" i="7"/>
  <c r="AE579" i="7"/>
  <c r="AE580" i="7"/>
  <c r="AE581" i="7"/>
  <c r="AE582" i="7"/>
  <c r="AE583" i="7"/>
  <c r="AE584" i="7"/>
  <c r="AE585" i="7"/>
  <c r="AE586" i="7"/>
  <c r="AE587" i="7"/>
  <c r="AE588" i="7"/>
  <c r="AE589" i="7"/>
  <c r="AE590" i="7"/>
  <c r="AE591" i="7"/>
  <c r="AE592" i="7"/>
  <c r="AE593" i="7"/>
  <c r="AE594" i="7"/>
  <c r="AE595" i="7"/>
  <c r="AE596" i="7"/>
  <c r="AE597" i="7"/>
  <c r="AE598" i="7"/>
  <c r="AE599" i="7"/>
  <c r="AE600" i="7"/>
  <c r="AE601" i="7"/>
  <c r="AE602" i="7"/>
  <c r="AE603" i="7"/>
  <c r="AE604" i="7"/>
  <c r="AE605" i="7"/>
  <c r="AE606" i="7"/>
  <c r="AE607" i="7"/>
  <c r="AE608" i="7"/>
  <c r="AE609" i="7"/>
  <c r="AE610" i="7"/>
  <c r="AE611" i="7"/>
  <c r="AE612" i="7"/>
  <c r="AE613" i="7"/>
  <c r="AE614" i="7"/>
  <c r="AE615" i="7"/>
  <c r="AE616" i="7"/>
  <c r="AE617" i="7"/>
  <c r="AE618" i="7"/>
  <c r="AE619" i="7"/>
  <c r="AE620" i="7"/>
  <c r="AE621" i="7"/>
  <c r="AE622" i="7"/>
  <c r="AE623" i="7"/>
  <c r="AE624" i="7"/>
  <c r="AE625" i="7"/>
  <c r="AE626" i="7"/>
  <c r="AE627" i="7"/>
  <c r="AE628" i="7"/>
  <c r="AE629" i="7"/>
  <c r="AE630" i="7"/>
  <c r="AE631" i="7"/>
  <c r="AE632" i="7"/>
  <c r="AE633" i="7"/>
  <c r="AE634" i="7"/>
  <c r="AE635" i="7"/>
  <c r="AE636" i="7"/>
  <c r="AE637" i="7"/>
  <c r="AE638" i="7"/>
  <c r="AE639" i="7"/>
  <c r="AE640" i="7"/>
  <c r="AE641" i="7"/>
  <c r="AE642" i="7"/>
  <c r="AE643" i="7"/>
  <c r="AE644" i="7"/>
  <c r="AE645" i="7"/>
  <c r="AE646" i="7"/>
  <c r="AE647" i="7"/>
  <c r="AE648" i="7"/>
  <c r="AE649" i="7"/>
  <c r="AE650" i="7"/>
  <c r="AE651" i="7"/>
  <c r="AE652" i="7"/>
  <c r="AE653" i="7"/>
  <c r="AE654" i="7"/>
  <c r="AE655" i="7"/>
  <c r="AE656" i="7"/>
  <c r="AE657" i="7"/>
  <c r="AE658" i="7"/>
  <c r="AE659" i="7"/>
  <c r="AE660" i="7"/>
  <c r="AE661" i="7"/>
  <c r="AE662" i="7"/>
  <c r="AE663" i="7"/>
  <c r="AE664" i="7"/>
  <c r="AE665" i="7"/>
  <c r="AE666" i="7"/>
  <c r="AE667" i="7"/>
  <c r="AE668" i="7"/>
  <c r="AE669" i="7"/>
  <c r="AE670" i="7"/>
  <c r="AE671" i="7"/>
  <c r="AE672" i="7"/>
  <c r="AE673" i="7"/>
  <c r="AE674" i="7"/>
  <c r="AE675" i="7"/>
  <c r="AE676" i="7"/>
  <c r="AE677" i="7"/>
  <c r="AE678" i="7"/>
  <c r="AE679" i="7"/>
  <c r="AE680" i="7"/>
  <c r="AE681" i="7"/>
  <c r="AE682" i="7"/>
  <c r="AC3" i="7"/>
  <c r="AC4" i="7"/>
  <c r="AC5" i="7"/>
  <c r="AC9" i="7"/>
  <c r="AC12" i="7"/>
  <c r="AC14" i="7"/>
  <c r="AC16" i="7"/>
  <c r="AC18" i="7"/>
  <c r="AC21" i="7"/>
  <c r="AC22" i="7"/>
  <c r="AC23" i="7"/>
  <c r="AC25" i="7"/>
  <c r="AC27" i="7"/>
  <c r="AC31" i="7"/>
  <c r="AC33" i="7"/>
  <c r="AC34" i="7"/>
  <c r="AC35" i="7"/>
  <c r="AC36" i="7"/>
  <c r="AC39" i="7"/>
  <c r="AC42" i="7"/>
  <c r="AC45" i="7"/>
  <c r="AC49" i="7"/>
  <c r="AC54" i="7"/>
  <c r="AC55" i="7"/>
  <c r="AC57" i="7"/>
  <c r="AC58" i="7"/>
  <c r="AC61" i="7"/>
  <c r="AC63" i="7"/>
  <c r="AC65" i="7"/>
  <c r="AC70" i="7"/>
  <c r="AC71" i="7"/>
  <c r="AC75" i="7"/>
  <c r="AC78" i="7"/>
  <c r="AC79" i="7"/>
  <c r="AC87" i="7"/>
  <c r="AC90" i="7"/>
  <c r="AC91" i="7"/>
  <c r="AC92" i="7"/>
  <c r="AC96" i="7"/>
  <c r="AC97" i="7"/>
  <c r="AC103" i="7"/>
  <c r="AC104" i="7"/>
  <c r="AC111" i="7"/>
  <c r="AC112" i="7"/>
  <c r="AC115" i="7"/>
  <c r="AC116" i="7"/>
  <c r="AC117" i="7"/>
  <c r="AC119" i="7"/>
  <c r="AC121" i="7"/>
  <c r="AC122" i="7"/>
  <c r="AC123" i="7"/>
  <c r="AC124" i="7"/>
  <c r="AC125" i="7"/>
  <c r="AC126" i="7"/>
  <c r="AC129" i="7"/>
  <c r="AC132" i="7"/>
  <c r="AC135" i="7"/>
  <c r="AC136" i="7"/>
  <c r="AC140" i="7"/>
  <c r="AC141" i="7"/>
  <c r="AC142" i="7"/>
  <c r="AC143" i="7"/>
  <c r="AC146" i="7"/>
  <c r="AC147" i="7"/>
  <c r="AC148" i="7"/>
  <c r="AC150" i="7"/>
  <c r="AC151" i="7"/>
  <c r="AC155" i="7"/>
  <c r="AC157" i="7"/>
  <c r="AC160" i="7"/>
  <c r="AC161" i="7"/>
  <c r="AC162" i="7"/>
  <c r="AC163" i="7"/>
  <c r="AC164" i="7"/>
  <c r="AC165" i="7"/>
  <c r="AC167" i="7"/>
  <c r="AC177" i="7"/>
  <c r="AC178" i="7"/>
  <c r="AC182" i="7"/>
  <c r="AC184" i="7"/>
  <c r="AC185" i="7"/>
  <c r="AC186" i="7"/>
  <c r="AC189" i="7"/>
  <c r="AC190" i="7"/>
  <c r="AC195" i="7"/>
  <c r="AC197" i="7"/>
  <c r="AC198" i="7"/>
  <c r="AC200" i="7"/>
  <c r="AC201" i="7"/>
  <c r="AC203" i="7"/>
  <c r="AC204" i="7"/>
  <c r="AC206" i="7"/>
  <c r="AC212" i="7"/>
  <c r="AC214" i="7"/>
  <c r="AC215" i="7"/>
  <c r="AC220" i="7"/>
  <c r="AC223" i="7"/>
  <c r="AC224" i="7"/>
  <c r="AC225" i="7"/>
  <c r="AC226" i="7"/>
  <c r="AC231" i="7"/>
  <c r="AC232" i="7"/>
  <c r="AC233" i="7"/>
  <c r="AC234" i="7"/>
  <c r="AC235" i="7"/>
  <c r="AC236" i="7"/>
  <c r="AC238" i="7"/>
  <c r="AC239" i="7"/>
  <c r="AC241" i="7"/>
  <c r="AC243" i="7"/>
  <c r="AC248" i="7"/>
  <c r="AC249" i="7"/>
  <c r="AC250" i="7"/>
  <c r="AC252" i="7"/>
  <c r="AC254" i="7"/>
  <c r="AC256" i="7"/>
  <c r="AC257" i="7"/>
  <c r="AC262" i="7"/>
  <c r="AC263" i="7"/>
  <c r="AC265" i="7"/>
  <c r="AC267" i="7"/>
  <c r="AC268" i="7"/>
  <c r="AC270" i="7"/>
  <c r="AC273" i="7"/>
  <c r="AC274" i="7"/>
  <c r="AC275" i="7"/>
  <c r="AC281" i="7"/>
  <c r="AC286" i="7"/>
  <c r="AC287" i="7"/>
  <c r="AC290" i="7"/>
  <c r="AC295" i="7"/>
  <c r="AC296" i="7"/>
  <c r="AC297" i="7"/>
  <c r="AC298" i="7"/>
  <c r="AC304" i="7"/>
  <c r="AC305" i="7"/>
  <c r="AC307" i="7"/>
  <c r="AC308" i="7"/>
  <c r="AC309" i="7"/>
  <c r="AC310" i="7"/>
  <c r="AC311" i="7"/>
  <c r="AC312" i="7"/>
  <c r="AC313" i="7"/>
  <c r="AC314" i="7"/>
  <c r="AC316" i="7"/>
  <c r="AC320" i="7"/>
  <c r="AC321" i="7"/>
  <c r="AC325" i="7"/>
  <c r="AC326" i="7"/>
  <c r="AC327" i="7"/>
  <c r="AC329" i="7"/>
  <c r="AC331" i="7"/>
  <c r="AC332" i="7"/>
  <c r="AC333" i="7"/>
  <c r="AC337" i="7"/>
  <c r="AC339" i="7"/>
  <c r="AC342" i="7"/>
  <c r="AC343" i="7"/>
  <c r="AC344" i="7"/>
  <c r="AC347" i="7"/>
  <c r="AC348" i="7"/>
  <c r="AC353" i="7"/>
  <c r="AC356" i="7"/>
  <c r="AC357" i="7"/>
  <c r="AC358" i="7"/>
  <c r="AC359" i="7"/>
  <c r="AC360" i="7"/>
  <c r="AC361" i="7"/>
  <c r="AC362" i="7"/>
  <c r="AC366" i="7"/>
  <c r="AC369" i="7"/>
  <c r="AC374" i="7"/>
  <c r="AC383" i="7"/>
  <c r="AC385" i="7"/>
  <c r="AC390" i="7"/>
  <c r="AC391" i="7"/>
  <c r="AC392" i="7"/>
  <c r="AC397" i="7"/>
  <c r="AC399" i="7"/>
  <c r="AC401" i="7"/>
  <c r="AC407" i="7"/>
  <c r="AC408" i="7"/>
  <c r="AC409" i="7"/>
  <c r="AC410" i="7"/>
  <c r="AC414" i="7"/>
  <c r="AC416" i="7"/>
  <c r="AC420" i="7"/>
  <c r="AC422" i="7"/>
  <c r="AC424" i="7"/>
  <c r="AC426" i="7"/>
  <c r="AC427" i="7"/>
  <c r="AC429" i="7"/>
  <c r="AC431" i="7"/>
  <c r="AC433" i="7"/>
  <c r="AC434" i="7"/>
  <c r="AC435" i="7"/>
  <c r="AC439" i="7"/>
  <c r="AC442" i="7"/>
  <c r="AC443" i="7"/>
  <c r="AC445" i="7"/>
  <c r="AC447" i="7"/>
  <c r="AC451" i="7"/>
  <c r="AC454" i="7"/>
  <c r="AC456" i="7"/>
  <c r="AC458" i="7"/>
  <c r="AC459" i="7"/>
  <c r="AC462" i="7"/>
  <c r="AC463" i="7"/>
  <c r="AC464" i="7"/>
  <c r="AC466" i="7"/>
  <c r="AC467" i="7"/>
  <c r="AC468" i="7"/>
  <c r="AC469" i="7"/>
  <c r="AC473" i="7"/>
  <c r="AC475" i="7"/>
  <c r="AC478" i="7"/>
  <c r="AC479" i="7"/>
  <c r="AC481" i="7"/>
  <c r="AC482" i="7"/>
  <c r="AC485" i="7"/>
  <c r="AC486" i="7"/>
  <c r="AC487" i="7"/>
  <c r="AC490" i="7"/>
  <c r="AC491" i="7"/>
  <c r="AC492" i="7"/>
  <c r="AC493" i="7"/>
  <c r="AC494" i="7"/>
  <c r="AC495" i="7"/>
  <c r="AC499" i="7"/>
  <c r="AC501" i="7"/>
  <c r="AC505" i="7"/>
  <c r="AC507" i="7"/>
  <c r="AC510" i="7"/>
  <c r="AC512" i="7"/>
  <c r="AC522" i="7"/>
  <c r="AC523" i="7"/>
  <c r="AC529" i="7"/>
  <c r="AC532" i="7"/>
  <c r="AC533" i="7"/>
  <c r="AC538" i="7"/>
  <c r="AC543" i="7"/>
  <c r="AC544" i="7"/>
  <c r="AC545" i="7"/>
  <c r="AC547" i="7"/>
  <c r="AC548" i="7"/>
  <c r="AC549" i="7"/>
  <c r="AC552" i="7"/>
  <c r="AC553" i="7"/>
  <c r="AC554" i="7"/>
  <c r="AC556" i="7"/>
  <c r="AC558" i="7"/>
  <c r="AC562" i="7"/>
  <c r="AC564" i="7"/>
  <c r="AC565" i="7"/>
  <c r="AC566" i="7"/>
  <c r="AC567" i="7"/>
  <c r="AC569" i="7"/>
  <c r="AC572" i="7"/>
  <c r="AC573" i="7"/>
  <c r="AC580" i="7"/>
  <c r="AC584" i="7"/>
  <c r="AC591" i="7"/>
  <c r="AC592" i="7"/>
  <c r="AC593" i="7"/>
  <c r="AC594" i="7"/>
  <c r="AC595" i="7"/>
  <c r="AC599" i="7"/>
  <c r="AC603" i="7"/>
  <c r="AC605" i="7"/>
  <c r="AC607" i="7"/>
  <c r="AC611" i="7"/>
  <c r="AC615" i="7"/>
  <c r="AC617" i="7"/>
  <c r="AC618" i="7"/>
  <c r="AC620" i="7"/>
  <c r="AC622" i="7"/>
  <c r="AC628" i="7"/>
  <c r="AC633" i="7"/>
  <c r="AC637" i="7"/>
  <c r="AC638" i="7"/>
  <c r="AC642" i="7"/>
  <c r="AC645" i="7"/>
  <c r="AC648" i="7"/>
  <c r="AC650" i="7"/>
  <c r="AC652" i="7"/>
  <c r="AC658" i="7"/>
  <c r="AC659" i="7"/>
  <c r="AC660" i="7"/>
  <c r="AC661" i="7"/>
  <c r="AC663" i="7"/>
  <c r="AC666" i="7"/>
  <c r="AC667" i="7"/>
  <c r="AC670" i="7"/>
  <c r="AC671" i="7"/>
  <c r="AC672" i="7"/>
  <c r="AC673"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5" i="7"/>
  <c r="Z286" i="7"/>
  <c r="Z287" i="7"/>
  <c r="Z288" i="7"/>
  <c r="Z289" i="7"/>
  <c r="Z290"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3" i="7"/>
  <c r="Z334" i="7"/>
  <c r="Z335" i="7"/>
  <c r="Z336" i="7"/>
  <c r="Z337" i="7"/>
  <c r="Z338" i="7"/>
  <c r="Z339" i="7"/>
  <c r="Z340" i="7"/>
  <c r="Z341" i="7"/>
  <c r="Z342" i="7"/>
  <c r="Z343" i="7"/>
  <c r="Z344" i="7"/>
  <c r="Z345" i="7"/>
  <c r="Z346" i="7"/>
  <c r="Z347" i="7"/>
  <c r="Z348" i="7"/>
  <c r="Z349" i="7"/>
  <c r="Z350" i="7"/>
  <c r="Z351" i="7"/>
  <c r="Z352" i="7"/>
  <c r="Z353" i="7"/>
  <c r="Z354" i="7"/>
  <c r="Z355" i="7"/>
  <c r="Z356" i="7"/>
  <c r="Z357" i="7"/>
  <c r="Z358" i="7"/>
  <c r="Z359" i="7"/>
  <c r="Z360" i="7"/>
  <c r="Z361" i="7"/>
  <c r="Z362" i="7"/>
  <c r="Z363" i="7"/>
  <c r="Z364" i="7"/>
  <c r="Z365" i="7"/>
  <c r="Z366" i="7"/>
  <c r="Z367" i="7"/>
  <c r="Z368" i="7"/>
  <c r="Z369" i="7"/>
  <c r="Z370" i="7"/>
  <c r="Z371" i="7"/>
  <c r="Z372" i="7"/>
  <c r="Z373" i="7"/>
  <c r="Z374" i="7"/>
  <c r="Z375" i="7"/>
  <c r="Z376" i="7"/>
  <c r="Z377" i="7"/>
  <c r="Z378" i="7"/>
  <c r="Z379" i="7"/>
  <c r="Z380" i="7"/>
  <c r="Z381" i="7"/>
  <c r="Z382" i="7"/>
  <c r="Z383" i="7"/>
  <c r="Z384" i="7"/>
  <c r="Z385" i="7"/>
  <c r="Z386" i="7"/>
  <c r="Z387" i="7"/>
  <c r="Z388" i="7"/>
  <c r="Z389" i="7"/>
  <c r="Z390" i="7"/>
  <c r="Z391" i="7"/>
  <c r="Z392" i="7"/>
  <c r="Z393" i="7"/>
  <c r="Z394" i="7"/>
  <c r="Z395" i="7"/>
  <c r="Z396" i="7"/>
  <c r="Z397" i="7"/>
  <c r="Z398" i="7"/>
  <c r="Z399" i="7"/>
  <c r="Z400" i="7"/>
  <c r="Z401" i="7"/>
  <c r="Z402" i="7"/>
  <c r="Z403" i="7"/>
  <c r="Z404" i="7"/>
  <c r="Z405" i="7"/>
  <c r="Z406" i="7"/>
  <c r="Z407" i="7"/>
  <c r="Z408" i="7"/>
  <c r="Z409" i="7"/>
  <c r="Z410" i="7"/>
  <c r="Z411" i="7"/>
  <c r="Z412" i="7"/>
  <c r="Z413" i="7"/>
  <c r="Z414" i="7"/>
  <c r="Z415" i="7"/>
  <c r="Z416" i="7"/>
  <c r="Z417" i="7"/>
  <c r="Z418" i="7"/>
  <c r="Z419" i="7"/>
  <c r="Z420" i="7"/>
  <c r="Z421" i="7"/>
  <c r="Z422" i="7"/>
  <c r="Z424" i="7"/>
  <c r="Z425" i="7"/>
  <c r="Z426" i="7"/>
  <c r="Z427" i="7"/>
  <c r="Z429" i="7"/>
  <c r="Z430" i="7"/>
  <c r="Z431" i="7"/>
  <c r="Z432" i="7"/>
  <c r="Z433" i="7"/>
  <c r="Z434" i="7"/>
  <c r="Z435" i="7"/>
  <c r="Z436" i="7"/>
  <c r="Z437" i="7"/>
  <c r="Z438" i="7"/>
  <c r="Z439" i="7"/>
  <c r="Z440" i="7"/>
  <c r="Z441" i="7"/>
  <c r="Z442" i="7"/>
  <c r="Z443" i="7"/>
  <c r="Z445" i="7"/>
  <c r="Z446" i="7"/>
  <c r="Z447" i="7"/>
  <c r="Z448" i="7"/>
  <c r="Z449" i="7"/>
  <c r="Z450" i="7"/>
  <c r="Z451" i="7"/>
  <c r="Z452" i="7"/>
  <c r="Z453" i="7"/>
  <c r="Z454" i="7"/>
  <c r="Z455" i="7"/>
  <c r="Z456" i="7"/>
  <c r="Z457" i="7"/>
  <c r="Z458" i="7"/>
  <c r="Z459" i="7"/>
  <c r="Z460" i="7"/>
  <c r="Z461" i="7"/>
  <c r="Z462" i="7"/>
  <c r="Z463" i="7"/>
  <c r="Z464" i="7"/>
  <c r="Z465" i="7"/>
  <c r="Z466" i="7"/>
  <c r="Z467" i="7"/>
  <c r="Z468" i="7"/>
  <c r="Z469" i="7"/>
  <c r="Z470" i="7"/>
  <c r="Z471" i="7"/>
  <c r="Z472" i="7"/>
  <c r="Z473" i="7"/>
  <c r="Z474" i="7"/>
  <c r="Z475" i="7"/>
  <c r="Z476" i="7"/>
  <c r="Z477" i="7"/>
  <c r="Z478" i="7"/>
  <c r="Z479" i="7"/>
  <c r="Z480" i="7"/>
  <c r="Z481" i="7"/>
  <c r="Z482" i="7"/>
  <c r="Z483" i="7"/>
  <c r="Z484" i="7"/>
  <c r="Z485" i="7"/>
  <c r="Z486" i="7"/>
  <c r="Z487" i="7"/>
  <c r="Z488" i="7"/>
  <c r="Z489" i="7"/>
  <c r="Z490" i="7"/>
  <c r="Z491" i="7"/>
  <c r="Z492" i="7"/>
  <c r="Z493" i="7"/>
  <c r="Z494" i="7"/>
  <c r="Z495" i="7"/>
  <c r="Z496" i="7"/>
  <c r="Z497" i="7"/>
  <c r="Z498" i="7"/>
  <c r="Z499" i="7"/>
  <c r="Z500" i="7"/>
  <c r="Z501" i="7"/>
  <c r="Z502" i="7"/>
  <c r="Z503" i="7"/>
  <c r="Z504" i="7"/>
  <c r="Z505" i="7"/>
  <c r="Z506" i="7"/>
  <c r="Z507" i="7"/>
  <c r="Z508" i="7"/>
  <c r="Z509" i="7"/>
  <c r="Z510" i="7"/>
  <c r="Z511" i="7"/>
  <c r="Z512" i="7"/>
  <c r="Z513" i="7"/>
  <c r="Z514" i="7"/>
  <c r="Z515" i="7"/>
  <c r="Z516" i="7"/>
  <c r="Z517" i="7"/>
  <c r="Z518" i="7"/>
  <c r="Z519" i="7"/>
  <c r="Z520" i="7"/>
  <c r="Z521" i="7"/>
  <c r="Z522" i="7"/>
  <c r="Z523" i="7"/>
  <c r="Z524" i="7"/>
  <c r="Z525" i="7"/>
  <c r="Z527" i="7"/>
  <c r="Z528" i="7"/>
  <c r="Z529" i="7"/>
  <c r="Z530" i="7"/>
  <c r="Z531" i="7"/>
  <c r="Z532" i="7"/>
  <c r="Z533" i="7"/>
  <c r="Z534" i="7"/>
  <c r="Z535" i="7"/>
  <c r="Z536" i="7"/>
  <c r="Z537" i="7"/>
  <c r="Z538" i="7"/>
  <c r="Z539" i="7"/>
  <c r="Z540" i="7"/>
  <c r="Z541" i="7"/>
  <c r="Z542" i="7"/>
  <c r="Z543" i="7"/>
  <c r="Z544" i="7"/>
  <c r="Z545" i="7"/>
  <c r="Z546" i="7"/>
  <c r="Z547" i="7"/>
  <c r="Z548" i="7"/>
  <c r="Z549" i="7"/>
  <c r="Z550" i="7"/>
  <c r="Z551" i="7"/>
  <c r="Z552" i="7"/>
  <c r="Z553" i="7"/>
  <c r="Z554" i="7"/>
  <c r="Z555" i="7"/>
  <c r="Z556" i="7"/>
  <c r="Z557" i="7"/>
  <c r="Z558" i="7"/>
  <c r="Z559" i="7"/>
  <c r="Z560" i="7"/>
  <c r="Z561" i="7"/>
  <c r="Z562" i="7"/>
  <c r="Z563" i="7"/>
  <c r="Z564" i="7"/>
  <c r="Z565" i="7"/>
  <c r="Z566" i="7"/>
  <c r="Z567" i="7"/>
  <c r="Z569" i="7"/>
  <c r="Z570" i="7"/>
  <c r="Z571" i="7"/>
  <c r="Z572" i="7"/>
  <c r="Z573" i="7"/>
  <c r="Z574" i="7"/>
  <c r="Z576" i="7"/>
  <c r="Z577" i="7"/>
  <c r="Z578" i="7"/>
  <c r="Z580" i="7"/>
  <c r="Z581" i="7"/>
  <c r="Z582" i="7"/>
  <c r="Z583" i="7"/>
  <c r="Z584" i="7"/>
  <c r="Z585" i="7"/>
  <c r="Z586" i="7"/>
  <c r="Z587" i="7"/>
  <c r="Z588" i="7"/>
  <c r="Z589" i="7"/>
  <c r="Z590" i="7"/>
  <c r="Z591" i="7"/>
  <c r="Z592" i="7"/>
  <c r="Z593" i="7"/>
  <c r="Z594" i="7"/>
  <c r="Z595" i="7"/>
  <c r="Z596" i="7"/>
  <c r="Z598" i="7"/>
  <c r="Z599" i="7"/>
  <c r="Z600" i="7"/>
  <c r="Z601" i="7"/>
  <c r="Z602" i="7"/>
  <c r="Z603" i="7"/>
  <c r="Z604" i="7"/>
  <c r="Z605" i="7"/>
  <c r="Z606" i="7"/>
  <c r="Z607" i="7"/>
  <c r="Z608" i="7"/>
  <c r="Z609" i="7"/>
  <c r="Z610" i="7"/>
  <c r="Z611" i="7"/>
  <c r="Z612" i="7"/>
  <c r="Z613" i="7"/>
  <c r="Z614" i="7"/>
  <c r="Z615" i="7"/>
  <c r="Z616" i="7"/>
  <c r="Z617" i="7"/>
  <c r="Z618" i="7"/>
  <c r="Z619" i="7"/>
  <c r="Z620" i="7"/>
  <c r="Z621" i="7"/>
  <c r="Z622" i="7"/>
  <c r="Z623" i="7"/>
  <c r="Z624" i="7"/>
  <c r="Z625" i="7"/>
  <c r="Z626" i="7"/>
  <c r="Z627" i="7"/>
  <c r="Z628" i="7"/>
  <c r="Z629" i="7"/>
  <c r="Z630" i="7"/>
  <c r="Z631" i="7"/>
  <c r="Z632" i="7"/>
  <c r="Z633" i="7"/>
  <c r="Z634" i="7"/>
  <c r="Z635" i="7"/>
  <c r="Z636" i="7"/>
  <c r="Z637" i="7"/>
  <c r="Z638" i="7"/>
  <c r="Z639" i="7"/>
  <c r="Z641" i="7"/>
  <c r="Z642" i="7"/>
  <c r="Z643" i="7"/>
  <c r="Z644" i="7"/>
  <c r="Z645" i="7"/>
  <c r="Z646" i="7"/>
  <c r="Z647" i="7"/>
  <c r="Z648" i="7"/>
  <c r="Z649" i="7"/>
  <c r="Z650" i="7"/>
  <c r="Z651" i="7"/>
  <c r="Z652" i="7"/>
  <c r="Z653" i="7"/>
  <c r="Z654" i="7"/>
  <c r="Z655" i="7"/>
  <c r="Z656" i="7"/>
  <c r="Z657" i="7"/>
  <c r="Z658" i="7"/>
  <c r="Z659" i="7"/>
  <c r="Z660" i="7"/>
  <c r="Z661" i="7"/>
  <c r="Z662" i="7"/>
  <c r="Z663" i="7"/>
  <c r="Z664" i="7"/>
  <c r="Z665" i="7"/>
  <c r="Z666" i="7"/>
  <c r="Z667" i="7"/>
  <c r="Z668" i="7"/>
  <c r="Z669" i="7"/>
  <c r="Z670" i="7"/>
  <c r="Z671" i="7"/>
  <c r="Z672" i="7"/>
  <c r="Z673" i="7"/>
  <c r="Z674" i="7"/>
  <c r="Z675" i="7"/>
  <c r="Z676" i="7"/>
  <c r="Z677" i="7"/>
  <c r="Z678" i="7"/>
  <c r="Z679" i="7"/>
  <c r="Z680" i="7"/>
  <c r="Z681" i="7"/>
  <c r="Z682" i="7"/>
  <c r="V2" i="7"/>
  <c r="V3" i="7"/>
  <c r="V4" i="7"/>
  <c r="V5" i="7"/>
  <c r="V6" i="7"/>
  <c r="V7" i="7"/>
  <c r="G7" i="7" s="1"/>
  <c r="V8" i="7"/>
  <c r="V9" i="7"/>
  <c r="V10" i="7"/>
  <c r="V11" i="7"/>
  <c r="V12" i="7"/>
  <c r="V13" i="7"/>
  <c r="V14" i="7"/>
  <c r="V15" i="7"/>
  <c r="G15" i="7" s="1"/>
  <c r="V16" i="7"/>
  <c r="V17" i="7"/>
  <c r="V18" i="7"/>
  <c r="V19" i="7"/>
  <c r="V20" i="7"/>
  <c r="V21" i="7"/>
  <c r="V22" i="7"/>
  <c r="V23" i="7"/>
  <c r="G23" i="7" s="1"/>
  <c r="V24" i="7"/>
  <c r="V25" i="7"/>
  <c r="V26" i="7"/>
  <c r="V27" i="7"/>
  <c r="V28" i="7"/>
  <c r="V29" i="7"/>
  <c r="V30" i="7"/>
  <c r="V31" i="7"/>
  <c r="G31" i="7" s="1"/>
  <c r="V32" i="7"/>
  <c r="V33" i="7"/>
  <c r="V34" i="7"/>
  <c r="V35" i="7"/>
  <c r="V36" i="7"/>
  <c r="V37" i="7"/>
  <c r="V38" i="7"/>
  <c r="V39" i="7"/>
  <c r="G39" i="7" s="1"/>
  <c r="V40" i="7"/>
  <c r="V41" i="7"/>
  <c r="V42" i="7"/>
  <c r="V43" i="7"/>
  <c r="V44" i="7"/>
  <c r="V45" i="7"/>
  <c r="V46" i="7"/>
  <c r="V47" i="7"/>
  <c r="G47" i="7" s="1"/>
  <c r="V48" i="7"/>
  <c r="V49" i="7"/>
  <c r="V50" i="7"/>
  <c r="V51" i="7"/>
  <c r="V52" i="7"/>
  <c r="V53" i="7"/>
  <c r="V54" i="7"/>
  <c r="V55" i="7"/>
  <c r="G55" i="7" s="1"/>
  <c r="V56" i="7"/>
  <c r="V57" i="7"/>
  <c r="V58" i="7"/>
  <c r="V59" i="7"/>
  <c r="V60" i="7"/>
  <c r="V61" i="7"/>
  <c r="V62" i="7"/>
  <c r="V63" i="7"/>
  <c r="G63" i="7" s="1"/>
  <c r="V64" i="7"/>
  <c r="V65" i="7"/>
  <c r="V66" i="7"/>
  <c r="V67" i="7"/>
  <c r="V68" i="7"/>
  <c r="V69" i="7"/>
  <c r="V70" i="7"/>
  <c r="V71" i="7"/>
  <c r="G71" i="7" s="1"/>
  <c r="V72" i="7"/>
  <c r="V73" i="7"/>
  <c r="V74" i="7"/>
  <c r="V75" i="7"/>
  <c r="V76" i="7"/>
  <c r="V77" i="7"/>
  <c r="V78" i="7"/>
  <c r="V79" i="7"/>
  <c r="G79" i="7" s="1"/>
  <c r="V80" i="7"/>
  <c r="V81" i="7"/>
  <c r="V82" i="7"/>
  <c r="V83" i="7"/>
  <c r="V84" i="7"/>
  <c r="V85" i="7"/>
  <c r="V86" i="7"/>
  <c r="V87" i="7"/>
  <c r="G87" i="7" s="1"/>
  <c r="V88" i="7"/>
  <c r="V89" i="7"/>
  <c r="V90" i="7"/>
  <c r="V91" i="7"/>
  <c r="V92" i="7"/>
  <c r="V93" i="7"/>
  <c r="V94" i="7"/>
  <c r="V95" i="7"/>
  <c r="G95" i="7" s="1"/>
  <c r="V96" i="7"/>
  <c r="V97" i="7"/>
  <c r="V98" i="7"/>
  <c r="V99" i="7"/>
  <c r="V100" i="7"/>
  <c r="V101" i="7"/>
  <c r="V102" i="7"/>
  <c r="V103" i="7"/>
  <c r="G103" i="7" s="1"/>
  <c r="V104" i="7"/>
  <c r="V105" i="7"/>
  <c r="V106" i="7"/>
  <c r="V107" i="7"/>
  <c r="V108" i="7"/>
  <c r="V109" i="7"/>
  <c r="V110" i="7"/>
  <c r="V111" i="7"/>
  <c r="G111" i="7" s="1"/>
  <c r="V112" i="7"/>
  <c r="V113" i="7"/>
  <c r="V114" i="7"/>
  <c r="V115" i="7"/>
  <c r="V116" i="7"/>
  <c r="V117" i="7"/>
  <c r="V118" i="7"/>
  <c r="V119" i="7"/>
  <c r="G119" i="7" s="1"/>
  <c r="V120" i="7"/>
  <c r="V121" i="7"/>
  <c r="V122" i="7"/>
  <c r="V123" i="7"/>
  <c r="V124" i="7"/>
  <c r="V125" i="7"/>
  <c r="V126" i="7"/>
  <c r="V127" i="7"/>
  <c r="G127" i="7" s="1"/>
  <c r="V128" i="7"/>
  <c r="V129" i="7"/>
  <c r="V130" i="7"/>
  <c r="V131" i="7"/>
  <c r="V132" i="7"/>
  <c r="V133" i="7"/>
  <c r="V134" i="7"/>
  <c r="V135" i="7"/>
  <c r="G135" i="7" s="1"/>
  <c r="V136" i="7"/>
  <c r="V137" i="7"/>
  <c r="V138" i="7"/>
  <c r="V139" i="7"/>
  <c r="V140" i="7"/>
  <c r="V141" i="7"/>
  <c r="V142" i="7"/>
  <c r="V143" i="7"/>
  <c r="G143" i="7" s="1"/>
  <c r="V144" i="7"/>
  <c r="V145" i="7"/>
  <c r="V146" i="7"/>
  <c r="V147" i="7"/>
  <c r="V148" i="7"/>
  <c r="V149" i="7"/>
  <c r="V150" i="7"/>
  <c r="V151" i="7"/>
  <c r="G151" i="7" s="1"/>
  <c r="V152" i="7"/>
  <c r="V153" i="7"/>
  <c r="V154" i="7"/>
  <c r="V155" i="7"/>
  <c r="V156" i="7"/>
  <c r="V157" i="7"/>
  <c r="V158" i="7"/>
  <c r="V159" i="7"/>
  <c r="G159" i="7" s="1"/>
  <c r="V160" i="7"/>
  <c r="V161" i="7"/>
  <c r="V162" i="7"/>
  <c r="V163" i="7"/>
  <c r="V164" i="7"/>
  <c r="V165" i="7"/>
  <c r="V166" i="7"/>
  <c r="V167" i="7"/>
  <c r="G167" i="7" s="1"/>
  <c r="V168" i="7"/>
  <c r="V169" i="7"/>
  <c r="V170" i="7"/>
  <c r="V171" i="7"/>
  <c r="V172" i="7"/>
  <c r="V173" i="7"/>
  <c r="V174" i="7"/>
  <c r="V175" i="7"/>
  <c r="G175" i="7" s="1"/>
  <c r="V176" i="7"/>
  <c r="V177" i="7"/>
  <c r="V178" i="7"/>
  <c r="V179" i="7"/>
  <c r="V180" i="7"/>
  <c r="V181" i="7"/>
  <c r="V182" i="7"/>
  <c r="V183" i="7"/>
  <c r="G183" i="7" s="1"/>
  <c r="V184" i="7"/>
  <c r="V185" i="7"/>
  <c r="V186" i="7"/>
  <c r="V187" i="7"/>
  <c r="V188" i="7"/>
  <c r="V189" i="7"/>
  <c r="V190" i="7"/>
  <c r="V191" i="7"/>
  <c r="G191" i="7" s="1"/>
  <c r="V192" i="7"/>
  <c r="V193" i="7"/>
  <c r="V194" i="7"/>
  <c r="V195" i="7"/>
  <c r="V196" i="7"/>
  <c r="V197" i="7"/>
  <c r="V198" i="7"/>
  <c r="V199" i="7"/>
  <c r="G199" i="7" s="1"/>
  <c r="V200" i="7"/>
  <c r="V201" i="7"/>
  <c r="V202" i="7"/>
  <c r="V203" i="7"/>
  <c r="V204" i="7"/>
  <c r="V205" i="7"/>
  <c r="V206" i="7"/>
  <c r="V207" i="7"/>
  <c r="G207" i="7" s="1"/>
  <c r="V208" i="7"/>
  <c r="V209" i="7"/>
  <c r="V210" i="7"/>
  <c r="V211" i="7"/>
  <c r="V212" i="7"/>
  <c r="V213" i="7"/>
  <c r="V214" i="7"/>
  <c r="V215" i="7"/>
  <c r="G215" i="7" s="1"/>
  <c r="V216" i="7"/>
  <c r="V217" i="7"/>
  <c r="V218" i="7"/>
  <c r="V219" i="7"/>
  <c r="V220" i="7"/>
  <c r="V221" i="7"/>
  <c r="V222" i="7"/>
  <c r="V223" i="7"/>
  <c r="G223" i="7" s="1"/>
  <c r="V224" i="7"/>
  <c r="V225" i="7"/>
  <c r="V226" i="7"/>
  <c r="V227" i="7"/>
  <c r="V228" i="7"/>
  <c r="V229" i="7"/>
  <c r="V230" i="7"/>
  <c r="V231" i="7"/>
  <c r="G231" i="7" s="1"/>
  <c r="V232" i="7"/>
  <c r="V233" i="7"/>
  <c r="V234" i="7"/>
  <c r="V235" i="7"/>
  <c r="V236" i="7"/>
  <c r="V237" i="7"/>
  <c r="V238" i="7"/>
  <c r="V239" i="7"/>
  <c r="G239" i="7" s="1"/>
  <c r="V240" i="7"/>
  <c r="V241" i="7"/>
  <c r="V242" i="7"/>
  <c r="V243" i="7"/>
  <c r="V244" i="7"/>
  <c r="V245" i="7"/>
  <c r="V246" i="7"/>
  <c r="V247" i="7"/>
  <c r="G247" i="7" s="1"/>
  <c r="V248" i="7"/>
  <c r="V249" i="7"/>
  <c r="V250" i="7"/>
  <c r="V251" i="7"/>
  <c r="V252" i="7"/>
  <c r="V253" i="7"/>
  <c r="V254" i="7"/>
  <c r="V255" i="7"/>
  <c r="G255" i="7" s="1"/>
  <c r="V256" i="7"/>
  <c r="V257" i="7"/>
  <c r="V258" i="7"/>
  <c r="V259" i="7"/>
  <c r="V260" i="7"/>
  <c r="V261" i="7"/>
  <c r="V262" i="7"/>
  <c r="V263" i="7"/>
  <c r="G263" i="7" s="1"/>
  <c r="V264" i="7"/>
  <c r="V265" i="7"/>
  <c r="V266" i="7"/>
  <c r="V267" i="7"/>
  <c r="V268" i="7"/>
  <c r="V269" i="7"/>
  <c r="V270" i="7"/>
  <c r="V271" i="7"/>
  <c r="G271" i="7" s="1"/>
  <c r="V272" i="7"/>
  <c r="V273" i="7"/>
  <c r="V274" i="7"/>
  <c r="V275" i="7"/>
  <c r="V276" i="7"/>
  <c r="V277" i="7"/>
  <c r="V278" i="7"/>
  <c r="V279" i="7"/>
  <c r="G279" i="7" s="1"/>
  <c r="V280" i="7"/>
  <c r="V281" i="7"/>
  <c r="V282" i="7"/>
  <c r="V283" i="7"/>
  <c r="V284" i="7"/>
  <c r="V285" i="7"/>
  <c r="V286" i="7"/>
  <c r="V287" i="7"/>
  <c r="G287" i="7" s="1"/>
  <c r="V288" i="7"/>
  <c r="V289" i="7"/>
  <c r="V290" i="7"/>
  <c r="V291" i="7"/>
  <c r="V292" i="7"/>
  <c r="V293" i="7"/>
  <c r="V294" i="7"/>
  <c r="V295" i="7"/>
  <c r="G295" i="7" s="1"/>
  <c r="V296" i="7"/>
  <c r="V297" i="7"/>
  <c r="V298" i="7"/>
  <c r="V299" i="7"/>
  <c r="V300" i="7"/>
  <c r="V301" i="7"/>
  <c r="V302" i="7"/>
  <c r="V303" i="7"/>
  <c r="G303" i="7" s="1"/>
  <c r="V304" i="7"/>
  <c r="V305" i="7"/>
  <c r="V306" i="7"/>
  <c r="V307" i="7"/>
  <c r="V308" i="7"/>
  <c r="V309" i="7"/>
  <c r="V310" i="7"/>
  <c r="V311" i="7"/>
  <c r="G311" i="7" s="1"/>
  <c r="V312" i="7"/>
  <c r="V313" i="7"/>
  <c r="V314" i="7"/>
  <c r="V315" i="7"/>
  <c r="V316" i="7"/>
  <c r="V317" i="7"/>
  <c r="V318" i="7"/>
  <c r="V319" i="7"/>
  <c r="G319" i="7" s="1"/>
  <c r="V320" i="7"/>
  <c r="V321" i="7"/>
  <c r="V322" i="7"/>
  <c r="V323" i="7"/>
  <c r="V324" i="7"/>
  <c r="V325" i="7"/>
  <c r="V326" i="7"/>
  <c r="V327" i="7"/>
  <c r="G327" i="7" s="1"/>
  <c r="V328" i="7"/>
  <c r="V329" i="7"/>
  <c r="V330" i="7"/>
  <c r="V331" i="7"/>
  <c r="V332" i="7"/>
  <c r="V333" i="7"/>
  <c r="V334" i="7"/>
  <c r="V335" i="7"/>
  <c r="G335" i="7" s="1"/>
  <c r="V336" i="7"/>
  <c r="V337" i="7"/>
  <c r="V338" i="7"/>
  <c r="V339" i="7"/>
  <c r="V340" i="7"/>
  <c r="V341" i="7"/>
  <c r="V342" i="7"/>
  <c r="V343" i="7"/>
  <c r="G343" i="7" s="1"/>
  <c r="V344" i="7"/>
  <c r="V345" i="7"/>
  <c r="V346" i="7"/>
  <c r="V347" i="7"/>
  <c r="V348" i="7"/>
  <c r="V349" i="7"/>
  <c r="V350" i="7"/>
  <c r="V351" i="7"/>
  <c r="G351" i="7" s="1"/>
  <c r="V352" i="7"/>
  <c r="V353" i="7"/>
  <c r="V354" i="7"/>
  <c r="V355" i="7"/>
  <c r="V356" i="7"/>
  <c r="V357" i="7"/>
  <c r="V358" i="7"/>
  <c r="V359" i="7"/>
  <c r="G359" i="7" s="1"/>
  <c r="V360" i="7"/>
  <c r="V361" i="7"/>
  <c r="V362" i="7"/>
  <c r="V363" i="7"/>
  <c r="V364" i="7"/>
  <c r="V365" i="7"/>
  <c r="V366" i="7"/>
  <c r="V367" i="7"/>
  <c r="G367" i="7" s="1"/>
  <c r="V368" i="7"/>
  <c r="V369" i="7"/>
  <c r="V370" i="7"/>
  <c r="V371" i="7"/>
  <c r="V372" i="7"/>
  <c r="V373" i="7"/>
  <c r="V374" i="7"/>
  <c r="V375" i="7"/>
  <c r="G375" i="7" s="1"/>
  <c r="V376" i="7"/>
  <c r="V377" i="7"/>
  <c r="V378" i="7"/>
  <c r="V379" i="7"/>
  <c r="V380" i="7"/>
  <c r="V381" i="7"/>
  <c r="V382" i="7"/>
  <c r="V383" i="7"/>
  <c r="G383" i="7" s="1"/>
  <c r="V384" i="7"/>
  <c r="V385" i="7"/>
  <c r="V386" i="7"/>
  <c r="V387" i="7"/>
  <c r="V388" i="7"/>
  <c r="V389" i="7"/>
  <c r="V390" i="7"/>
  <c r="V391" i="7"/>
  <c r="G391" i="7" s="1"/>
  <c r="V392" i="7"/>
  <c r="V393" i="7"/>
  <c r="V394" i="7"/>
  <c r="V395" i="7"/>
  <c r="V396" i="7"/>
  <c r="V397" i="7"/>
  <c r="V398" i="7"/>
  <c r="V399" i="7"/>
  <c r="G399" i="7" s="1"/>
  <c r="V400" i="7"/>
  <c r="V401" i="7"/>
  <c r="V402" i="7"/>
  <c r="V403" i="7"/>
  <c r="V404" i="7"/>
  <c r="V405" i="7"/>
  <c r="V406" i="7"/>
  <c r="V407" i="7"/>
  <c r="G407" i="7" s="1"/>
  <c r="V408" i="7"/>
  <c r="V409" i="7"/>
  <c r="V410" i="7"/>
  <c r="V411" i="7"/>
  <c r="V412" i="7"/>
  <c r="V413" i="7"/>
  <c r="V414" i="7"/>
  <c r="V415" i="7"/>
  <c r="G415" i="7" s="1"/>
  <c r="V416" i="7"/>
  <c r="V417" i="7"/>
  <c r="V418" i="7"/>
  <c r="V419" i="7"/>
  <c r="V420" i="7"/>
  <c r="V421" i="7"/>
  <c r="V422" i="7"/>
  <c r="V423" i="7"/>
  <c r="G423" i="7" s="1"/>
  <c r="V424" i="7"/>
  <c r="V425" i="7"/>
  <c r="V426" i="7"/>
  <c r="V427" i="7"/>
  <c r="V428" i="7"/>
  <c r="V429" i="7"/>
  <c r="V430" i="7"/>
  <c r="V431" i="7"/>
  <c r="G431" i="7" s="1"/>
  <c r="V432" i="7"/>
  <c r="V433" i="7"/>
  <c r="V434" i="7"/>
  <c r="V435" i="7"/>
  <c r="V436" i="7"/>
  <c r="V437" i="7"/>
  <c r="V438" i="7"/>
  <c r="V439" i="7"/>
  <c r="G439" i="7" s="1"/>
  <c r="V440" i="7"/>
  <c r="V441" i="7"/>
  <c r="V442" i="7"/>
  <c r="V443" i="7"/>
  <c r="V444" i="7"/>
  <c r="V445" i="7"/>
  <c r="V446" i="7"/>
  <c r="V447" i="7"/>
  <c r="G447" i="7" s="1"/>
  <c r="V448" i="7"/>
  <c r="V449" i="7"/>
  <c r="V450" i="7"/>
  <c r="V451" i="7"/>
  <c r="V452" i="7"/>
  <c r="V453" i="7"/>
  <c r="V454" i="7"/>
  <c r="V455" i="7"/>
  <c r="G455" i="7" s="1"/>
  <c r="V456" i="7"/>
  <c r="V457" i="7"/>
  <c r="V458" i="7"/>
  <c r="V459" i="7"/>
  <c r="V460" i="7"/>
  <c r="V461" i="7"/>
  <c r="V462" i="7"/>
  <c r="V463" i="7"/>
  <c r="G463" i="7" s="1"/>
  <c r="V464" i="7"/>
  <c r="V465" i="7"/>
  <c r="V466" i="7"/>
  <c r="V467" i="7"/>
  <c r="V468" i="7"/>
  <c r="V469" i="7"/>
  <c r="V470" i="7"/>
  <c r="V471" i="7"/>
  <c r="G471" i="7" s="1"/>
  <c r="V472" i="7"/>
  <c r="V473" i="7"/>
  <c r="V474" i="7"/>
  <c r="V475" i="7"/>
  <c r="V476" i="7"/>
  <c r="V477" i="7"/>
  <c r="V478" i="7"/>
  <c r="V479" i="7"/>
  <c r="G479" i="7" s="1"/>
  <c r="V480" i="7"/>
  <c r="V481" i="7"/>
  <c r="V482" i="7"/>
  <c r="V483" i="7"/>
  <c r="V484" i="7"/>
  <c r="V485" i="7"/>
  <c r="V486" i="7"/>
  <c r="V487" i="7"/>
  <c r="G487" i="7" s="1"/>
  <c r="V488" i="7"/>
  <c r="V489" i="7"/>
  <c r="V490" i="7"/>
  <c r="V491" i="7"/>
  <c r="V492" i="7"/>
  <c r="V493" i="7"/>
  <c r="V494" i="7"/>
  <c r="V495" i="7"/>
  <c r="G495" i="7" s="1"/>
  <c r="V496" i="7"/>
  <c r="V497" i="7"/>
  <c r="V498" i="7"/>
  <c r="V499" i="7"/>
  <c r="V500" i="7"/>
  <c r="V501" i="7"/>
  <c r="V502" i="7"/>
  <c r="V503" i="7"/>
  <c r="G503" i="7" s="1"/>
  <c r="V504" i="7"/>
  <c r="V505" i="7"/>
  <c r="V506" i="7"/>
  <c r="V507" i="7"/>
  <c r="V508" i="7"/>
  <c r="V509" i="7"/>
  <c r="V510" i="7"/>
  <c r="V511" i="7"/>
  <c r="G511" i="7" s="1"/>
  <c r="V512" i="7"/>
  <c r="V513" i="7"/>
  <c r="V514" i="7"/>
  <c r="V515" i="7"/>
  <c r="V516" i="7"/>
  <c r="V517" i="7"/>
  <c r="V518" i="7"/>
  <c r="V519" i="7"/>
  <c r="G519" i="7" s="1"/>
  <c r="V520" i="7"/>
  <c r="V521" i="7"/>
  <c r="V522" i="7"/>
  <c r="V523" i="7"/>
  <c r="V524" i="7"/>
  <c r="V525" i="7"/>
  <c r="V526" i="7"/>
  <c r="V527" i="7"/>
  <c r="G527" i="7" s="1"/>
  <c r="V528" i="7"/>
  <c r="V529" i="7"/>
  <c r="V530" i="7"/>
  <c r="V531" i="7"/>
  <c r="V532" i="7"/>
  <c r="V533" i="7"/>
  <c r="V534" i="7"/>
  <c r="V535" i="7"/>
  <c r="G535" i="7" s="1"/>
  <c r="V536" i="7"/>
  <c r="V537" i="7"/>
  <c r="V538" i="7"/>
  <c r="V539" i="7"/>
  <c r="V540" i="7"/>
  <c r="V541" i="7"/>
  <c r="V542" i="7"/>
  <c r="V543" i="7"/>
  <c r="G543" i="7" s="1"/>
  <c r="V544" i="7"/>
  <c r="V545" i="7"/>
  <c r="V546" i="7"/>
  <c r="V547" i="7"/>
  <c r="V548" i="7"/>
  <c r="V549" i="7"/>
  <c r="V550" i="7"/>
  <c r="V551" i="7"/>
  <c r="G551" i="7" s="1"/>
  <c r="V552" i="7"/>
  <c r="V553" i="7"/>
  <c r="V554" i="7"/>
  <c r="V555" i="7"/>
  <c r="V556" i="7"/>
  <c r="V557" i="7"/>
  <c r="V558" i="7"/>
  <c r="V559" i="7"/>
  <c r="G559" i="7" s="1"/>
  <c r="V560" i="7"/>
  <c r="V561" i="7"/>
  <c r="V562" i="7"/>
  <c r="V563" i="7"/>
  <c r="V564" i="7"/>
  <c r="V565" i="7"/>
  <c r="V566" i="7"/>
  <c r="V567" i="7"/>
  <c r="G567" i="7" s="1"/>
  <c r="V568" i="7"/>
  <c r="V569" i="7"/>
  <c r="V570" i="7"/>
  <c r="V571" i="7"/>
  <c r="V572" i="7"/>
  <c r="V573" i="7"/>
  <c r="V574" i="7"/>
  <c r="V575" i="7"/>
  <c r="G575" i="7" s="1"/>
  <c r="V576" i="7"/>
  <c r="V577" i="7"/>
  <c r="V578" i="7"/>
  <c r="V579" i="7"/>
  <c r="V580" i="7"/>
  <c r="V581" i="7"/>
  <c r="V582" i="7"/>
  <c r="V583" i="7"/>
  <c r="G583" i="7" s="1"/>
  <c r="V584" i="7"/>
  <c r="V585" i="7"/>
  <c r="V586" i="7"/>
  <c r="V587" i="7"/>
  <c r="V588" i="7"/>
  <c r="V589" i="7"/>
  <c r="V590" i="7"/>
  <c r="V591" i="7"/>
  <c r="G591" i="7" s="1"/>
  <c r="V592" i="7"/>
  <c r="V593" i="7"/>
  <c r="V594" i="7"/>
  <c r="V595" i="7"/>
  <c r="V596" i="7"/>
  <c r="V597" i="7"/>
  <c r="V598" i="7"/>
  <c r="V599" i="7"/>
  <c r="G599" i="7" s="1"/>
  <c r="V600" i="7"/>
  <c r="V601" i="7"/>
  <c r="V602" i="7"/>
  <c r="V603" i="7"/>
  <c r="V604" i="7"/>
  <c r="V605" i="7"/>
  <c r="V606" i="7"/>
  <c r="V607" i="7"/>
  <c r="G607" i="7" s="1"/>
  <c r="V608" i="7"/>
  <c r="V609" i="7"/>
  <c r="V610" i="7"/>
  <c r="V611" i="7"/>
  <c r="V612" i="7"/>
  <c r="V613" i="7"/>
  <c r="V614" i="7"/>
  <c r="V615" i="7"/>
  <c r="G615" i="7" s="1"/>
  <c r="V616" i="7"/>
  <c r="V617" i="7"/>
  <c r="V618" i="7"/>
  <c r="V619" i="7"/>
  <c r="V620" i="7"/>
  <c r="V621" i="7"/>
  <c r="V622" i="7"/>
  <c r="V623" i="7"/>
  <c r="G623" i="7" s="1"/>
  <c r="V624" i="7"/>
  <c r="V625" i="7"/>
  <c r="V626" i="7"/>
  <c r="V627" i="7"/>
  <c r="V628" i="7"/>
  <c r="V629" i="7"/>
  <c r="V630" i="7"/>
  <c r="V631" i="7"/>
  <c r="G631" i="7" s="1"/>
  <c r="V632" i="7"/>
  <c r="V633" i="7"/>
  <c r="V634" i="7"/>
  <c r="V635" i="7"/>
  <c r="V636" i="7"/>
  <c r="V637" i="7"/>
  <c r="V638" i="7"/>
  <c r="V639" i="7"/>
  <c r="G639" i="7" s="1"/>
  <c r="V640" i="7"/>
  <c r="V641" i="7"/>
  <c r="V642" i="7"/>
  <c r="V643" i="7"/>
  <c r="V644" i="7"/>
  <c r="V645" i="7"/>
  <c r="V646" i="7"/>
  <c r="V647" i="7"/>
  <c r="G647" i="7" s="1"/>
  <c r="V648" i="7"/>
  <c r="V649" i="7"/>
  <c r="V650" i="7"/>
  <c r="V651" i="7"/>
  <c r="V652" i="7"/>
  <c r="V653" i="7"/>
  <c r="V654" i="7"/>
  <c r="V655" i="7"/>
  <c r="G655" i="7" s="1"/>
  <c r="V656" i="7"/>
  <c r="V657" i="7"/>
  <c r="V658" i="7"/>
  <c r="V659" i="7"/>
  <c r="V660" i="7"/>
  <c r="V661" i="7"/>
  <c r="V662" i="7"/>
  <c r="V663" i="7"/>
  <c r="G663" i="7" s="1"/>
  <c r="V664" i="7"/>
  <c r="V665" i="7"/>
  <c r="V666" i="7"/>
  <c r="V667" i="7"/>
  <c r="V668" i="7"/>
  <c r="V669" i="7"/>
  <c r="V670" i="7"/>
  <c r="V671" i="7"/>
  <c r="G671" i="7" s="1"/>
  <c r="V672" i="7"/>
  <c r="V673" i="7"/>
  <c r="V674" i="7"/>
  <c r="V675" i="7"/>
  <c r="V676" i="7"/>
  <c r="V677" i="7"/>
  <c r="V678" i="7"/>
  <c r="V679" i="7"/>
  <c r="G679" i="7" s="1"/>
  <c r="V680" i="7"/>
  <c r="V681" i="7"/>
  <c r="V682" i="7"/>
  <c r="K39" i="7"/>
  <c r="K37" i="7"/>
  <c r="K36" i="7"/>
  <c r="K33" i="7"/>
  <c r="K32" i="7"/>
  <c r="K31" i="7"/>
  <c r="K29" i="7"/>
  <c r="K28" i="7"/>
  <c r="K25" i="7"/>
  <c r="K24" i="7"/>
  <c r="K23" i="7"/>
  <c r="K21" i="7"/>
  <c r="K20" i="7"/>
  <c r="K17" i="7"/>
  <c r="K16" i="7"/>
  <c r="K15" i="7"/>
  <c r="K13" i="7"/>
  <c r="K12" i="7"/>
  <c r="K9" i="7"/>
  <c r="K8" i="7"/>
  <c r="K7" i="7"/>
  <c r="K5" i="7"/>
  <c r="K4" i="7"/>
  <c r="G675" i="7" l="1"/>
  <c r="G667" i="7"/>
  <c r="G659" i="7"/>
  <c r="G651" i="7"/>
  <c r="G643" i="7"/>
  <c r="G635" i="7"/>
  <c r="G627" i="7"/>
  <c r="G619" i="7"/>
  <c r="G611" i="7"/>
  <c r="G603" i="7"/>
  <c r="G595" i="7"/>
  <c r="G587" i="7"/>
  <c r="G579" i="7"/>
  <c r="G571" i="7"/>
  <c r="G563" i="7"/>
  <c r="G555" i="7"/>
  <c r="G547" i="7"/>
  <c r="G539" i="7"/>
  <c r="G531" i="7"/>
  <c r="G523" i="7"/>
  <c r="G515" i="7"/>
  <c r="G507" i="7"/>
  <c r="G499" i="7"/>
  <c r="G491" i="7"/>
  <c r="G483" i="7"/>
  <c r="G475" i="7"/>
  <c r="G467" i="7"/>
  <c r="G459" i="7"/>
  <c r="G451" i="7"/>
  <c r="G443" i="7"/>
  <c r="G435" i="7"/>
  <c r="G427" i="7"/>
  <c r="G419" i="7"/>
  <c r="G411" i="7"/>
  <c r="G403" i="7"/>
  <c r="G395" i="7"/>
  <c r="G387" i="7"/>
  <c r="G379" i="7"/>
  <c r="G371" i="7"/>
  <c r="G363" i="7"/>
  <c r="G355" i="7"/>
  <c r="G347" i="7"/>
  <c r="G339" i="7"/>
  <c r="G331" i="7"/>
  <c r="G323" i="7"/>
  <c r="G315" i="7"/>
  <c r="G307" i="7"/>
  <c r="G299" i="7"/>
  <c r="G291" i="7"/>
  <c r="G283" i="7"/>
  <c r="G275" i="7"/>
  <c r="G267" i="7"/>
  <c r="G259" i="7"/>
  <c r="G251" i="7"/>
  <c r="G243" i="7"/>
  <c r="G235" i="7"/>
  <c r="G227" i="7"/>
  <c r="G219" i="7"/>
  <c r="G211" i="7"/>
  <c r="G203" i="7"/>
  <c r="G195" i="7"/>
  <c r="G187" i="7"/>
  <c r="G179" i="7"/>
  <c r="G171" i="7"/>
  <c r="G163" i="7"/>
  <c r="G155" i="7"/>
  <c r="G147" i="7"/>
  <c r="G139" i="7"/>
  <c r="G131" i="7"/>
  <c r="G123" i="7"/>
  <c r="G115" i="7"/>
  <c r="G107" i="7"/>
  <c r="G99" i="7"/>
  <c r="G91" i="7"/>
  <c r="G83" i="7"/>
  <c r="G75" i="7"/>
  <c r="G67" i="7"/>
  <c r="G59" i="7"/>
  <c r="G51" i="7"/>
  <c r="G43" i="7"/>
  <c r="G35" i="7"/>
  <c r="G27" i="7"/>
  <c r="G19" i="7"/>
  <c r="G11" i="7"/>
  <c r="G3" i="7"/>
  <c r="G666" i="7"/>
  <c r="G642" i="7"/>
  <c r="G618" i="7"/>
  <c r="G594" i="7"/>
  <c r="G570" i="7"/>
  <c r="G562" i="7"/>
  <c r="G554" i="7"/>
  <c r="G546" i="7"/>
  <c r="G538" i="7"/>
  <c r="G530" i="7"/>
  <c r="G522" i="7"/>
  <c r="G498" i="7"/>
  <c r="G490" i="7"/>
  <c r="G482" i="7"/>
  <c r="G474" i="7"/>
  <c r="G466" i="7"/>
  <c r="G458" i="7"/>
  <c r="G450" i="7"/>
  <c r="G442" i="7"/>
  <c r="G434" i="7"/>
  <c r="G426" i="7"/>
  <c r="G418" i="7"/>
  <c r="G410" i="7"/>
  <c r="G402" i="7"/>
  <c r="G394" i="7"/>
  <c r="G386" i="7"/>
  <c r="G378" i="7"/>
  <c r="G370" i="7"/>
  <c r="G362" i="7"/>
  <c r="G354" i="7"/>
  <c r="G346" i="7"/>
  <c r="G338" i="7"/>
  <c r="G330" i="7"/>
  <c r="G322" i="7"/>
  <c r="G314" i="7"/>
  <c r="G306" i="7"/>
  <c r="G298" i="7"/>
  <c r="G290" i="7"/>
  <c r="G282" i="7"/>
  <c r="G274" i="7"/>
  <c r="G266" i="7"/>
  <c r="G258" i="7"/>
  <c r="G250" i="7"/>
  <c r="G242" i="7"/>
  <c r="G234" i="7"/>
  <c r="G226" i="7"/>
  <c r="G218" i="7"/>
  <c r="G210" i="7"/>
  <c r="G202" i="7"/>
  <c r="G194" i="7"/>
  <c r="G186" i="7"/>
  <c r="G178" i="7"/>
  <c r="G170" i="7"/>
  <c r="G162" i="7"/>
  <c r="G154" i="7"/>
  <c r="G146" i="7"/>
  <c r="G138" i="7"/>
  <c r="G130" i="7"/>
  <c r="G122" i="7"/>
  <c r="G114" i="7"/>
  <c r="G106" i="7"/>
  <c r="G98" i="7"/>
  <c r="G90" i="7"/>
  <c r="G82" i="7"/>
  <c r="G74" i="7"/>
  <c r="G66" i="7"/>
  <c r="G58" i="7"/>
  <c r="G50" i="7"/>
  <c r="G42" i="7"/>
  <c r="G34" i="7"/>
  <c r="G26" i="7"/>
  <c r="G18" i="7"/>
  <c r="G10" i="7"/>
  <c r="G2" i="7"/>
  <c r="G682" i="7"/>
  <c r="G658" i="7"/>
  <c r="G634" i="7"/>
  <c r="G610" i="7"/>
  <c r="G586" i="7"/>
  <c r="G514" i="7"/>
  <c r="G674" i="7"/>
  <c r="G650" i="7"/>
  <c r="G626" i="7"/>
  <c r="G602" i="7"/>
  <c r="G578" i="7"/>
  <c r="G506" i="7"/>
  <c r="G676" i="7"/>
  <c r="G668" i="7"/>
  <c r="G660" i="7"/>
  <c r="G652" i="7"/>
  <c r="G644" i="7"/>
  <c r="G636" i="7"/>
  <c r="G628" i="7"/>
  <c r="G620" i="7"/>
  <c r="G612" i="7"/>
  <c r="G604" i="7"/>
  <c r="G596" i="7"/>
  <c r="G588" i="7"/>
  <c r="G580" i="7"/>
  <c r="G572" i="7"/>
  <c r="G564" i="7"/>
  <c r="G556" i="7"/>
  <c r="G548" i="7"/>
  <c r="G540" i="7"/>
  <c r="G532" i="7"/>
  <c r="G524" i="7"/>
  <c r="G516" i="7"/>
  <c r="G508" i="7"/>
  <c r="G500" i="7"/>
  <c r="G492" i="7"/>
  <c r="G484" i="7"/>
  <c r="G476" i="7"/>
  <c r="G468" i="7"/>
  <c r="G460" i="7"/>
  <c r="G452" i="7"/>
  <c r="G444" i="7"/>
  <c r="G436" i="7"/>
  <c r="G428" i="7"/>
  <c r="G420" i="7"/>
  <c r="G412" i="7"/>
  <c r="G404" i="7"/>
  <c r="G396" i="7"/>
  <c r="G388" i="7"/>
  <c r="G380" i="7"/>
  <c r="G372" i="7"/>
  <c r="G364" i="7"/>
  <c r="G356" i="7"/>
  <c r="G348" i="7"/>
  <c r="G340" i="7"/>
  <c r="G332" i="7"/>
  <c r="G324" i="7"/>
  <c r="G316" i="7"/>
  <c r="G308" i="7"/>
  <c r="G300" i="7"/>
  <c r="G292" i="7"/>
  <c r="G284" i="7"/>
  <c r="G276" i="7"/>
  <c r="G268" i="7"/>
  <c r="G260" i="7"/>
  <c r="G252" i="7"/>
  <c r="G244" i="7"/>
  <c r="G236" i="7"/>
  <c r="G228" i="7"/>
  <c r="G220" i="7"/>
  <c r="G212" i="7"/>
  <c r="G204" i="7"/>
  <c r="G196" i="7"/>
  <c r="G188" i="7"/>
  <c r="G180" i="7"/>
  <c r="G172" i="7"/>
  <c r="G164" i="7"/>
  <c r="G156" i="7"/>
  <c r="G148" i="7"/>
  <c r="G140" i="7"/>
  <c r="G132" i="7"/>
  <c r="G124" i="7"/>
  <c r="G116" i="7"/>
  <c r="G108" i="7"/>
  <c r="G100" i="7"/>
  <c r="G92" i="7"/>
  <c r="G84" i="7"/>
  <c r="G76" i="7"/>
  <c r="G68" i="7"/>
  <c r="G60" i="7"/>
  <c r="G52" i="7"/>
  <c r="G44" i="7"/>
  <c r="G36" i="7"/>
  <c r="G28" i="7"/>
  <c r="G20" i="7"/>
  <c r="G12" i="7"/>
  <c r="G4" i="7"/>
  <c r="G4" i="10"/>
  <c r="I4" i="10" s="1"/>
  <c r="G681" i="7"/>
  <c r="G673" i="7"/>
  <c r="G665" i="7"/>
  <c r="G657" i="7"/>
  <c r="G649" i="7"/>
  <c r="G641" i="7"/>
  <c r="G633" i="7"/>
  <c r="G625" i="7"/>
  <c r="G617" i="7"/>
  <c r="G609" i="7"/>
  <c r="G601" i="7"/>
  <c r="G593" i="7"/>
  <c r="G585" i="7"/>
  <c r="G577" i="7"/>
  <c r="G569" i="7"/>
  <c r="G561" i="7"/>
  <c r="G553" i="7"/>
  <c r="G545" i="7"/>
  <c r="G537" i="7"/>
  <c r="G529" i="7"/>
  <c r="G521" i="7"/>
  <c r="G513" i="7"/>
  <c r="G505" i="7"/>
  <c r="G497" i="7"/>
  <c r="G489" i="7"/>
  <c r="G481" i="7"/>
  <c r="G473" i="7"/>
  <c r="G465" i="7"/>
  <c r="G457" i="7"/>
  <c r="G449" i="7"/>
  <c r="G441" i="7"/>
  <c r="G433" i="7"/>
  <c r="G425" i="7"/>
  <c r="G417" i="7"/>
  <c r="G409" i="7"/>
  <c r="G401" i="7"/>
  <c r="G393" i="7"/>
  <c r="G385" i="7"/>
  <c r="G377" i="7"/>
  <c r="G369" i="7"/>
  <c r="G361" i="7"/>
  <c r="G353" i="7"/>
  <c r="G345" i="7"/>
  <c r="G337" i="7"/>
  <c r="G329" i="7"/>
  <c r="G321" i="7"/>
  <c r="G313" i="7"/>
  <c r="G305" i="7"/>
  <c r="G297" i="7"/>
  <c r="G289" i="7"/>
  <c r="G281" i="7"/>
  <c r="G273" i="7"/>
  <c r="G265" i="7"/>
  <c r="G257" i="7"/>
  <c r="G249" i="7"/>
  <c r="G241" i="7"/>
  <c r="G233" i="7"/>
  <c r="G225" i="7"/>
  <c r="G217" i="7"/>
  <c r="G209" i="7"/>
  <c r="G201" i="7"/>
  <c r="G193" i="7"/>
  <c r="G185" i="7"/>
  <c r="G177" i="7"/>
  <c r="G169" i="7"/>
  <c r="G161" i="7"/>
  <c r="G153" i="7"/>
  <c r="G145" i="7"/>
  <c r="G137" i="7"/>
  <c r="G129" i="7"/>
  <c r="G121" i="7"/>
  <c r="G113" i="7"/>
  <c r="G105" i="7"/>
  <c r="G97" i="7"/>
  <c r="G89" i="7"/>
  <c r="G81" i="7"/>
  <c r="G73" i="7"/>
  <c r="G65" i="7"/>
  <c r="G57" i="7"/>
  <c r="G49" i="7"/>
  <c r="G41" i="7"/>
  <c r="G33" i="7"/>
  <c r="G25" i="7"/>
  <c r="G17" i="7"/>
  <c r="G9" i="7"/>
  <c r="G678" i="7"/>
  <c r="G670" i="7"/>
  <c r="G662" i="7"/>
  <c r="G654" i="7"/>
  <c r="G646" i="7"/>
  <c r="G638" i="7"/>
  <c r="G630" i="7"/>
  <c r="G622" i="7"/>
  <c r="G614" i="7"/>
  <c r="G606" i="7"/>
  <c r="G598" i="7"/>
  <c r="G590" i="7"/>
  <c r="G582" i="7"/>
  <c r="G574" i="7"/>
  <c r="G566" i="7"/>
  <c r="G558" i="7"/>
  <c r="G550" i="7"/>
  <c r="G542" i="7"/>
  <c r="G534" i="7"/>
  <c r="G526" i="7"/>
  <c r="G518" i="7"/>
  <c r="G510" i="7"/>
  <c r="G502" i="7"/>
  <c r="G494" i="7"/>
  <c r="G486" i="7"/>
  <c r="G478" i="7"/>
  <c r="G470" i="7"/>
  <c r="G462" i="7"/>
  <c r="G454" i="7"/>
  <c r="G446" i="7"/>
  <c r="G438" i="7"/>
  <c r="G430" i="7"/>
  <c r="G422" i="7"/>
  <c r="G414" i="7"/>
  <c r="G406" i="7"/>
  <c r="G398" i="7"/>
  <c r="G390" i="7"/>
  <c r="G382" i="7"/>
  <c r="G374" i="7"/>
  <c r="G366" i="7"/>
  <c r="G358" i="7"/>
  <c r="G350" i="7"/>
  <c r="G342" i="7"/>
  <c r="G334" i="7"/>
  <c r="G326" i="7"/>
  <c r="G318" i="7"/>
  <c r="G310" i="7"/>
  <c r="G302" i="7"/>
  <c r="G294" i="7"/>
  <c r="G286" i="7"/>
  <c r="G278" i="7"/>
  <c r="G270" i="7"/>
  <c r="G262" i="7"/>
  <c r="G254" i="7"/>
  <c r="G246" i="7"/>
  <c r="G238" i="7"/>
  <c r="G230" i="7"/>
  <c r="G222" i="7"/>
  <c r="G214" i="7"/>
  <c r="G206" i="7"/>
  <c r="G198" i="7"/>
  <c r="G190" i="7"/>
  <c r="G182" i="7"/>
  <c r="G174" i="7"/>
  <c r="G166" i="7"/>
  <c r="G158" i="7"/>
  <c r="G150" i="7"/>
  <c r="G142" i="7"/>
  <c r="G134" i="7"/>
  <c r="G126" i="7"/>
  <c r="G118" i="7"/>
  <c r="G110" i="7"/>
  <c r="G102" i="7"/>
  <c r="G94" i="7"/>
  <c r="G86" i="7"/>
  <c r="G78" i="7"/>
  <c r="G70" i="7"/>
  <c r="G62" i="7"/>
  <c r="G54" i="7"/>
  <c r="G46" i="7"/>
  <c r="G38" i="7"/>
  <c r="G30" i="7"/>
  <c r="G22" i="7"/>
  <c r="G14" i="7"/>
  <c r="G6" i="7"/>
  <c r="G677" i="7"/>
  <c r="G669" i="7"/>
  <c r="G661" i="7"/>
  <c r="G653" i="7"/>
  <c r="G645" i="7"/>
  <c r="G637" i="7"/>
  <c r="G629" i="7"/>
  <c r="G621" i="7"/>
  <c r="G613" i="7"/>
  <c r="G605" i="7"/>
  <c r="G597" i="7"/>
  <c r="G589" i="7"/>
  <c r="G581" i="7"/>
  <c r="G573" i="7"/>
  <c r="G565" i="7"/>
  <c r="G557" i="7"/>
  <c r="G549" i="7"/>
  <c r="G541" i="7"/>
  <c r="G533" i="7"/>
  <c r="G525" i="7"/>
  <c r="G517" i="7"/>
  <c r="G509" i="7"/>
  <c r="G501" i="7"/>
  <c r="G493" i="7"/>
  <c r="G485" i="7"/>
  <c r="G477" i="7"/>
  <c r="G469" i="7"/>
  <c r="G461" i="7"/>
  <c r="G453" i="7"/>
  <c r="G445" i="7"/>
  <c r="G437" i="7"/>
  <c r="G429" i="7"/>
  <c r="G421" i="7"/>
  <c r="G413" i="7"/>
  <c r="G405" i="7"/>
  <c r="G397" i="7"/>
  <c r="G389" i="7"/>
  <c r="G381" i="7"/>
  <c r="G373" i="7"/>
  <c r="G365" i="7"/>
  <c r="G357" i="7"/>
  <c r="G349" i="7"/>
  <c r="G341" i="7"/>
  <c r="G333" i="7"/>
  <c r="G325" i="7"/>
  <c r="G317" i="7"/>
  <c r="G309" i="7"/>
  <c r="G301" i="7"/>
  <c r="G293" i="7"/>
  <c r="G285" i="7"/>
  <c r="G277" i="7"/>
  <c r="G269" i="7"/>
  <c r="G261" i="7"/>
  <c r="G253" i="7"/>
  <c r="G245" i="7"/>
  <c r="G237" i="7"/>
  <c r="G229" i="7"/>
  <c r="G221" i="7"/>
  <c r="G213" i="7"/>
  <c r="G205" i="7"/>
  <c r="G197" i="7"/>
  <c r="G189" i="7"/>
  <c r="G181" i="7"/>
  <c r="G173" i="7"/>
  <c r="G165" i="7"/>
  <c r="G157" i="7"/>
  <c r="G149" i="7"/>
  <c r="G141" i="7"/>
  <c r="G133" i="7"/>
  <c r="G125" i="7"/>
  <c r="G117" i="7"/>
  <c r="G109" i="7"/>
  <c r="G101" i="7"/>
  <c r="G93" i="7"/>
  <c r="G85" i="7"/>
  <c r="G77" i="7"/>
  <c r="G69" i="7"/>
  <c r="G61" i="7"/>
  <c r="G53" i="7"/>
  <c r="G45" i="7"/>
  <c r="G37" i="7"/>
  <c r="G29" i="7"/>
  <c r="G21" i="7"/>
  <c r="G13" i="7"/>
  <c r="G5" i="7"/>
  <c r="G680" i="7"/>
  <c r="G672" i="7"/>
  <c r="G664" i="7"/>
  <c r="G656" i="7"/>
  <c r="G648" i="7"/>
  <c r="G640" i="7"/>
  <c r="G632" i="7"/>
  <c r="G624" i="7"/>
  <c r="G616" i="7"/>
  <c r="G608" i="7"/>
  <c r="G600" i="7"/>
  <c r="G592" i="7"/>
  <c r="G584" i="7"/>
  <c r="G576" i="7"/>
  <c r="G568" i="7"/>
  <c r="G560" i="7"/>
  <c r="G552" i="7"/>
  <c r="G544" i="7"/>
  <c r="G536" i="7"/>
  <c r="G528" i="7"/>
  <c r="G520" i="7"/>
  <c r="G512" i="7"/>
  <c r="G504" i="7"/>
  <c r="G496" i="7"/>
  <c r="G488" i="7"/>
  <c r="G480" i="7"/>
  <c r="G472" i="7"/>
  <c r="G464" i="7"/>
  <c r="G456" i="7"/>
  <c r="G448" i="7"/>
  <c r="G440" i="7"/>
  <c r="G432" i="7"/>
  <c r="G424" i="7"/>
  <c r="G416" i="7"/>
  <c r="G408" i="7"/>
  <c r="G400" i="7"/>
  <c r="G392" i="7"/>
  <c r="G384" i="7"/>
  <c r="G376" i="7"/>
  <c r="G368" i="7"/>
  <c r="G360" i="7"/>
  <c r="G352" i="7"/>
  <c r="G344" i="7"/>
  <c r="G336" i="7"/>
  <c r="G328" i="7"/>
  <c r="G320" i="7"/>
  <c r="G312" i="7"/>
  <c r="G304" i="7"/>
  <c r="G296" i="7"/>
  <c r="G288" i="7"/>
  <c r="G280" i="7"/>
  <c r="G272" i="7"/>
  <c r="G264" i="7"/>
  <c r="G256" i="7"/>
  <c r="G248" i="7"/>
  <c r="G240" i="7"/>
  <c r="G232" i="7"/>
  <c r="G224" i="7"/>
  <c r="G216" i="7"/>
  <c r="G208" i="7"/>
  <c r="G200" i="7"/>
  <c r="G192" i="7"/>
  <c r="G184" i="7"/>
  <c r="G176" i="7"/>
  <c r="G168" i="7"/>
  <c r="G160" i="7"/>
  <c r="G152" i="7"/>
  <c r="G144" i="7"/>
  <c r="G136" i="7"/>
  <c r="G128" i="7"/>
  <c r="G120" i="7"/>
  <c r="G112" i="7"/>
  <c r="G104" i="7"/>
  <c r="G96" i="7"/>
  <c r="G88" i="7"/>
  <c r="G80" i="7"/>
  <c r="G72" i="7"/>
  <c r="G64" i="7"/>
  <c r="G56" i="7"/>
  <c r="G48" i="7"/>
  <c r="G40" i="7"/>
  <c r="G32" i="7"/>
  <c r="G24" i="7"/>
  <c r="G16" i="7"/>
  <c r="G8" i="7"/>
  <c r="AF680" i="7"/>
  <c r="AF672" i="7"/>
  <c r="AF664" i="7"/>
  <c r="AF656" i="7"/>
  <c r="AF648" i="7"/>
  <c r="AF640" i="7"/>
  <c r="AF632" i="7"/>
  <c r="AF624" i="7"/>
  <c r="AF616" i="7"/>
  <c r="AF608" i="7"/>
  <c r="AF600" i="7"/>
  <c r="AF592" i="7"/>
  <c r="AF584" i="7"/>
  <c r="AF576" i="7"/>
  <c r="AF568" i="7"/>
  <c r="AF560" i="7"/>
  <c r="AF552" i="7"/>
  <c r="AF544" i="7"/>
  <c r="AF536" i="7"/>
  <c r="AF528" i="7"/>
  <c r="AF520" i="7"/>
  <c r="AF512" i="7"/>
  <c r="AF504" i="7"/>
  <c r="AF496" i="7"/>
  <c r="AF488" i="7"/>
  <c r="AF480" i="7"/>
  <c r="AF472" i="7"/>
  <c r="AF464" i="7"/>
  <c r="AF456" i="7"/>
  <c r="AF448" i="7"/>
  <c r="AF440" i="7"/>
  <c r="AF432" i="7"/>
  <c r="AF424" i="7"/>
  <c r="AF416" i="7"/>
  <c r="AF408" i="7"/>
  <c r="AF400" i="7"/>
  <c r="AF392" i="7"/>
  <c r="AF384" i="7"/>
  <c r="AF376" i="7"/>
  <c r="AF368" i="7"/>
  <c r="AF360" i="7"/>
  <c r="AF352" i="7"/>
  <c r="AF344" i="7"/>
  <c r="AF336" i="7"/>
  <c r="AF328" i="7"/>
  <c r="AF320" i="7"/>
  <c r="AF312" i="7"/>
  <c r="AF304" i="7"/>
  <c r="AF296" i="7"/>
  <c r="AF288" i="7"/>
  <c r="AF280" i="7"/>
  <c r="AF272" i="7"/>
  <c r="AF264" i="7"/>
  <c r="AF256" i="7"/>
  <c r="AF248" i="7"/>
  <c r="AF240" i="7"/>
  <c r="AF232" i="7"/>
  <c r="AF224" i="7"/>
  <c r="AF216"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679" i="7"/>
  <c r="AF671" i="7"/>
  <c r="AF663" i="7"/>
  <c r="AF655" i="7"/>
  <c r="AF647" i="7"/>
  <c r="AF639" i="7"/>
  <c r="AF631" i="7"/>
  <c r="AF623" i="7"/>
  <c r="AF615" i="7"/>
  <c r="AF607" i="7"/>
  <c r="AF599" i="7"/>
  <c r="AF591" i="7"/>
  <c r="AF583" i="7"/>
  <c r="AF575" i="7"/>
  <c r="AF567" i="7"/>
  <c r="AF559" i="7"/>
  <c r="AF551" i="7"/>
  <c r="AF543" i="7"/>
  <c r="AF535" i="7"/>
  <c r="AF527" i="7"/>
  <c r="AF519" i="7"/>
  <c r="AF511" i="7"/>
  <c r="AF503" i="7"/>
  <c r="AF495" i="7"/>
  <c r="AF487" i="7"/>
  <c r="AF479" i="7"/>
  <c r="AF471" i="7"/>
  <c r="AF463" i="7"/>
  <c r="AF455" i="7"/>
  <c r="AF447" i="7"/>
  <c r="AF439" i="7"/>
  <c r="AF431" i="7"/>
  <c r="AF423" i="7"/>
  <c r="AF415" i="7"/>
  <c r="AF407" i="7"/>
  <c r="AF399" i="7"/>
  <c r="AF391" i="7"/>
  <c r="AF383" i="7"/>
  <c r="AF375" i="7"/>
  <c r="AF367" i="7"/>
  <c r="AF359" i="7"/>
  <c r="AF351" i="7"/>
  <c r="AF343" i="7"/>
  <c r="AF335" i="7"/>
  <c r="AF327" i="7"/>
  <c r="AF319" i="7"/>
  <c r="AF311" i="7"/>
  <c r="AF303" i="7"/>
  <c r="AF295" i="7"/>
  <c r="AF287" i="7"/>
  <c r="AF279" i="7"/>
  <c r="AF271" i="7"/>
  <c r="AF263" i="7"/>
  <c r="AF255" i="7"/>
  <c r="AF247" i="7"/>
  <c r="AF239" i="7"/>
  <c r="AF231" i="7"/>
  <c r="AF223" i="7"/>
  <c r="AF215" i="7"/>
  <c r="AF207"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677" i="7"/>
  <c r="AF669" i="7"/>
  <c r="AF661" i="7"/>
  <c r="AF653" i="7"/>
  <c r="AF645" i="7"/>
  <c r="AF637" i="7"/>
  <c r="AF629" i="7"/>
  <c r="AF621" i="7"/>
  <c r="AF613" i="7"/>
  <c r="AF605" i="7"/>
  <c r="AF597" i="7"/>
  <c r="AF589" i="7"/>
  <c r="AF581" i="7"/>
  <c r="AF573" i="7"/>
  <c r="AF565" i="7"/>
  <c r="AF557" i="7"/>
  <c r="AF549" i="7"/>
  <c r="AF541" i="7"/>
  <c r="AF533" i="7"/>
  <c r="AF525" i="7"/>
  <c r="AF517" i="7"/>
  <c r="AF509" i="7"/>
  <c r="AF501" i="7"/>
  <c r="AF493" i="7"/>
  <c r="AF485" i="7"/>
  <c r="AF477" i="7"/>
  <c r="AF469" i="7"/>
  <c r="AF461" i="7"/>
  <c r="AF453" i="7"/>
  <c r="AF445" i="7"/>
  <c r="AF437" i="7"/>
  <c r="AF429" i="7"/>
  <c r="AF421" i="7"/>
  <c r="AF413" i="7"/>
  <c r="AF405" i="7"/>
  <c r="AF397" i="7"/>
  <c r="AF389" i="7"/>
  <c r="AF381" i="7"/>
  <c r="AF373" i="7"/>
  <c r="AF365" i="7"/>
  <c r="AF357" i="7"/>
  <c r="AF349" i="7"/>
  <c r="AF341" i="7"/>
  <c r="AF333" i="7"/>
  <c r="AF325" i="7"/>
  <c r="AF317" i="7"/>
  <c r="AF309" i="7"/>
  <c r="AF301" i="7"/>
  <c r="AF293" i="7"/>
  <c r="AF285" i="7"/>
  <c r="AF277" i="7"/>
  <c r="AF269" i="7"/>
  <c r="AF261" i="7"/>
  <c r="AF253" i="7"/>
  <c r="AF245" i="7"/>
  <c r="AF237" i="7"/>
  <c r="AF229" i="7"/>
  <c r="AF221" i="7"/>
  <c r="AF213" i="7"/>
  <c r="AF205"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AF681" i="7"/>
  <c r="AF673" i="7"/>
  <c r="AF665" i="7"/>
  <c r="AF657" i="7"/>
  <c r="AF649" i="7"/>
  <c r="AF641" i="7"/>
  <c r="AF633" i="7"/>
  <c r="AF625" i="7"/>
  <c r="AF617" i="7"/>
  <c r="AF609" i="7"/>
  <c r="AF601" i="7"/>
  <c r="AF593" i="7"/>
  <c r="AF585" i="7"/>
  <c r="AF577" i="7"/>
  <c r="AF569" i="7"/>
  <c r="AF561" i="7"/>
  <c r="AF553" i="7"/>
  <c r="AF545" i="7"/>
  <c r="AF537" i="7"/>
  <c r="AF529" i="7"/>
  <c r="AF521" i="7"/>
  <c r="AF513" i="7"/>
  <c r="AF505" i="7"/>
  <c r="AF497" i="7"/>
  <c r="AF489" i="7"/>
  <c r="AF481" i="7"/>
  <c r="AF473" i="7"/>
  <c r="AF465" i="7"/>
  <c r="AF457" i="7"/>
  <c r="AF449" i="7"/>
  <c r="AF441" i="7"/>
  <c r="AF433" i="7"/>
  <c r="AF425" i="7"/>
  <c r="AF417" i="7"/>
  <c r="AF409" i="7"/>
  <c r="AF401" i="7"/>
  <c r="AF393" i="7"/>
  <c r="AF385" i="7"/>
  <c r="AF377" i="7"/>
  <c r="AF369" i="7"/>
  <c r="AF361" i="7"/>
  <c r="AF353" i="7"/>
  <c r="AF345" i="7"/>
  <c r="AF337" i="7"/>
  <c r="AF329" i="7"/>
  <c r="AF321" i="7"/>
  <c r="AF313" i="7"/>
  <c r="AF305" i="7"/>
  <c r="AF297" i="7"/>
  <c r="AF289" i="7"/>
  <c r="AF281" i="7"/>
  <c r="AF273" i="7"/>
  <c r="AF265" i="7"/>
  <c r="AF257" i="7"/>
  <c r="AF249" i="7"/>
  <c r="AF241" i="7"/>
  <c r="AF233" i="7"/>
  <c r="AF225" i="7"/>
  <c r="AF217" i="7"/>
  <c r="AF20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678" i="7"/>
  <c r="AF670" i="7"/>
  <c r="AF662" i="7"/>
  <c r="AF654" i="7"/>
  <c r="AF646" i="7"/>
  <c r="AF638" i="7"/>
  <c r="AF630" i="7"/>
  <c r="AF622" i="7"/>
  <c r="AF614" i="7"/>
  <c r="AF606" i="7"/>
  <c r="AF598" i="7"/>
  <c r="AF590" i="7"/>
  <c r="AF582" i="7"/>
  <c r="AF574" i="7"/>
  <c r="AF566" i="7"/>
  <c r="AF558" i="7"/>
  <c r="AF550" i="7"/>
  <c r="AF542" i="7"/>
  <c r="AF534" i="7"/>
  <c r="AF526" i="7"/>
  <c r="AF518" i="7"/>
  <c r="AF510" i="7"/>
  <c r="AF502" i="7"/>
  <c r="AF494" i="7"/>
  <c r="AF486" i="7"/>
  <c r="AF478" i="7"/>
  <c r="AF470" i="7"/>
  <c r="AF462" i="7"/>
  <c r="AF454" i="7"/>
  <c r="AF446" i="7"/>
  <c r="AF438" i="7"/>
  <c r="AF430" i="7"/>
  <c r="AF422" i="7"/>
  <c r="AF414" i="7"/>
  <c r="AF406" i="7"/>
  <c r="AF398" i="7"/>
  <c r="AF390" i="7"/>
  <c r="AF382" i="7"/>
  <c r="AF374" i="7"/>
  <c r="AF366" i="7"/>
  <c r="AF358" i="7"/>
  <c r="AF350" i="7"/>
  <c r="AF342" i="7"/>
  <c r="AF334" i="7"/>
  <c r="AF326" i="7"/>
  <c r="AF318" i="7"/>
  <c r="AF310" i="7"/>
  <c r="AF302" i="7"/>
  <c r="AF294" i="7"/>
  <c r="AF286" i="7"/>
  <c r="AF278" i="7"/>
  <c r="AF270" i="7"/>
  <c r="AF262" i="7"/>
  <c r="AF254" i="7"/>
  <c r="AF246" i="7"/>
  <c r="AF238" i="7"/>
  <c r="AF230" i="7"/>
  <c r="AF222" i="7"/>
  <c r="AF214" i="7"/>
  <c r="AF206"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676" i="7"/>
  <c r="AF668" i="7"/>
  <c r="AF660" i="7"/>
  <c r="AF652" i="7"/>
  <c r="AF644" i="7"/>
  <c r="AF636" i="7"/>
  <c r="AF628" i="7"/>
  <c r="AF620" i="7"/>
  <c r="AF612" i="7"/>
  <c r="AF604" i="7"/>
  <c r="AF596" i="7"/>
  <c r="AF588" i="7"/>
  <c r="AF580" i="7"/>
  <c r="AF572" i="7"/>
  <c r="AF564" i="7"/>
  <c r="AF556" i="7"/>
  <c r="AF548" i="7"/>
  <c r="AF540" i="7"/>
  <c r="AF532" i="7"/>
  <c r="AF524" i="7"/>
  <c r="AF516" i="7"/>
  <c r="AF508" i="7"/>
  <c r="AF500" i="7"/>
  <c r="AF492" i="7"/>
  <c r="AF484" i="7"/>
  <c r="AF476" i="7"/>
  <c r="AF468" i="7"/>
  <c r="AF460" i="7"/>
  <c r="AF452" i="7"/>
  <c r="AF444" i="7"/>
  <c r="AF436" i="7"/>
  <c r="AF428" i="7"/>
  <c r="AF420" i="7"/>
  <c r="AF412" i="7"/>
  <c r="AF404" i="7"/>
  <c r="AF396" i="7"/>
  <c r="AF388" i="7"/>
  <c r="AF380" i="7"/>
  <c r="AF372" i="7"/>
  <c r="AF364" i="7"/>
  <c r="AF356" i="7"/>
  <c r="AF348" i="7"/>
  <c r="AF340" i="7"/>
  <c r="AF332" i="7"/>
  <c r="AF324" i="7"/>
  <c r="AF316" i="7"/>
  <c r="AF308" i="7"/>
  <c r="AF300" i="7"/>
  <c r="AF292" i="7"/>
  <c r="AF284" i="7"/>
  <c r="AF276" i="7"/>
  <c r="AF268" i="7"/>
  <c r="AF260" i="7"/>
  <c r="AF252" i="7"/>
  <c r="AF244" i="7"/>
  <c r="AF236" i="7"/>
  <c r="AF228" i="7"/>
  <c r="AF220" i="7"/>
  <c r="AF212" i="7"/>
  <c r="AF204"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675" i="7"/>
  <c r="AF667" i="7"/>
  <c r="AF659" i="7"/>
  <c r="AF651" i="7"/>
  <c r="AF643" i="7"/>
  <c r="AF635" i="7"/>
  <c r="AF627" i="7"/>
  <c r="AF619" i="7"/>
  <c r="AF611" i="7"/>
  <c r="AF603" i="7"/>
  <c r="AF595" i="7"/>
  <c r="AF587" i="7"/>
  <c r="AF579" i="7"/>
  <c r="AF571" i="7"/>
  <c r="AF563" i="7"/>
  <c r="AF555" i="7"/>
  <c r="AF547" i="7"/>
  <c r="AF539" i="7"/>
  <c r="AF531" i="7"/>
  <c r="AF523" i="7"/>
  <c r="AF515" i="7"/>
  <c r="AF507" i="7"/>
  <c r="AF499" i="7"/>
  <c r="AF491" i="7"/>
  <c r="AF483" i="7"/>
  <c r="AF475" i="7"/>
  <c r="AF467" i="7"/>
  <c r="AF459" i="7"/>
  <c r="AF451" i="7"/>
  <c r="AF443" i="7"/>
  <c r="AF435" i="7"/>
  <c r="AF427" i="7"/>
  <c r="AF419" i="7"/>
  <c r="AF411" i="7"/>
  <c r="AF403" i="7"/>
  <c r="AF395" i="7"/>
  <c r="AF387" i="7"/>
  <c r="AF379" i="7"/>
  <c r="AF371" i="7"/>
  <c r="AF363" i="7"/>
  <c r="AF355" i="7"/>
  <c r="AF347" i="7"/>
  <c r="AF339" i="7"/>
  <c r="AF331" i="7"/>
  <c r="AF323" i="7"/>
  <c r="AF315" i="7"/>
  <c r="AF307" i="7"/>
  <c r="AF299" i="7"/>
  <c r="AF291" i="7"/>
  <c r="AF283" i="7"/>
  <c r="AF275" i="7"/>
  <c r="AF267" i="7"/>
  <c r="AF259" i="7"/>
  <c r="AF251" i="7"/>
  <c r="AF243" i="7"/>
  <c r="AF235" i="7"/>
  <c r="AF227" i="7"/>
  <c r="AF219" i="7"/>
  <c r="AF211" i="7"/>
  <c r="AF203"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AF682" i="7"/>
  <c r="AF674" i="7"/>
  <c r="AF666" i="7"/>
  <c r="AF658" i="7"/>
  <c r="AF650" i="7"/>
  <c r="AF642" i="7"/>
  <c r="AF634" i="7"/>
  <c r="AF626" i="7"/>
  <c r="AF618" i="7"/>
  <c r="AF610" i="7"/>
  <c r="AF602" i="7"/>
  <c r="AF594" i="7"/>
  <c r="AF586" i="7"/>
  <c r="AF578" i="7"/>
  <c r="AF570" i="7"/>
  <c r="AF562" i="7"/>
  <c r="AF554" i="7"/>
  <c r="AF546" i="7"/>
  <c r="AF538" i="7"/>
  <c r="AF530" i="7"/>
  <c r="AF522" i="7"/>
  <c r="AF514" i="7"/>
  <c r="AF506" i="7"/>
  <c r="AF498" i="7"/>
  <c r="AF490" i="7"/>
  <c r="AF482" i="7"/>
  <c r="AF474" i="7"/>
  <c r="AF466" i="7"/>
  <c r="AF458" i="7"/>
  <c r="AF450" i="7"/>
  <c r="AF442" i="7"/>
  <c r="AF434" i="7"/>
  <c r="AF426" i="7"/>
  <c r="AF418" i="7"/>
  <c r="AF410" i="7"/>
  <c r="AF402" i="7"/>
  <c r="AF394" i="7"/>
  <c r="AF386" i="7"/>
  <c r="AF378" i="7"/>
  <c r="AF370" i="7"/>
  <c r="AF362" i="7"/>
  <c r="AF354" i="7"/>
  <c r="AF346" i="7"/>
  <c r="AF338" i="7"/>
  <c r="AF330" i="7"/>
  <c r="AF322" i="7"/>
  <c r="AF314" i="7"/>
  <c r="AF306" i="7"/>
  <c r="AF298" i="7"/>
  <c r="AF290" i="7"/>
  <c r="AF282" i="7"/>
  <c r="AF274" i="7"/>
  <c r="AF266" i="7"/>
  <c r="AF258" i="7"/>
  <c r="AF250" i="7"/>
  <c r="AF242" i="7"/>
  <c r="AF234" i="7"/>
  <c r="AF226" i="7"/>
  <c r="AF218" i="7"/>
  <c r="AF210"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W680" i="7"/>
  <c r="W672" i="7"/>
  <c r="W664" i="7"/>
  <c r="W656" i="7"/>
  <c r="W648" i="7"/>
  <c r="W632" i="7"/>
  <c r="W624" i="7"/>
  <c r="W616" i="7"/>
  <c r="W608" i="7"/>
  <c r="W600" i="7"/>
  <c r="W592" i="7"/>
  <c r="W584" i="7"/>
  <c r="W576" i="7"/>
  <c r="W560" i="7"/>
  <c r="W552" i="7"/>
  <c r="W544" i="7"/>
  <c r="W536" i="7"/>
  <c r="W528" i="7"/>
  <c r="W520" i="7"/>
  <c r="W512" i="7"/>
  <c r="W504" i="7"/>
  <c r="W496" i="7"/>
  <c r="W488" i="7"/>
  <c r="W480" i="7"/>
  <c r="W472" i="7"/>
  <c r="W464" i="7"/>
  <c r="W456" i="7"/>
  <c r="W448" i="7"/>
  <c r="W440" i="7"/>
  <c r="W432" i="7"/>
  <c r="W424" i="7"/>
  <c r="W416" i="7"/>
  <c r="W408" i="7"/>
  <c r="W400" i="7"/>
  <c r="W392" i="7"/>
  <c r="W384" i="7"/>
  <c r="W376" i="7"/>
  <c r="W368" i="7"/>
  <c r="W360" i="7"/>
  <c r="W352" i="7"/>
  <c r="W344" i="7"/>
  <c r="W336" i="7"/>
  <c r="W328" i="7"/>
  <c r="W320" i="7"/>
  <c r="W312" i="7"/>
  <c r="W304" i="7"/>
  <c r="W296" i="7"/>
  <c r="W288" i="7"/>
  <c r="W280" i="7"/>
  <c r="W272" i="7"/>
  <c r="W264" i="7"/>
  <c r="W256" i="7"/>
  <c r="W248" i="7"/>
  <c r="W240" i="7"/>
  <c r="W232" i="7"/>
  <c r="W224" i="7"/>
  <c r="W216" i="7"/>
  <c r="W208" i="7"/>
  <c r="W200" i="7"/>
  <c r="W192" i="7"/>
  <c r="W184" i="7"/>
  <c r="W176" i="7"/>
  <c r="W168" i="7"/>
  <c r="W160" i="7"/>
  <c r="W152" i="7"/>
  <c r="W144" i="7"/>
  <c r="W136" i="7"/>
  <c r="W128" i="7"/>
  <c r="W120" i="7"/>
  <c r="W112" i="7"/>
  <c r="W104" i="7"/>
  <c r="W96" i="7"/>
  <c r="W88" i="7"/>
  <c r="W80" i="7"/>
  <c r="W72" i="7"/>
  <c r="W64" i="7"/>
  <c r="W56" i="7"/>
  <c r="W48" i="7"/>
  <c r="W40" i="7"/>
  <c r="W32" i="7"/>
  <c r="W24" i="7"/>
  <c r="W16" i="7"/>
  <c r="W8" i="7"/>
  <c r="W679" i="7"/>
  <c r="W671" i="7"/>
  <c r="W663" i="7"/>
  <c r="W655" i="7"/>
  <c r="W647" i="7"/>
  <c r="W639" i="7"/>
  <c r="W631" i="7"/>
  <c r="W623" i="7"/>
  <c r="W615" i="7"/>
  <c r="W607" i="7"/>
  <c r="W599" i="7"/>
  <c r="W591" i="7"/>
  <c r="W583" i="7"/>
  <c r="W567" i="7"/>
  <c r="W559" i="7"/>
  <c r="W551" i="7"/>
  <c r="W543" i="7"/>
  <c r="W535" i="7"/>
  <c r="W527" i="7"/>
  <c r="W519" i="7"/>
  <c r="W511" i="7"/>
  <c r="W503" i="7"/>
  <c r="W495" i="7"/>
  <c r="W487" i="7"/>
  <c r="W479" i="7"/>
  <c r="W471" i="7"/>
  <c r="W463" i="7"/>
  <c r="W455" i="7"/>
  <c r="W447" i="7"/>
  <c r="W439" i="7"/>
  <c r="W431" i="7"/>
  <c r="W415" i="7"/>
  <c r="W407" i="7"/>
  <c r="W399" i="7"/>
  <c r="W391" i="7"/>
  <c r="W383" i="7"/>
  <c r="W375" i="7"/>
  <c r="W367" i="7"/>
  <c r="W359" i="7"/>
  <c r="W351" i="7"/>
  <c r="W343" i="7"/>
  <c r="W335" i="7"/>
  <c r="W327" i="7"/>
  <c r="W319" i="7"/>
  <c r="W311" i="7"/>
  <c r="W678" i="7"/>
  <c r="W670" i="7"/>
  <c r="W662" i="7"/>
  <c r="W654" i="7"/>
  <c r="W646" i="7"/>
  <c r="W638" i="7"/>
  <c r="W630" i="7"/>
  <c r="W622" i="7"/>
  <c r="W614" i="7"/>
  <c r="W606" i="7"/>
  <c r="W598" i="7"/>
  <c r="W590" i="7"/>
  <c r="W582" i="7"/>
  <c r="W574" i="7"/>
  <c r="W566" i="7"/>
  <c r="W558" i="7"/>
  <c r="W550" i="7"/>
  <c r="W542" i="7"/>
  <c r="W534" i="7"/>
  <c r="W518" i="7"/>
  <c r="W510" i="7"/>
  <c r="W502" i="7"/>
  <c r="W494" i="7"/>
  <c r="W486" i="7"/>
  <c r="W478" i="7"/>
  <c r="W470" i="7"/>
  <c r="W462" i="7"/>
  <c r="W454" i="7"/>
  <c r="W446" i="7"/>
  <c r="W438" i="7"/>
  <c r="W430" i="7"/>
  <c r="W422" i="7"/>
  <c r="W414" i="7"/>
  <c r="W406" i="7"/>
  <c r="W398" i="7"/>
  <c r="W390" i="7"/>
  <c r="W382" i="7"/>
  <c r="W374" i="7"/>
  <c r="W366" i="7"/>
  <c r="W358" i="7"/>
  <c r="W350" i="7"/>
  <c r="W342" i="7"/>
  <c r="W334" i="7"/>
  <c r="W326" i="7"/>
  <c r="W318" i="7"/>
  <c r="W310" i="7"/>
  <c r="W302" i="7"/>
  <c r="W294" i="7"/>
  <c r="W286" i="7"/>
  <c r="W278" i="7"/>
  <c r="W270" i="7"/>
  <c r="W262" i="7"/>
  <c r="W254" i="7"/>
  <c r="W246" i="7"/>
  <c r="W238" i="7"/>
  <c r="W230" i="7"/>
  <c r="W222" i="7"/>
  <c r="W214" i="7"/>
  <c r="W206" i="7"/>
  <c r="W198" i="7"/>
  <c r="W190" i="7"/>
  <c r="W182" i="7"/>
  <c r="W174" i="7"/>
  <c r="W166" i="7"/>
  <c r="W158" i="7"/>
  <c r="W150" i="7"/>
  <c r="W142" i="7"/>
  <c r="W134" i="7"/>
  <c r="W126" i="7"/>
  <c r="W118" i="7"/>
  <c r="W110" i="7"/>
  <c r="W102" i="7"/>
  <c r="W94" i="7"/>
  <c r="W86" i="7"/>
  <c r="W78" i="7"/>
  <c r="W70" i="7"/>
  <c r="W62" i="7"/>
  <c r="W54" i="7"/>
  <c r="W46" i="7"/>
  <c r="W38" i="7"/>
  <c r="W30" i="7"/>
  <c r="W22" i="7"/>
  <c r="W14" i="7"/>
  <c r="W6" i="7"/>
  <c r="W677" i="7"/>
  <c r="W669" i="7"/>
  <c r="W661" i="7"/>
  <c r="W653" i="7"/>
  <c r="W645" i="7"/>
  <c r="W637" i="7"/>
  <c r="W629" i="7"/>
  <c r="W621" i="7"/>
  <c r="W613" i="7"/>
  <c r="W605" i="7"/>
  <c r="W589" i="7"/>
  <c r="W581" i="7"/>
  <c r="W573" i="7"/>
  <c r="W565" i="7"/>
  <c r="W557" i="7"/>
  <c r="W549" i="7"/>
  <c r="W541" i="7"/>
  <c r="W533" i="7"/>
  <c r="W525" i="7"/>
  <c r="W517" i="7"/>
  <c r="W509" i="7"/>
  <c r="W501" i="7"/>
  <c r="W493" i="7"/>
  <c r="W485" i="7"/>
  <c r="W477" i="7"/>
  <c r="W469" i="7"/>
  <c r="W461" i="7"/>
  <c r="W453" i="7"/>
  <c r="W445" i="7"/>
  <c r="W437" i="7"/>
  <c r="W429" i="7"/>
  <c r="W421" i="7"/>
  <c r="W413" i="7"/>
  <c r="W405" i="7"/>
  <c r="W397" i="7"/>
  <c r="W389" i="7"/>
  <c r="W381" i="7"/>
  <c r="W373" i="7"/>
  <c r="W365" i="7"/>
  <c r="W357" i="7"/>
  <c r="W349" i="7"/>
  <c r="W341" i="7"/>
  <c r="W333" i="7"/>
  <c r="W325" i="7"/>
  <c r="W317" i="7"/>
  <c r="W309" i="7"/>
  <c r="W301" i="7"/>
  <c r="W293" i="7"/>
  <c r="W285" i="7"/>
  <c r="W277" i="7"/>
  <c r="W269" i="7"/>
  <c r="W261" i="7"/>
  <c r="W253" i="7"/>
  <c r="W245" i="7"/>
  <c r="W237" i="7"/>
  <c r="W229" i="7"/>
  <c r="W221" i="7"/>
  <c r="W213"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W676" i="7"/>
  <c r="W668" i="7"/>
  <c r="W660" i="7"/>
  <c r="W652" i="7"/>
  <c r="W644" i="7"/>
  <c r="W636" i="7"/>
  <c r="W628" i="7"/>
  <c r="W620" i="7"/>
  <c r="W612" i="7"/>
  <c r="W604" i="7"/>
  <c r="W596" i="7"/>
  <c r="W588" i="7"/>
  <c r="W580" i="7"/>
  <c r="W572" i="7"/>
  <c r="W564" i="7"/>
  <c r="W556" i="7"/>
  <c r="W548" i="7"/>
  <c r="W540" i="7"/>
  <c r="W532" i="7"/>
  <c r="W524" i="7"/>
  <c r="W516" i="7"/>
  <c r="W508" i="7"/>
  <c r="W500" i="7"/>
  <c r="W492" i="7"/>
  <c r="W484" i="7"/>
  <c r="W476" i="7"/>
  <c r="W468" i="7"/>
  <c r="W460" i="7"/>
  <c r="W452" i="7"/>
  <c r="W436" i="7"/>
  <c r="W420" i="7"/>
  <c r="W412" i="7"/>
  <c r="W404" i="7"/>
  <c r="W396" i="7"/>
  <c r="W388" i="7"/>
  <c r="W380" i="7"/>
  <c r="W372" i="7"/>
  <c r="W364" i="7"/>
  <c r="W356" i="7"/>
  <c r="W348" i="7"/>
  <c r="W340" i="7"/>
  <c r="W332" i="7"/>
  <c r="W324" i="7"/>
  <c r="W316" i="7"/>
  <c r="W308" i="7"/>
  <c r="W300" i="7"/>
  <c r="W292" i="7"/>
  <c r="W284" i="7"/>
  <c r="W276" i="7"/>
  <c r="W268" i="7"/>
  <c r="W260" i="7"/>
  <c r="W252" i="7"/>
  <c r="W244" i="7"/>
  <c r="W236" i="7"/>
  <c r="W228" i="7"/>
  <c r="W220" i="7"/>
  <c r="W212"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675" i="7"/>
  <c r="W667" i="7"/>
  <c r="W659" i="7"/>
  <c r="W651" i="7"/>
  <c r="W643" i="7"/>
  <c r="W635" i="7"/>
  <c r="W627" i="7"/>
  <c r="W619" i="7"/>
  <c r="W611" i="7"/>
  <c r="W603" i="7"/>
  <c r="W595" i="7"/>
  <c r="W587" i="7"/>
  <c r="W571" i="7"/>
  <c r="W563" i="7"/>
  <c r="W555" i="7"/>
  <c r="W547" i="7"/>
  <c r="W539" i="7"/>
  <c r="W531" i="7"/>
  <c r="W523" i="7"/>
  <c r="W515" i="7"/>
  <c r="W507" i="7"/>
  <c r="W499" i="7"/>
  <c r="W491" i="7"/>
  <c r="W483" i="7"/>
  <c r="W475" i="7"/>
  <c r="W467" i="7"/>
  <c r="W459" i="7"/>
  <c r="W451" i="7"/>
  <c r="W443" i="7"/>
  <c r="W435" i="7"/>
  <c r="W427" i="7"/>
  <c r="W419" i="7"/>
  <c r="W411" i="7"/>
  <c r="W403" i="7"/>
  <c r="W395" i="7"/>
  <c r="W387" i="7"/>
  <c r="W379" i="7"/>
  <c r="W371" i="7"/>
  <c r="W363" i="7"/>
  <c r="W355" i="7"/>
  <c r="W347" i="7"/>
  <c r="W339" i="7"/>
  <c r="W331" i="7"/>
  <c r="W323" i="7"/>
  <c r="W315" i="7"/>
  <c r="W307" i="7"/>
  <c r="W299" i="7"/>
  <c r="W291" i="7"/>
  <c r="W283" i="7"/>
  <c r="W275" i="7"/>
  <c r="W267" i="7"/>
  <c r="W259" i="7"/>
  <c r="W251" i="7"/>
  <c r="W243" i="7"/>
  <c r="W235" i="7"/>
  <c r="W227" i="7"/>
  <c r="W219" i="7"/>
  <c r="W211" i="7"/>
  <c r="W203" i="7"/>
  <c r="W195" i="7"/>
  <c r="W187" i="7"/>
  <c r="W179" i="7"/>
  <c r="W171" i="7"/>
  <c r="W163" i="7"/>
  <c r="W155" i="7"/>
  <c r="W147" i="7"/>
  <c r="W139" i="7"/>
  <c r="W131" i="7"/>
  <c r="W123" i="7"/>
  <c r="W115" i="7"/>
  <c r="W107" i="7"/>
  <c r="W99" i="7"/>
  <c r="W91" i="7"/>
  <c r="W83" i="7"/>
  <c r="W75" i="7"/>
  <c r="W67" i="7"/>
  <c r="W59" i="7"/>
  <c r="W51" i="7"/>
  <c r="W43" i="7"/>
  <c r="W35" i="7"/>
  <c r="W27" i="7"/>
  <c r="W19" i="7"/>
  <c r="W11" i="7"/>
  <c r="W3" i="7"/>
  <c r="W682" i="7"/>
  <c r="W674" i="7"/>
  <c r="W666" i="7"/>
  <c r="W658" i="7"/>
  <c r="W650" i="7"/>
  <c r="W642" i="7"/>
  <c r="W634" i="7"/>
  <c r="W626" i="7"/>
  <c r="W618" i="7"/>
  <c r="W610" i="7"/>
  <c r="W602" i="7"/>
  <c r="W594" i="7"/>
  <c r="W586" i="7"/>
  <c r="W578" i="7"/>
  <c r="W570" i="7"/>
  <c r="W562" i="7"/>
  <c r="W554" i="7"/>
  <c r="W546" i="7"/>
  <c r="W538" i="7"/>
  <c r="W530" i="7"/>
  <c r="W522" i="7"/>
  <c r="W514" i="7"/>
  <c r="W506" i="7"/>
  <c r="W498" i="7"/>
  <c r="W490" i="7"/>
  <c r="W482" i="7"/>
  <c r="W474" i="7"/>
  <c r="W466" i="7"/>
  <c r="W458" i="7"/>
  <c r="W450" i="7"/>
  <c r="W442" i="7"/>
  <c r="W434" i="7"/>
  <c r="W426" i="7"/>
  <c r="W418" i="7"/>
  <c r="W410" i="7"/>
  <c r="W402" i="7"/>
  <c r="W394" i="7"/>
  <c r="W386" i="7"/>
  <c r="W378" i="7"/>
  <c r="W370" i="7"/>
  <c r="W362" i="7"/>
  <c r="W354" i="7"/>
  <c r="W346" i="7"/>
  <c r="W338" i="7"/>
  <c r="W330" i="7"/>
  <c r="W322" i="7"/>
  <c r="W314" i="7"/>
  <c r="W306" i="7"/>
  <c r="W298" i="7"/>
  <c r="W290" i="7"/>
  <c r="W282" i="7"/>
  <c r="W274" i="7"/>
  <c r="W266" i="7"/>
  <c r="W258" i="7"/>
  <c r="W250" i="7"/>
  <c r="W242" i="7"/>
  <c r="W234" i="7"/>
  <c r="W226" i="7"/>
  <c r="W218" i="7"/>
  <c r="W210" i="7"/>
  <c r="W202" i="7"/>
  <c r="W194" i="7"/>
  <c r="W186" i="7"/>
  <c r="W178" i="7"/>
  <c r="W170" i="7"/>
  <c r="W162" i="7"/>
  <c r="W154" i="7"/>
  <c r="W146" i="7"/>
  <c r="W138" i="7"/>
  <c r="W130" i="7"/>
  <c r="W122" i="7"/>
  <c r="W114" i="7"/>
  <c r="W106" i="7"/>
  <c r="W98" i="7"/>
  <c r="W90" i="7"/>
  <c r="W82" i="7"/>
  <c r="W74" i="7"/>
  <c r="W66" i="7"/>
  <c r="W58" i="7"/>
  <c r="W50" i="7"/>
  <c r="W42" i="7"/>
  <c r="W34" i="7"/>
  <c r="W26" i="7"/>
  <c r="W18" i="7"/>
  <c r="W10" i="7"/>
  <c r="W2" i="7"/>
  <c r="W681" i="7"/>
  <c r="W673" i="7"/>
  <c r="W665" i="7"/>
  <c r="W657" i="7"/>
  <c r="W649" i="7"/>
  <c r="W641" i="7"/>
  <c r="W633" i="7"/>
  <c r="W625" i="7"/>
  <c r="W617" i="7"/>
  <c r="W609" i="7"/>
  <c r="W601" i="7"/>
  <c r="W593" i="7"/>
  <c r="W585" i="7"/>
  <c r="W577" i="7"/>
  <c r="W569" i="7"/>
  <c r="W561" i="7"/>
  <c r="W553" i="7"/>
  <c r="W545" i="7"/>
  <c r="W537" i="7"/>
  <c r="W529" i="7"/>
  <c r="W521" i="7"/>
  <c r="W513" i="7"/>
  <c r="W505" i="7"/>
  <c r="W497" i="7"/>
  <c r="W489" i="7"/>
  <c r="W481" i="7"/>
  <c r="W473" i="7"/>
  <c r="W465" i="7"/>
  <c r="W457" i="7"/>
  <c r="W449" i="7"/>
  <c r="W441" i="7"/>
  <c r="W433" i="7"/>
  <c r="W425" i="7"/>
  <c r="W417" i="7"/>
  <c r="W409" i="7"/>
  <c r="W401" i="7"/>
  <c r="W393" i="7"/>
  <c r="W385" i="7"/>
  <c r="W377" i="7"/>
  <c r="W369" i="7"/>
  <c r="W361" i="7"/>
  <c r="W353" i="7"/>
  <c r="W345" i="7"/>
  <c r="W337" i="7"/>
  <c r="W329" i="7"/>
  <c r="W321" i="7"/>
  <c r="W313" i="7"/>
  <c r="W305" i="7"/>
  <c r="W297" i="7"/>
  <c r="W289" i="7"/>
  <c r="W281" i="7"/>
  <c r="W273" i="7"/>
  <c r="W303" i="7"/>
  <c r="W295" i="7"/>
  <c r="W287" i="7"/>
  <c r="W279" i="7"/>
  <c r="W271" i="7"/>
  <c r="W263" i="7"/>
  <c r="W255" i="7"/>
  <c r="W247" i="7"/>
  <c r="W239" i="7"/>
  <c r="W231" i="7"/>
  <c r="W223" i="7"/>
  <c r="W215"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265" i="7"/>
  <c r="W257" i="7"/>
  <c r="W249" i="7"/>
  <c r="W241" i="7"/>
  <c r="W233" i="7"/>
  <c r="W225" i="7"/>
  <c r="W217" i="7"/>
  <c r="W209" i="7"/>
  <c r="W201" i="7"/>
  <c r="W193" i="7"/>
  <c r="W185" i="7"/>
  <c r="W177" i="7"/>
  <c r="W169" i="7"/>
  <c r="W161" i="7"/>
  <c r="W153" i="7"/>
  <c r="W145" i="7"/>
  <c r="W137" i="7"/>
  <c r="W129" i="7"/>
  <c r="W121" i="7"/>
  <c r="W113" i="7"/>
  <c r="W105" i="7"/>
  <c r="W97" i="7"/>
  <c r="W89" i="7"/>
  <c r="W81" i="7"/>
  <c r="W73" i="7"/>
  <c r="W65" i="7"/>
  <c r="W57" i="7"/>
  <c r="W49" i="7"/>
  <c r="W41" i="7"/>
  <c r="W33" i="7"/>
  <c r="W25" i="7"/>
  <c r="W17" i="7"/>
  <c r="W9" i="7"/>
  <c r="F14" i="7"/>
  <c r="H14" i="7" s="1"/>
  <c r="F16" i="7"/>
  <c r="F27" i="7"/>
  <c r="H27" i="7" s="1"/>
  <c r="F10" i="7"/>
  <c r="H10" i="7" s="1"/>
  <c r="F29" i="7"/>
  <c r="H29" i="7" s="1"/>
  <c r="F26" i="7"/>
  <c r="H26" i="7" s="1"/>
  <c r="F3" i="7"/>
  <c r="H3" i="7" s="1"/>
  <c r="F6" i="7"/>
  <c r="H6" i="7" s="1"/>
  <c r="F2" i="7"/>
  <c r="F8" i="7"/>
  <c r="F11" i="7"/>
  <c r="H11" i="7" s="1"/>
  <c r="F34" i="7"/>
  <c r="H34" i="7" s="1"/>
  <c r="F36" i="7"/>
  <c r="H36" i="7" s="1"/>
  <c r="F37" i="7"/>
  <c r="H37" i="7" s="1"/>
  <c r="F39" i="7"/>
  <c r="H39" i="7" s="1"/>
  <c r="F18" i="7"/>
  <c r="H18" i="7" s="1"/>
  <c r="F19" i="7"/>
  <c r="H19" i="7" s="1"/>
  <c r="F24" i="7"/>
  <c r="F35" i="7"/>
  <c r="H35" i="7" s="1"/>
  <c r="F28" i="7"/>
  <c r="H28" i="7" s="1"/>
  <c r="F31" i="7"/>
  <c r="H31" i="7" s="1"/>
  <c r="F38" i="7"/>
  <c r="F4" i="7"/>
  <c r="F5" i="7"/>
  <c r="F7" i="7"/>
  <c r="H7" i="7" s="1"/>
  <c r="F17" i="7"/>
  <c r="H17" i="7" s="1"/>
  <c r="F20" i="7"/>
  <c r="H20" i="7" s="1"/>
  <c r="F21" i="7"/>
  <c r="H21" i="7" s="1"/>
  <c r="F23" i="7"/>
  <c r="H23" i="7" s="1"/>
  <c r="F33" i="7"/>
  <c r="H33" i="7" s="1"/>
  <c r="F9" i="7"/>
  <c r="F30" i="7"/>
  <c r="F12" i="7"/>
  <c r="H12" i="7" s="1"/>
  <c r="F13" i="7"/>
  <c r="F15" i="7"/>
  <c r="H15" i="7" s="1"/>
  <c r="F25" i="7"/>
  <c r="H25" i="7" s="1"/>
  <c r="F22" i="7"/>
  <c r="H22" i="7" s="1"/>
  <c r="F32" i="7"/>
  <c r="H30" i="7" l="1"/>
  <c r="H38" i="7"/>
  <c r="H5" i="7"/>
  <c r="H4" i="7"/>
  <c r="H2" i="7"/>
  <c r="H13" i="7"/>
  <c r="H9" i="7"/>
  <c r="H8" i="7"/>
  <c r="H16" i="7"/>
  <c r="H24" i="7"/>
  <c r="H32" i="7"/>
  <c r="G5" i="10" l="1"/>
  <c r="I5" i="10" s="1"/>
  <c r="G34" i="10" s="1"/>
  <c r="G9" i="10"/>
  <c r="I9" i="10" s="1"/>
  <c r="G35" i="10" s="1"/>
  <c r="C5" i="10"/>
  <c r="G3" i="10" l="1"/>
  <c r="I3" i="10" s="1"/>
  <c r="C4" i="10"/>
  <c r="G33" i="10" l="1"/>
  <c r="H7" i="10"/>
  <c r="H6" i="10"/>
  <c r="H8" i="10"/>
  <c r="H10" i="10"/>
  <c r="H11" i="10"/>
  <c r="H13" i="10"/>
  <c r="H14" i="10"/>
  <c r="H12" i="10"/>
  <c r="H15" i="10"/>
  <c r="H5" i="10"/>
  <c r="H9" i="10"/>
</calcChain>
</file>

<file path=xl/sharedStrings.xml><?xml version="1.0" encoding="utf-8"?>
<sst xmlns="http://schemas.openxmlformats.org/spreadsheetml/2006/main" count="10419" uniqueCount="1906">
  <si>
    <t>395001</t>
  </si>
  <si>
    <t>395003</t>
  </si>
  <si>
    <t>395006</t>
  </si>
  <si>
    <t>395010</t>
  </si>
  <si>
    <t>395011</t>
  </si>
  <si>
    <t>395012</t>
  </si>
  <si>
    <t>395013</t>
  </si>
  <si>
    <t>395015</t>
  </si>
  <si>
    <t>395016</t>
  </si>
  <si>
    <t>395018</t>
  </si>
  <si>
    <t>395019</t>
  </si>
  <si>
    <t>395020</t>
  </si>
  <si>
    <t>395023</t>
  </si>
  <si>
    <t>395028</t>
  </si>
  <si>
    <t>395031</t>
  </si>
  <si>
    <t>395032</t>
  </si>
  <si>
    <t>395034</t>
  </si>
  <si>
    <t>395037</t>
  </si>
  <si>
    <t>395041</t>
  </si>
  <si>
    <t>395042</t>
  </si>
  <si>
    <t>395044</t>
  </si>
  <si>
    <t>395045</t>
  </si>
  <si>
    <t>395047</t>
  </si>
  <si>
    <t>395050</t>
  </si>
  <si>
    <t>395052</t>
  </si>
  <si>
    <t>395058</t>
  </si>
  <si>
    <t>395066</t>
  </si>
  <si>
    <t>395067</t>
  </si>
  <si>
    <t>395068</t>
  </si>
  <si>
    <t>395074</t>
  </si>
  <si>
    <t>395075</t>
  </si>
  <si>
    <t>395077</t>
  </si>
  <si>
    <t>395078</t>
  </si>
  <si>
    <t>395080</t>
  </si>
  <si>
    <t>395084</t>
  </si>
  <si>
    <t>395090</t>
  </si>
  <si>
    <t>395092</t>
  </si>
  <si>
    <t>395094</t>
  </si>
  <si>
    <t>395095</t>
  </si>
  <si>
    <t>395101</t>
  </si>
  <si>
    <t>395103</t>
  </si>
  <si>
    <t>395104</t>
  </si>
  <si>
    <t>395105</t>
  </si>
  <si>
    <t>395108</t>
  </si>
  <si>
    <t>395109</t>
  </si>
  <si>
    <t>395110</t>
  </si>
  <si>
    <t>395117</t>
  </si>
  <si>
    <t>395118</t>
  </si>
  <si>
    <t>395121</t>
  </si>
  <si>
    <t>395123</t>
  </si>
  <si>
    <t>395134</t>
  </si>
  <si>
    <t>395135</t>
  </si>
  <si>
    <t>395138</t>
  </si>
  <si>
    <t>395142</t>
  </si>
  <si>
    <t>395146</t>
  </si>
  <si>
    <t>395148</t>
  </si>
  <si>
    <t>395158</t>
  </si>
  <si>
    <t>395160</t>
  </si>
  <si>
    <t>395164</t>
  </si>
  <si>
    <t>395166</t>
  </si>
  <si>
    <t>395167</t>
  </si>
  <si>
    <t>395168</t>
  </si>
  <si>
    <t>395171</t>
  </si>
  <si>
    <t>395172</t>
  </si>
  <si>
    <t>395173</t>
  </si>
  <si>
    <t>395174</t>
  </si>
  <si>
    <t>395176</t>
  </si>
  <si>
    <t>395177</t>
  </si>
  <si>
    <t>395180</t>
  </si>
  <si>
    <t>395182</t>
  </si>
  <si>
    <t>395188</t>
  </si>
  <si>
    <t>395193</t>
  </si>
  <si>
    <t>395194</t>
  </si>
  <si>
    <t>395197</t>
  </si>
  <si>
    <t>395199</t>
  </si>
  <si>
    <t>395200</t>
  </si>
  <si>
    <t>395202</t>
  </si>
  <si>
    <t>395203</t>
  </si>
  <si>
    <t>395205</t>
  </si>
  <si>
    <t>395206</t>
  </si>
  <si>
    <t>395208</t>
  </si>
  <si>
    <t>395217</t>
  </si>
  <si>
    <t>395221</t>
  </si>
  <si>
    <t>395223</t>
  </si>
  <si>
    <t>395224</t>
  </si>
  <si>
    <t>395226</t>
  </si>
  <si>
    <t>395227</t>
  </si>
  <si>
    <t>395228</t>
  </si>
  <si>
    <t>395231</t>
  </si>
  <si>
    <t>395232</t>
  </si>
  <si>
    <t>395237</t>
  </si>
  <si>
    <t>395241</t>
  </si>
  <si>
    <t>395243</t>
  </si>
  <si>
    <t>395244</t>
  </si>
  <si>
    <t>395247</t>
  </si>
  <si>
    <t>395248</t>
  </si>
  <si>
    <t>395249</t>
  </si>
  <si>
    <t>395250</t>
  </si>
  <si>
    <t>395251</t>
  </si>
  <si>
    <t>395252</t>
  </si>
  <si>
    <t>395256</t>
  </si>
  <si>
    <t>395259</t>
  </si>
  <si>
    <t>395260</t>
  </si>
  <si>
    <t>395261</t>
  </si>
  <si>
    <t>395262</t>
  </si>
  <si>
    <t>395264</t>
  </si>
  <si>
    <t>395265</t>
  </si>
  <si>
    <t>395266</t>
  </si>
  <si>
    <t>395270</t>
  </si>
  <si>
    <t>395273</t>
  </si>
  <si>
    <t>395276</t>
  </si>
  <si>
    <t>395277</t>
  </si>
  <si>
    <t>395278</t>
  </si>
  <si>
    <t>395279</t>
  </si>
  <si>
    <t>395282</t>
  </si>
  <si>
    <t>395283</t>
  </si>
  <si>
    <t>395284</t>
  </si>
  <si>
    <t>395285</t>
  </si>
  <si>
    <t>395286</t>
  </si>
  <si>
    <t>395288</t>
  </si>
  <si>
    <t>395289</t>
  </si>
  <si>
    <t>395290</t>
  </si>
  <si>
    <t>395292</t>
  </si>
  <si>
    <t>395295</t>
  </si>
  <si>
    <t>395296</t>
  </si>
  <si>
    <t>395297</t>
  </si>
  <si>
    <t>395298</t>
  </si>
  <si>
    <t>395300</t>
  </si>
  <si>
    <t>395305</t>
  </si>
  <si>
    <t>395307</t>
  </si>
  <si>
    <t>395309</t>
  </si>
  <si>
    <t>395311</t>
  </si>
  <si>
    <t>395313</t>
  </si>
  <si>
    <t>395316</t>
  </si>
  <si>
    <t>395318</t>
  </si>
  <si>
    <t>395319</t>
  </si>
  <si>
    <t>395321</t>
  </si>
  <si>
    <t>395324</t>
  </si>
  <si>
    <t>395325</t>
  </si>
  <si>
    <t>395326</t>
  </si>
  <si>
    <t>395328</t>
  </si>
  <si>
    <t>395329</t>
  </si>
  <si>
    <t>395330</t>
  </si>
  <si>
    <t>395331</t>
  </si>
  <si>
    <t>395332</t>
  </si>
  <si>
    <t>395333</t>
  </si>
  <si>
    <t>395334</t>
  </si>
  <si>
    <t>395335</t>
  </si>
  <si>
    <t>395336</t>
  </si>
  <si>
    <t>395338</t>
  </si>
  <si>
    <t>395341</t>
  </si>
  <si>
    <t>395342</t>
  </si>
  <si>
    <t>395343</t>
  </si>
  <si>
    <t>395344</t>
  </si>
  <si>
    <t>395345</t>
  </si>
  <si>
    <t>395346</t>
  </si>
  <si>
    <t>395347</t>
  </si>
  <si>
    <t>395348</t>
  </si>
  <si>
    <t>395349</t>
  </si>
  <si>
    <t>395350</t>
  </si>
  <si>
    <t>395351</t>
  </si>
  <si>
    <t>395352</t>
  </si>
  <si>
    <t>395354</t>
  </si>
  <si>
    <t>395355</t>
  </si>
  <si>
    <t>395356</t>
  </si>
  <si>
    <t>395357</t>
  </si>
  <si>
    <t>395359</t>
  </si>
  <si>
    <t>395360</t>
  </si>
  <si>
    <t>395361</t>
  </si>
  <si>
    <t>395363</t>
  </si>
  <si>
    <t>395364</t>
  </si>
  <si>
    <t>395365</t>
  </si>
  <si>
    <t>395366</t>
  </si>
  <si>
    <t>395367</t>
  </si>
  <si>
    <t>395370</t>
  </si>
  <si>
    <t>395371</t>
  </si>
  <si>
    <t>395372</t>
  </si>
  <si>
    <t>395373</t>
  </si>
  <si>
    <t>395374</t>
  </si>
  <si>
    <t>395375</t>
  </si>
  <si>
    <t>395378</t>
  </si>
  <si>
    <t>395379</t>
  </si>
  <si>
    <t>395380</t>
  </si>
  <si>
    <t>395382</t>
  </si>
  <si>
    <t>395384</t>
  </si>
  <si>
    <t>395386</t>
  </si>
  <si>
    <t>395387</t>
  </si>
  <si>
    <t>395388</t>
  </si>
  <si>
    <t>395390</t>
  </si>
  <si>
    <t>395391</t>
  </si>
  <si>
    <t>395393</t>
  </si>
  <si>
    <t>395395</t>
  </si>
  <si>
    <t>395396</t>
  </si>
  <si>
    <t>395397</t>
  </si>
  <si>
    <t>395398</t>
  </si>
  <si>
    <t>395400</t>
  </si>
  <si>
    <t>395401</t>
  </si>
  <si>
    <t>395402</t>
  </si>
  <si>
    <t>395403</t>
  </si>
  <si>
    <t>395404</t>
  </si>
  <si>
    <t>395405</t>
  </si>
  <si>
    <t>395406</t>
  </si>
  <si>
    <t>395408</t>
  </si>
  <si>
    <t>395409</t>
  </si>
  <si>
    <t>395410</t>
  </si>
  <si>
    <t>395413</t>
  </si>
  <si>
    <t>395414</t>
  </si>
  <si>
    <t>395416</t>
  </si>
  <si>
    <t>395418</t>
  </si>
  <si>
    <t>395421</t>
  </si>
  <si>
    <t>395422</t>
  </si>
  <si>
    <t>395423</t>
  </si>
  <si>
    <t>395425</t>
  </si>
  <si>
    <t>395426</t>
  </si>
  <si>
    <t>395427</t>
  </si>
  <si>
    <t>395428</t>
  </si>
  <si>
    <t>395429</t>
  </si>
  <si>
    <t>395430</t>
  </si>
  <si>
    <t>395431</t>
  </si>
  <si>
    <t>395432</t>
  </si>
  <si>
    <t>395433</t>
  </si>
  <si>
    <t>395434</t>
  </si>
  <si>
    <t>395435</t>
  </si>
  <si>
    <t>395436</t>
  </si>
  <si>
    <t>395437</t>
  </si>
  <si>
    <t>395438</t>
  </si>
  <si>
    <t>395439</t>
  </si>
  <si>
    <t>395440</t>
  </si>
  <si>
    <t>395442</t>
  </si>
  <si>
    <t>395445</t>
  </si>
  <si>
    <t>395446</t>
  </si>
  <si>
    <t>395448</t>
  </si>
  <si>
    <t>395449</t>
  </si>
  <si>
    <t>395451</t>
  </si>
  <si>
    <t>395454</t>
  </si>
  <si>
    <t>395456</t>
  </si>
  <si>
    <t>395458</t>
  </si>
  <si>
    <t>395459</t>
  </si>
  <si>
    <t>395460</t>
  </si>
  <si>
    <t>395461</t>
  </si>
  <si>
    <t>395462</t>
  </si>
  <si>
    <t>395464</t>
  </si>
  <si>
    <t>395465</t>
  </si>
  <si>
    <t>395466</t>
  </si>
  <si>
    <t>395467</t>
  </si>
  <si>
    <t>395469</t>
  </si>
  <si>
    <t>395471</t>
  </si>
  <si>
    <t>395472</t>
  </si>
  <si>
    <t>395473</t>
  </si>
  <si>
    <t>395474</t>
  </si>
  <si>
    <t>395475</t>
  </si>
  <si>
    <t>395476</t>
  </si>
  <si>
    <t>395477</t>
  </si>
  <si>
    <t>395478</t>
  </si>
  <si>
    <t>395479</t>
  </si>
  <si>
    <t>395480</t>
  </si>
  <si>
    <t>395481</t>
  </si>
  <si>
    <t>395482</t>
  </si>
  <si>
    <t>395483</t>
  </si>
  <si>
    <t>395484</t>
  </si>
  <si>
    <t>395485</t>
  </si>
  <si>
    <t>395489</t>
  </si>
  <si>
    <t>395490</t>
  </si>
  <si>
    <t>395491</t>
  </si>
  <si>
    <t>395492</t>
  </si>
  <si>
    <t>395493</t>
  </si>
  <si>
    <t>395494</t>
  </si>
  <si>
    <t>395495</t>
  </si>
  <si>
    <t>395496</t>
  </si>
  <si>
    <t>395497</t>
  </si>
  <si>
    <t>395498</t>
  </si>
  <si>
    <t>395499</t>
  </si>
  <si>
    <t>395500</t>
  </si>
  <si>
    <t>395502</t>
  </si>
  <si>
    <t>395506</t>
  </si>
  <si>
    <t>395507</t>
  </si>
  <si>
    <t>395509</t>
  </si>
  <si>
    <t>395510</t>
  </si>
  <si>
    <t>395512</t>
  </si>
  <si>
    <t>395514</t>
  </si>
  <si>
    <t>395515</t>
  </si>
  <si>
    <t>395518</t>
  </si>
  <si>
    <t>395519</t>
  </si>
  <si>
    <t>395520</t>
  </si>
  <si>
    <t>395521</t>
  </si>
  <si>
    <t>395524</t>
  </si>
  <si>
    <t>395525</t>
  </si>
  <si>
    <t>395527</t>
  </si>
  <si>
    <t>395530</t>
  </si>
  <si>
    <t>395533</t>
  </si>
  <si>
    <t>395534</t>
  </si>
  <si>
    <t>395535</t>
  </si>
  <si>
    <t>395536</t>
  </si>
  <si>
    <t>395537</t>
  </si>
  <si>
    <t>395538</t>
  </si>
  <si>
    <t>395539</t>
  </si>
  <si>
    <t>395540</t>
  </si>
  <si>
    <t>395541</t>
  </si>
  <si>
    <t>395542</t>
  </si>
  <si>
    <t>395545</t>
  </si>
  <si>
    <t>395549</t>
  </si>
  <si>
    <t>395550</t>
  </si>
  <si>
    <t>395552</t>
  </si>
  <si>
    <t>395554</t>
  </si>
  <si>
    <t>395555</t>
  </si>
  <si>
    <t>395556</t>
  </si>
  <si>
    <t>395557</t>
  </si>
  <si>
    <t>395558</t>
  </si>
  <si>
    <t>395559</t>
  </si>
  <si>
    <t>395560</t>
  </si>
  <si>
    <t>395561</t>
  </si>
  <si>
    <t>395562</t>
  </si>
  <si>
    <t>395563</t>
  </si>
  <si>
    <t>395564</t>
  </si>
  <si>
    <t>395566</t>
  </si>
  <si>
    <t>395567</t>
  </si>
  <si>
    <t>395568</t>
  </si>
  <si>
    <t>395569</t>
  </si>
  <si>
    <t>395570</t>
  </si>
  <si>
    <t>395571</t>
  </si>
  <si>
    <t>395572</t>
  </si>
  <si>
    <t>395574</t>
  </si>
  <si>
    <t>395575</t>
  </si>
  <si>
    <t>395577</t>
  </si>
  <si>
    <t>395581</t>
  </si>
  <si>
    <t>395582</t>
  </si>
  <si>
    <t>395583</t>
  </si>
  <si>
    <t>395585</t>
  </si>
  <si>
    <t>395586</t>
  </si>
  <si>
    <t>395587</t>
  </si>
  <si>
    <t>395588</t>
  </si>
  <si>
    <t>395589</t>
  </si>
  <si>
    <t>395590</t>
  </si>
  <si>
    <t>395591</t>
  </si>
  <si>
    <t>395592</t>
  </si>
  <si>
    <t>395593</t>
  </si>
  <si>
    <t>395594</t>
  </si>
  <si>
    <t>395595</t>
  </si>
  <si>
    <t>395596</t>
  </si>
  <si>
    <t>395597</t>
  </si>
  <si>
    <t>395602</t>
  </si>
  <si>
    <t>395603</t>
  </si>
  <si>
    <t>395604</t>
  </si>
  <si>
    <t>395605</t>
  </si>
  <si>
    <t>395606</t>
  </si>
  <si>
    <t>395607</t>
  </si>
  <si>
    <t>395609</t>
  </si>
  <si>
    <t>395610</t>
  </si>
  <si>
    <t>395612</t>
  </si>
  <si>
    <t>395613</t>
  </si>
  <si>
    <t>395614</t>
  </si>
  <si>
    <t>395616</t>
  </si>
  <si>
    <t>395617</t>
  </si>
  <si>
    <t>395618</t>
  </si>
  <si>
    <t>395619</t>
  </si>
  <si>
    <t>395620</t>
  </si>
  <si>
    <t>395621</t>
  </si>
  <si>
    <t>395623</t>
  </si>
  <si>
    <t>395624</t>
  </si>
  <si>
    <t>395625</t>
  </si>
  <si>
    <t>395626</t>
  </si>
  <si>
    <t>395627</t>
  </si>
  <si>
    <t>395628</t>
  </si>
  <si>
    <t>395629</t>
  </si>
  <si>
    <t>395631</t>
  </si>
  <si>
    <t>395633</t>
  </si>
  <si>
    <t>395634</t>
  </si>
  <si>
    <t>395636</t>
  </si>
  <si>
    <t>395637</t>
  </si>
  <si>
    <t>395638</t>
  </si>
  <si>
    <t>395640</t>
  </si>
  <si>
    <t>395643</t>
  </si>
  <si>
    <t>395644</t>
  </si>
  <si>
    <t>395645</t>
  </si>
  <si>
    <t>395646</t>
  </si>
  <si>
    <t>395647</t>
  </si>
  <si>
    <t>395648</t>
  </si>
  <si>
    <t>395650</t>
  </si>
  <si>
    <t>395651</t>
  </si>
  <si>
    <t>395652</t>
  </si>
  <si>
    <t>395653</t>
  </si>
  <si>
    <t>395654</t>
  </si>
  <si>
    <t>395656</t>
  </si>
  <si>
    <t>395660</t>
  </si>
  <si>
    <t>395661</t>
  </si>
  <si>
    <t>395662</t>
  </si>
  <si>
    <t>395665</t>
  </si>
  <si>
    <t>395666</t>
  </si>
  <si>
    <t>395670</t>
  </si>
  <si>
    <t>395671</t>
  </si>
  <si>
    <t>395672</t>
  </si>
  <si>
    <t>395674</t>
  </si>
  <si>
    <t>395675</t>
  </si>
  <si>
    <t>395677</t>
  </si>
  <si>
    <t>395678</t>
  </si>
  <si>
    <t>395679</t>
  </si>
  <si>
    <t>395680</t>
  </si>
  <si>
    <t>395682</t>
  </si>
  <si>
    <t>395683</t>
  </si>
  <si>
    <t>395684</t>
  </si>
  <si>
    <t>395685</t>
  </si>
  <si>
    <t>395686</t>
  </si>
  <si>
    <t>395687</t>
  </si>
  <si>
    <t>395688</t>
  </si>
  <si>
    <t>395690</t>
  </si>
  <si>
    <t>395691</t>
  </si>
  <si>
    <t>395692</t>
  </si>
  <si>
    <t>395695</t>
  </si>
  <si>
    <t>395697</t>
  </si>
  <si>
    <t>395698</t>
  </si>
  <si>
    <t>395699</t>
  </si>
  <si>
    <t>395700</t>
  </si>
  <si>
    <t>395701</t>
  </si>
  <si>
    <t>395702</t>
  </si>
  <si>
    <t>395704</t>
  </si>
  <si>
    <t>395705</t>
  </si>
  <si>
    <t>395706</t>
  </si>
  <si>
    <t>395707</t>
  </si>
  <si>
    <t>395708</t>
  </si>
  <si>
    <t>395710</t>
  </si>
  <si>
    <t>395711</t>
  </si>
  <si>
    <t>395712</t>
  </si>
  <si>
    <t>395713</t>
  </si>
  <si>
    <t>395715</t>
  </si>
  <si>
    <t>395716</t>
  </si>
  <si>
    <t>395717</t>
  </si>
  <si>
    <t>395718</t>
  </si>
  <si>
    <t>395719</t>
  </si>
  <si>
    <t>395720</t>
  </si>
  <si>
    <t>395721</t>
  </si>
  <si>
    <t>395722</t>
  </si>
  <si>
    <t>395726</t>
  </si>
  <si>
    <t>395728</t>
  </si>
  <si>
    <t>395729</t>
  </si>
  <si>
    <t>395730</t>
  </si>
  <si>
    <t>395731</t>
  </si>
  <si>
    <t>395732</t>
  </si>
  <si>
    <t>395733</t>
  </si>
  <si>
    <t>395735</t>
  </si>
  <si>
    <t>395736</t>
  </si>
  <si>
    <t>395738</t>
  </si>
  <si>
    <t>395740</t>
  </si>
  <si>
    <t>395741</t>
  </si>
  <si>
    <t>395742</t>
  </si>
  <si>
    <t>395743</t>
  </si>
  <si>
    <t>395745</t>
  </si>
  <si>
    <t>395746</t>
  </si>
  <si>
    <t>395749</t>
  </si>
  <si>
    <t>395751</t>
  </si>
  <si>
    <t>395752</t>
  </si>
  <si>
    <t>395753</t>
  </si>
  <si>
    <t>395754</t>
  </si>
  <si>
    <t>395756</t>
  </si>
  <si>
    <t>395757</t>
  </si>
  <si>
    <t>395758</t>
  </si>
  <si>
    <t>395760</t>
  </si>
  <si>
    <t>395762</t>
  </si>
  <si>
    <t>395763</t>
  </si>
  <si>
    <t>395764</t>
  </si>
  <si>
    <t>395765</t>
  </si>
  <si>
    <t>395767</t>
  </si>
  <si>
    <t>395768</t>
  </si>
  <si>
    <t>395770</t>
  </si>
  <si>
    <t>395771</t>
  </si>
  <si>
    <t>395773</t>
  </si>
  <si>
    <t>395774</t>
  </si>
  <si>
    <t>395775</t>
  </si>
  <si>
    <t>395777</t>
  </si>
  <si>
    <t>395778</t>
  </si>
  <si>
    <t>395779</t>
  </si>
  <si>
    <t>395780</t>
  </si>
  <si>
    <t>395782</t>
  </si>
  <si>
    <t>395783</t>
  </si>
  <si>
    <t>395784</t>
  </si>
  <si>
    <t>395785</t>
  </si>
  <si>
    <t>395786</t>
  </si>
  <si>
    <t>395787</t>
  </si>
  <si>
    <t>395788</t>
  </si>
  <si>
    <t>395790</t>
  </si>
  <si>
    <t>395791</t>
  </si>
  <si>
    <t>395793</t>
  </si>
  <si>
    <t>395794</t>
  </si>
  <si>
    <t>395796</t>
  </si>
  <si>
    <t>395797</t>
  </si>
  <si>
    <t>395798</t>
  </si>
  <si>
    <t>395800</t>
  </si>
  <si>
    <t>395801</t>
  </si>
  <si>
    <t>395802</t>
  </si>
  <si>
    <t>395804</t>
  </si>
  <si>
    <t>395805</t>
  </si>
  <si>
    <t>395806</t>
  </si>
  <si>
    <t>395812</t>
  </si>
  <si>
    <t>395815</t>
  </si>
  <si>
    <t>395816</t>
  </si>
  <si>
    <t>395817</t>
  </si>
  <si>
    <t>395818</t>
  </si>
  <si>
    <t>395819</t>
  </si>
  <si>
    <t>395821</t>
  </si>
  <si>
    <t>395823</t>
  </si>
  <si>
    <t>395824</t>
  </si>
  <si>
    <t>395825</t>
  </si>
  <si>
    <t>395826</t>
  </si>
  <si>
    <t>395827</t>
  </si>
  <si>
    <t>395828</t>
  </si>
  <si>
    <t>395830</t>
  </si>
  <si>
    <t>395831</t>
  </si>
  <si>
    <t>395832</t>
  </si>
  <si>
    <t>395833</t>
  </si>
  <si>
    <t>395834</t>
  </si>
  <si>
    <t>395838</t>
  </si>
  <si>
    <t>395840</t>
  </si>
  <si>
    <t>395842</t>
  </si>
  <si>
    <t>395843</t>
  </si>
  <si>
    <t>395844</t>
  </si>
  <si>
    <t>395845</t>
  </si>
  <si>
    <t>395846</t>
  </si>
  <si>
    <t>395847</t>
  </si>
  <si>
    <t>395848</t>
  </si>
  <si>
    <t>395850</t>
  </si>
  <si>
    <t>395851</t>
  </si>
  <si>
    <t>395852</t>
  </si>
  <si>
    <t>395853</t>
  </si>
  <si>
    <t>395857</t>
  </si>
  <si>
    <t>395860</t>
  </si>
  <si>
    <t>395861</t>
  </si>
  <si>
    <t>395865</t>
  </si>
  <si>
    <t>395867</t>
  </si>
  <si>
    <t>395868</t>
  </si>
  <si>
    <t>395870</t>
  </si>
  <si>
    <t>395872</t>
  </si>
  <si>
    <t>395873</t>
  </si>
  <si>
    <t>395875</t>
  </si>
  <si>
    <t>395876</t>
  </si>
  <si>
    <t>395877</t>
  </si>
  <si>
    <t>395878</t>
  </si>
  <si>
    <t>395879</t>
  </si>
  <si>
    <t>395880</t>
  </si>
  <si>
    <t>395881</t>
  </si>
  <si>
    <t>395882</t>
  </si>
  <si>
    <t>395883</t>
  </si>
  <si>
    <t>395890</t>
  </si>
  <si>
    <t>395891</t>
  </si>
  <si>
    <t>395892</t>
  </si>
  <si>
    <t>395893</t>
  </si>
  <si>
    <t>395894</t>
  </si>
  <si>
    <t>395895</t>
  </si>
  <si>
    <t>395896</t>
  </si>
  <si>
    <t>395898</t>
  </si>
  <si>
    <t>395899</t>
  </si>
  <si>
    <t>395901</t>
  </si>
  <si>
    <t>395902</t>
  </si>
  <si>
    <t>395903</t>
  </si>
  <si>
    <t>395904</t>
  </si>
  <si>
    <t>395905</t>
  </si>
  <si>
    <t>395906</t>
  </si>
  <si>
    <t>395907</t>
  </si>
  <si>
    <t>395908</t>
  </si>
  <si>
    <t>395909</t>
  </si>
  <si>
    <t>395912</t>
  </si>
  <si>
    <t>395913</t>
  </si>
  <si>
    <t>395915</t>
  </si>
  <si>
    <t>395916</t>
  </si>
  <si>
    <t>395917</t>
  </si>
  <si>
    <t>395918</t>
  </si>
  <si>
    <t>395922</t>
  </si>
  <si>
    <t>395923</t>
  </si>
  <si>
    <t>395925</t>
  </si>
  <si>
    <t>395926</t>
  </si>
  <si>
    <t>395927</t>
  </si>
  <si>
    <t>395929</t>
  </si>
  <si>
    <t>395936</t>
  </si>
  <si>
    <t>395938</t>
  </si>
  <si>
    <t>395939</t>
  </si>
  <si>
    <t>395941</t>
  </si>
  <si>
    <t>395944</t>
  </si>
  <si>
    <t>395948</t>
  </si>
  <si>
    <t>395950</t>
  </si>
  <si>
    <t>395951</t>
  </si>
  <si>
    <t>395952</t>
  </si>
  <si>
    <t>395953</t>
  </si>
  <si>
    <t>395956</t>
  </si>
  <si>
    <t>395959</t>
  </si>
  <si>
    <t>395961</t>
  </si>
  <si>
    <t>395964</t>
  </si>
  <si>
    <t>395966</t>
  </si>
  <si>
    <t>395974</t>
  </si>
  <si>
    <t>395977</t>
  </si>
  <si>
    <t>395983</t>
  </si>
  <si>
    <t>395984</t>
  </si>
  <si>
    <t>395985</t>
  </si>
  <si>
    <t>395986</t>
  </si>
  <si>
    <t>395989</t>
  </si>
  <si>
    <t>395996</t>
  </si>
  <si>
    <t>395998</t>
  </si>
  <si>
    <t>396001</t>
  </si>
  <si>
    <t>396002</t>
  </si>
  <si>
    <t>396003</t>
  </si>
  <si>
    <t>396009</t>
  </si>
  <si>
    <t>396015</t>
  </si>
  <si>
    <t>396017</t>
  </si>
  <si>
    <t>396021</t>
  </si>
  <si>
    <t>396026</t>
  </si>
  <si>
    <t>396035</t>
  </si>
  <si>
    <t>396048</t>
  </si>
  <si>
    <t>396049</t>
  </si>
  <si>
    <t>396053</t>
  </si>
  <si>
    <t>396054</t>
  </si>
  <si>
    <t>396056</t>
  </si>
  <si>
    <t>396058</t>
  </si>
  <si>
    <t>396059</t>
  </si>
  <si>
    <t>396062</t>
  </si>
  <si>
    <t>396063</t>
  </si>
  <si>
    <t>396064</t>
  </si>
  <si>
    <t>396065</t>
  </si>
  <si>
    <t>396066</t>
  </si>
  <si>
    <t>396067</t>
  </si>
  <si>
    <t>396069</t>
  </si>
  <si>
    <t>396070</t>
  </si>
  <si>
    <t>396072</t>
  </si>
  <si>
    <t>396073</t>
  </si>
  <si>
    <t>396074</t>
  </si>
  <si>
    <t>396075</t>
  </si>
  <si>
    <t>396077</t>
  </si>
  <si>
    <t>396078</t>
  </si>
  <si>
    <t>396079</t>
  </si>
  <si>
    <t>396081</t>
  </si>
  <si>
    <t>396082</t>
  </si>
  <si>
    <t>396083</t>
  </si>
  <si>
    <t>396085</t>
  </si>
  <si>
    <t>396086</t>
  </si>
  <si>
    <t>396088</t>
  </si>
  <si>
    <t>396089</t>
  </si>
  <si>
    <t>396090</t>
  </si>
  <si>
    <t>396092</t>
  </si>
  <si>
    <t>396093</t>
  </si>
  <si>
    <t>396095</t>
  </si>
  <si>
    <t>396096</t>
  </si>
  <si>
    <t>396098</t>
  </si>
  <si>
    <t>396101</t>
  </si>
  <si>
    <t>396102</t>
  </si>
  <si>
    <t>396106</t>
  </si>
  <si>
    <t>396107</t>
  </si>
  <si>
    <t>396108</t>
  </si>
  <si>
    <t>396109</t>
  </si>
  <si>
    <t>396111</t>
  </si>
  <si>
    <t>396113</t>
  </si>
  <si>
    <t>396114</t>
  </si>
  <si>
    <t>396115</t>
  </si>
  <si>
    <t>396116</t>
  </si>
  <si>
    <t>396117</t>
  </si>
  <si>
    <t>396119</t>
  </si>
  <si>
    <t>396120</t>
  </si>
  <si>
    <t>396122</t>
  </si>
  <si>
    <t>396123</t>
  </si>
  <si>
    <t>396124</t>
  </si>
  <si>
    <t>396125</t>
  </si>
  <si>
    <t>396126</t>
  </si>
  <si>
    <t>396128</t>
  </si>
  <si>
    <t>396129</t>
  </si>
  <si>
    <t>396130</t>
  </si>
  <si>
    <t>396132</t>
  </si>
  <si>
    <t>396133</t>
  </si>
  <si>
    <t>396134</t>
  </si>
  <si>
    <t>396135</t>
  </si>
  <si>
    <t>396137</t>
  </si>
  <si>
    <t>396138</t>
  </si>
  <si>
    <t>396140</t>
  </si>
  <si>
    <t>396141</t>
  </si>
  <si>
    <t>396142</t>
  </si>
  <si>
    <t>396143</t>
  </si>
  <si>
    <t>396144</t>
  </si>
  <si>
    <t>396145</t>
  </si>
  <si>
    <t>396146</t>
  </si>
  <si>
    <t>396147</t>
  </si>
  <si>
    <t>396148</t>
  </si>
  <si>
    <t>39A433</t>
  </si>
  <si>
    <t>39A434</t>
  </si>
  <si>
    <t>39A435</t>
  </si>
  <si>
    <t>39A436</t>
  </si>
  <si>
    <t>39A437</t>
  </si>
  <si>
    <t>39A438</t>
  </si>
  <si>
    <t>PA</t>
  </si>
  <si>
    <t>LITTLE SISTERS OF THE POOR</t>
  </si>
  <si>
    <t>FAIRVIEW</t>
  </si>
  <si>
    <t>RIVERSIDE CARE CENTER</t>
  </si>
  <si>
    <t>PINECREST MANOR</t>
  </si>
  <si>
    <t>WESTMINSTER VILLAGE</t>
  </si>
  <si>
    <t>WESLEY VILLAGE</t>
  </si>
  <si>
    <t>MEADOWOOD</t>
  </si>
  <si>
    <t>SAINT ANNE HOME</t>
  </si>
  <si>
    <t>HOPKINS CENTER</t>
  </si>
  <si>
    <t>CRESTVIEW CENTER</t>
  </si>
  <si>
    <t>SENECA PLACE</t>
  </si>
  <si>
    <t>AVALON PLACE</t>
  </si>
  <si>
    <t>COLONIAL MANOR NURSING HOME</t>
  </si>
  <si>
    <t>MONTICELLO HOUSE</t>
  </si>
  <si>
    <t>HIGHLAND PARK CARE CENTER</t>
  </si>
  <si>
    <t>FAIRVIEW MANOR</t>
  </si>
  <si>
    <t>ROCHESTER MANOR</t>
  </si>
  <si>
    <t>PROVIDENCE CARE CENTER</t>
  </si>
  <si>
    <t>PASSAVANT RETIREMENT AND HEALT</t>
  </si>
  <si>
    <t>QUALITY LIFE SERVICES - NEW CASTLE</t>
  </si>
  <si>
    <t>ST JOSEPH'S MANOR (DBA ENTITY OF HRHS)</t>
  </si>
  <si>
    <t>NESHAMINY MANOR HOME</t>
  </si>
  <si>
    <t>PLATINUM RIDGE CTR FOR REHAB &amp; HEALING</t>
  </si>
  <si>
    <t>BROOKVIEW HEALTH CARE CENTER</t>
  </si>
  <si>
    <t>ELDERCREST HEALTHCARE AND REHABILITATION CENTER</t>
  </si>
  <si>
    <t>BRIGHTON REHABILITATION AND WELLNESS CENTER</t>
  </si>
  <si>
    <t>HANOVER HALL</t>
  </si>
  <si>
    <t>GOOD SHEPHERD HOME RAKER CENTER</t>
  </si>
  <si>
    <t>ARISTACARE AT MEADOW SPRINGS</t>
  </si>
  <si>
    <t>BAPTIST HOMES OF WESTERN PENNSYLVANIA</t>
  </si>
  <si>
    <t>PHOEBE RICHLAND HCC</t>
  </si>
  <si>
    <t>SQUIRREL HILL WELLNESS AND REHABILITATION CENTER</t>
  </si>
  <si>
    <t>HAVEN PLACE</t>
  </si>
  <si>
    <t>MCMURRAY HILLS MANOR</t>
  </si>
  <si>
    <t>VINCENTIAN HOME</t>
  </si>
  <si>
    <t>PROMEDICA SKILLED NRSG AND REHAB (KINGSTON COURT)</t>
  </si>
  <si>
    <t>TWINBROOK HEALTHCARE AND REHABILITATION CENTER</t>
  </si>
  <si>
    <t>SAINT MARY'S EAST</t>
  </si>
  <si>
    <t>OAKMONT CENTER FOR NURSING &amp; REHABILITATION</t>
  </si>
  <si>
    <t>MOUNTAIN VIEW, A NURSING AND REHABILITATION CENTE</t>
  </si>
  <si>
    <t>GREENLEAF NURSING HOME AND CON</t>
  </si>
  <si>
    <t>GARVEY MANOR</t>
  </si>
  <si>
    <t>ROSEWOOD GARDENS REHABILITATION AND NURSING CENTER</t>
  </si>
  <si>
    <t>REST HAVEN-YORK</t>
  </si>
  <si>
    <t>JEFFERSON HILLS HEALTHCARE AND REHABILITATION CENT</t>
  </si>
  <si>
    <t>GREEN RIDGE CARE CENTER</t>
  </si>
  <si>
    <t>PROMEDICA SKILLED NRSG AND REHAB (PITTSBURGH)</t>
  </si>
  <si>
    <t>SPRING CREEK REHABILITATION AND NURSING CENTER</t>
  </si>
  <si>
    <t>NEW EASTWOOD HEALTHCARE AND REHABILITATION CENTER</t>
  </si>
  <si>
    <t>GARDEN SPRING NURSING AND REHABILITATION CENTER</t>
  </si>
  <si>
    <t>BROOMALL REHABILITATION AND NURSING CENTER</t>
  </si>
  <si>
    <t>PHOEBE ALLENTOWN HEALTH CARE CENTER</t>
  </si>
  <si>
    <t>SOMERTON  NURSING AND REHABILITATION CENTER</t>
  </si>
  <si>
    <t>WINDBER WOODS SENIOR LIVING &amp; REHABILITATION CTR</t>
  </si>
  <si>
    <t>MEADOW VIEW HEALTHCARE AND REHABILITATION CENTER</t>
  </si>
  <si>
    <t>BERKS HEIM NURSING &amp; REHABILITATION</t>
  </si>
  <si>
    <t>BRYN MAWR TERRACE, THE</t>
  </si>
  <si>
    <t>SAYRE HEALTH CARE CENTER</t>
  </si>
  <si>
    <t>JEWISH HOME OF EASTERN PENNSYL</t>
  </si>
  <si>
    <t>SAINT MARY'S VILLA NURSING HOM</t>
  </si>
  <si>
    <t>MOSSER NURSING HOME</t>
  </si>
  <si>
    <t>CROSS KEYS VILLAGE-BRETHREN HOME COMMUNITY, THE</t>
  </si>
  <si>
    <t>BEAVER HEALTHCARE AND REHABILITATION CENTER</t>
  </si>
  <si>
    <t>OAKWOOD HEALTHCARE &amp; REHABILITATION CENTER</t>
  </si>
  <si>
    <t>LUTHERAN HOME AT TOPTON, THE</t>
  </si>
  <si>
    <t>QUALITY LIFE SERVICES - CHICORA</t>
  </si>
  <si>
    <t>SIMPSON HOUSE INC</t>
  </si>
  <si>
    <t>GARDENS AT CAMP HILL, THE</t>
  </si>
  <si>
    <t>INGLIS HOUSE</t>
  </si>
  <si>
    <t>PENNYPACK NURSING AND REHABILITATION CENTER</t>
  </si>
  <si>
    <t>MIFFLIN CENTER</t>
  </si>
  <si>
    <t>GARDENS AT BLUE RIDGE, THE</t>
  </si>
  <si>
    <t>CANTERBURY PLACE</t>
  </si>
  <si>
    <t>RIVER VIEW NURSING AND REHABILITATION CENTER</t>
  </si>
  <si>
    <t>GROVE AT GREENVILLE, THE</t>
  </si>
  <si>
    <t>ORCHARDS OF SAXONBURG, LLC</t>
  </si>
  <si>
    <t>ST JOHN SPECIALTY CARE CENTER</t>
  </si>
  <si>
    <t>AVENTURA AT PEMBROOKE</t>
  </si>
  <si>
    <t>VALLEY MANOR REHABILITATION AND HEALTHCARE CENTER</t>
  </si>
  <si>
    <t>MANOR AT PENN VILLAGE, THE</t>
  </si>
  <si>
    <t>WESTGATE HILLS REHABILITATION AND NURSING CTR</t>
  </si>
  <si>
    <t>ABINGTON CREST HEALTHCAREANDREHABILITATION CENTER</t>
  </si>
  <si>
    <t>AMBLER EXTENDED CARE CENTER</t>
  </si>
  <si>
    <t>ROSE CITY NURSING AND REHAB AT LANCASTER</t>
  </si>
  <si>
    <t>CORNWALL MANOR</t>
  </si>
  <si>
    <t>ST JOHN NEUMANN CTR FOR REHAB &amp; HEALTHCARE</t>
  </si>
  <si>
    <t>BUCKINGHAM VALLEY REHABILITATION AND NURSINGCENTER</t>
  </si>
  <si>
    <t>ROSEMONT CENTER</t>
  </si>
  <si>
    <t>FOX SUBACUTE CENTER</t>
  </si>
  <si>
    <t>GROVE AT NEW WILMINGTON, THE</t>
  </si>
  <si>
    <t>PROMEDICA SKILLED NRSG AND REHAB (LANCASTER)</t>
  </si>
  <si>
    <t>WALNUT CREEK HEALTHCARE AND REHABILITATION CENTER</t>
  </si>
  <si>
    <t>BROOMALL MANOR</t>
  </si>
  <si>
    <t>AVENTURA AT PROSPECT</t>
  </si>
  <si>
    <t>LANCASHIRE HALL</t>
  </si>
  <si>
    <t>SARAH REED SENIOR LIVING</t>
  </si>
  <si>
    <t>BELAIR HEALTHCARE AND REHABILITATION CENTER</t>
  </si>
  <si>
    <t>RICHBORO REHABILITATION &amp; NURSING CENTER</t>
  </si>
  <si>
    <t>PROMEDICA SKILLED NRSG AND REHAB (BEDFORD)</t>
  </si>
  <si>
    <t>GARDENS AT WEST SHORE, THE</t>
  </si>
  <si>
    <t>HAMILTON ARMS CENTER</t>
  </si>
  <si>
    <t>SPRUCE MANOR NURSING &amp; REHABILITATION CENTER</t>
  </si>
  <si>
    <t>BROOKSIDE HEALTHCARE &amp; REHABILITATION CENTER</t>
  </si>
  <si>
    <t>COLE PLACE</t>
  </si>
  <si>
    <t>HERMITAGE NURSING AND REHABILITATION</t>
  </si>
  <si>
    <t>HOSPITALITY CARE CENTER OF HER</t>
  </si>
  <si>
    <t>WYOMISSING HEALTH AND REHABILITATION CENTER</t>
  </si>
  <si>
    <t>HILLVIEW HEALTHCARE AND REHABILITATION CENTER</t>
  </si>
  <si>
    <t>LAUREL RIDGE CENTER</t>
  </si>
  <si>
    <t>SAINT PAUL HOMES</t>
  </si>
  <si>
    <t>GARDENS AT GETTYSBURG, THE</t>
  </si>
  <si>
    <t>TRANSITIONS HEALTHCARE AUTUMN GROVE CARE CENTER</t>
  </si>
  <si>
    <t>HAMPTON HOUSE</t>
  </si>
  <si>
    <t>HOLY FAMILY MANOR</t>
  </si>
  <si>
    <t>PROMEDICA SKILLED NRSG AND REHAB (SHADYSIDE)</t>
  </si>
  <si>
    <t>GARDENS AT YORK TERRACE, THE</t>
  </si>
  <si>
    <t>HARBORVIEW REHABILITATION AND CARE CENTER AT LANSD</t>
  </si>
  <si>
    <t>STATESMAN HEALTH &amp; REHABILITATION CENTER</t>
  </si>
  <si>
    <t>CARBONDALE NURSING AND REHABILITATION CENTER</t>
  </si>
  <si>
    <t>BUFFALO VALLEY LUTHERAN VILLAG</t>
  </si>
  <si>
    <t>WESTERN RESERVE HEALTHCAREANDREHABILITATION CENTER</t>
  </si>
  <si>
    <t>PROMEDICA SKILLED NRSG AND REHAB (WEST ALLEN)</t>
  </si>
  <si>
    <t>PAVILION AT ST LUKE VILLAGE, THE</t>
  </si>
  <si>
    <t>BEAVER VALLEY HEALTHCARE AND REHABILITATION CENTER</t>
  </si>
  <si>
    <t>FOREST PARK HEALTHCARE AND REHABILITATION CENTER</t>
  </si>
  <si>
    <t>GARDENS AT SCRANTON, THE</t>
  </si>
  <si>
    <t>SUMMIT AT BLUE MOUNTAIN NURSING &amp; REHAB CTR, THE</t>
  </si>
  <si>
    <t>HARBORVIEW REHABILITATION CARE CENTER AT DOYLESTOW</t>
  </si>
  <si>
    <t>SAINT JOSEPH VILLA</t>
  </si>
  <si>
    <t>ST FRANCIS CENTER FOR REHABILITATION &amp; HEALTHCARE</t>
  </si>
  <si>
    <t>RIVERWOODS</t>
  </si>
  <si>
    <t>PHOENIX CENTER FOR REHABILITATION AND NURSING,THE</t>
  </si>
  <si>
    <t>BARNES-KASSON COUNTY HOSPITAL</t>
  </si>
  <si>
    <t>BROAD MOUNTAIN HEALTH AND REHABILITATION CENTER</t>
  </si>
  <si>
    <t>GARDENS AT STROUD, THE</t>
  </si>
  <si>
    <t>SOUTH HILLS REHABILITATION AND WELLNESS CENTER</t>
  </si>
  <si>
    <t>PLEASANT ACRES REHABILITATION AND NURSING CENTER</t>
  </si>
  <si>
    <t>WESBURY UNITED METHODIST COMMU</t>
  </si>
  <si>
    <t>MURRYSVILLE REHABILITATION AND WELLNESS CENTER</t>
  </si>
  <si>
    <t>MEADOWVIEW REHABILITATION AND NURSING CENTER</t>
  </si>
  <si>
    <t>EMBASSY OF HUNTINGDON PARK</t>
  </si>
  <si>
    <t>GUARDIAN HEALTHCARE AND REHABILITATION CENTER</t>
  </si>
  <si>
    <t>WEXFORD HEALTHCARE CENTER</t>
  </si>
  <si>
    <t>CHANDLER HALL HEALTH SERVICES</t>
  </si>
  <si>
    <t>KENDAL AT LONGWOOD</t>
  </si>
  <si>
    <t>PROMEDICA SKILLED NRSG AND REHAB (YORK SOUTH)</t>
  </si>
  <si>
    <t>BRYN MAWR EXTENDED CARE CENTER</t>
  </si>
  <si>
    <t>SCENERY HILL HEALTHCARE AND REHABILITATION CENTER</t>
  </si>
  <si>
    <t>ST LUKE'S REHABILITATION AND NURSING CENTER</t>
  </si>
  <si>
    <t>GREEN HOME, INC, THE</t>
  </si>
  <si>
    <t>MANATAWNY MANOR</t>
  </si>
  <si>
    <t>RYDAL PARK OF PHILADELPHIA PRS</t>
  </si>
  <si>
    <t>ALLIED SERVICES MEADE STREET SKILLED NURSING</t>
  </si>
  <si>
    <t>MORAVIAN MANOR</t>
  </si>
  <si>
    <t>ZERBE SISTERS NURSING CENTER,</t>
  </si>
  <si>
    <t>BRETHREN VILLAGE</t>
  </si>
  <si>
    <t>WILLIAM HOOD DUNWOODY CARE CTR</t>
  </si>
  <si>
    <t>CHELTENHAM NURSING AND REHAB C</t>
  </si>
  <si>
    <t>MOUNTAIN LAUREL HEALTHCARE AND REHABILITATION CTR</t>
  </si>
  <si>
    <t>WAYNE CENTER</t>
  </si>
  <si>
    <t>ROBERT PACKERT HOSPITAL SKILLED CARE AND REHABILIT</t>
  </si>
  <si>
    <t>CHESTNUT HILL LODGE HEALTH AND REHAB CTR</t>
  </si>
  <si>
    <t>WILLIAM PENN HEALTHCARE AND REHABILITATION CENTER</t>
  </si>
  <si>
    <t>QUARRYVILLE PRESBYTERIAN RETIREMENT COMMUNITY</t>
  </si>
  <si>
    <t>IMMACULATEMARYCENTER FOR REHABILITATION&amp;HEALTHCARE</t>
  </si>
  <si>
    <t>ELK HAVEN NURSING HOME</t>
  </si>
  <si>
    <t>STONERIDGE TOWNE CENTRE</t>
  </si>
  <si>
    <t>MANORCARE HEALTH SERVICES-POTTSVILLE</t>
  </si>
  <si>
    <t>RIVER RUN HEALTHCARE AND REHABILITATION CENTER</t>
  </si>
  <si>
    <t>TOWNE MANOR WEST</t>
  </si>
  <si>
    <t>FREY VILLAGE</t>
  </si>
  <si>
    <t>PROMEDICA SKILLED NRSG AND REHAB (CHAMBERSBURG)</t>
  </si>
  <si>
    <t>CALVARY FELLOWSHIP HOMES INC</t>
  </si>
  <si>
    <t>LOCUST GROVE RETIREMENT VILLAGE</t>
  </si>
  <si>
    <t>PROMEDICA SKILLED NRSG AND REHAB (WEST READING)</t>
  </si>
  <si>
    <t>BROAD ACRES HEALTH AND REHAB</t>
  </si>
  <si>
    <t>SILVER STREAM NURSING AND REHABILITATION CENTER</t>
  </si>
  <si>
    <t>PAVILION AT BRMC, THE</t>
  </si>
  <si>
    <t>GUY AND MARY FELT MANOR, INC</t>
  </si>
  <si>
    <t>ELLEN MEMORIAL HEALTH CARE CENTER</t>
  </si>
  <si>
    <t>PROMEDICA SKILLED NRSG AND REHAB (JERSEY SHORE)</t>
  </si>
  <si>
    <t>GERMANTOWN HOME</t>
  </si>
  <si>
    <t>PLEASANT RIDGE MANOR EAST/WEST</t>
  </si>
  <si>
    <t>KINZUA HEALTHCARE AND REHABILITATION CENTER</t>
  </si>
  <si>
    <t>MANORCARE HEALTH SERVICES-WILLIAMSPORT NORTH</t>
  </si>
  <si>
    <t>SPANG CREST MANOR</t>
  </si>
  <si>
    <t>PINE RUN HEALTH CENTER</t>
  </si>
  <si>
    <t>OXFORD HEALTH CENTER</t>
  </si>
  <si>
    <t>LUTHER WOODS NURSING AND REHABILITATION CENTER</t>
  </si>
  <si>
    <t>QUALITY LIFE SERVICES - APOLLO</t>
  </si>
  <si>
    <t>JEWISH HOME OF GREATER HARRISB</t>
  </si>
  <si>
    <t>OHESSON MANOR</t>
  </si>
  <si>
    <t>MANORCARE HEALTH SERVICES-YEADON</t>
  </si>
  <si>
    <t>SWAIM HEALTH CENTER</t>
  </si>
  <si>
    <t>QUINCY RETIREMENT COMMUNITY</t>
  </si>
  <si>
    <t>EMBASSY OF LOYALSOCK</t>
  </si>
  <si>
    <t>SAUNDERS HOUSE</t>
  </si>
  <si>
    <t>GROVE AT NORTH HUNTINGDON, THE</t>
  </si>
  <si>
    <t>POCOPSON HOME</t>
  </si>
  <si>
    <t>BETHANY VILLAGE RETIREMENT CENTER</t>
  </si>
  <si>
    <t>FULTON COUNTY MEDICAL CENTER</t>
  </si>
  <si>
    <t>CROSSLANDS</t>
  </si>
  <si>
    <t>NOTTINGHAM VILLAGE</t>
  </si>
  <si>
    <t>ASBURY HEALTH CENTER</t>
  </si>
  <si>
    <t>EPWORTH HEALTHCARE AND REHABILITATION CENTER</t>
  </si>
  <si>
    <t>COLONIAL PARK CARE CENTER</t>
  </si>
  <si>
    <t>MANORCARE HEALTH SERVICES-WILLIAMSPORT SOUTH</t>
  </si>
  <si>
    <t>MANORCARE HEALTH SERVICES-KINGSTON</t>
  </si>
  <si>
    <t>SIEMONS' LAKEVIEW MANOR NURSING AND REHAB CTR</t>
  </si>
  <si>
    <t>SUSQUEHANNA HEALTH AND WELLNESS CENTER</t>
  </si>
  <si>
    <t>BALL PAVILION, THE</t>
  </si>
  <si>
    <t>PROMEDICA SKILLED NRSG AND REHAB (POTTSTOWN)</t>
  </si>
  <si>
    <t>NEWPORT MEADOWS HEALTH AND REHABILITATION CENTER</t>
  </si>
  <si>
    <t>LECOM AT PRESQUE ISLE, INC</t>
  </si>
  <si>
    <t>QUAKERTOWN CENTER</t>
  </si>
  <si>
    <t>LUTHER ACRES MANOR</t>
  </si>
  <si>
    <t>LAUREL CENTER</t>
  </si>
  <si>
    <t>BRIARLEAF NURSING AND CONVAL C</t>
  </si>
  <si>
    <t>QUALITY LIFE SERVICES - SUGAR CREEK</t>
  </si>
  <si>
    <t>WESLEY ENHANCED LIVING PENNYPACK PARK</t>
  </si>
  <si>
    <t>LACKAWANNA HEALTH AND REHAB CENTER</t>
  </si>
  <si>
    <t>ROSEWOOD REHABILITATION &amp; NURSING CENTER</t>
  </si>
  <si>
    <t>BROOKLINE MANOR AND REHABILITATIVE SERVICES</t>
  </si>
  <si>
    <t>ST THOMAS POST ACUTE AND REHABILITATION CENTER</t>
  </si>
  <si>
    <t>PENNKNOLL VILLAGE</t>
  </si>
  <si>
    <t>CORNER VIEW NURSING AND REHABILITATION CENTER</t>
  </si>
  <si>
    <t>DEER MEADOWS REHABILITATION CENTER</t>
  </si>
  <si>
    <t>PREMIER AT PERRY VILLAGE FOR NURSING AND REHAB, LL</t>
  </si>
  <si>
    <t>LUTHERAN HOME AT HOLLIDAYSBURG</t>
  </si>
  <si>
    <t>PREMIER AT SUSQUEHANNA FOR NURSING AND REHAB, LLC</t>
  </si>
  <si>
    <t>PROMEDICA SKILLED NRSG AND REHAB (BETHLEHEM SOUTH)</t>
  </si>
  <si>
    <t>DUBOIS NURSING HOME</t>
  </si>
  <si>
    <t>MAJESTIC OAKS REHABILITATION AND NURSING CENTER</t>
  </si>
  <si>
    <t>HOLLAND CENTER FOR REHABILITATION AND NURSING</t>
  </si>
  <si>
    <t>GARDENS AT TUNKHANNOCK, THE</t>
  </si>
  <si>
    <t>MT LEBANON REHABILITATION AND WELLNESS CENTER</t>
  </si>
  <si>
    <t>WESTMORELAND MANOR</t>
  </si>
  <si>
    <t>HICKORY HOUSE NURSING HOME</t>
  </si>
  <si>
    <t>LEBANON VALLEY BRETHREN HOME</t>
  </si>
  <si>
    <t>SPIRITRUST LUTHERAN THE VILLAGE AT SHREWSBURY</t>
  </si>
  <si>
    <t>LUTHERAN HOME AT JOHNSTOWN, THE</t>
  </si>
  <si>
    <t>PROMEDICA SKILLED NRSG AND REHAB (CAMP HILL)</t>
  </si>
  <si>
    <t>PROMEDICA SKILLED NRSG AND REHAB (YORK NORTH)</t>
  </si>
  <si>
    <t>MESSIAH LIFEWAYS AT MESSIAH VILLAGE</t>
  </si>
  <si>
    <t>TOWNE MANOR EAST</t>
  </si>
  <si>
    <t>BUCKTAIL MEDICAL CENTER</t>
  </si>
  <si>
    <t>CHAPEL MANOR</t>
  </si>
  <si>
    <t>PROMEDICA SKILLED NRSG AND REHAB (DALLASTOWN)</t>
  </si>
  <si>
    <t>PARKHOUSE REHABILITATION AND NURSING CENTER</t>
  </si>
  <si>
    <t>GARDENS AT WYOMING VALLEY, THE</t>
  </si>
  <si>
    <t>CLARVIEW NURSING AND REHAB CEN</t>
  </si>
  <si>
    <t>CHRIST THE KING MANOR</t>
  </si>
  <si>
    <t>TUCKER HOUSE NURSING AND REHABILITATION CENTER</t>
  </si>
  <si>
    <t>BROOKMONT HEALTHCARE CENTER LLC</t>
  </si>
  <si>
    <t>WEATHERWOOD HEALTHCARE AND REHABILITATION  CENTER</t>
  </si>
  <si>
    <t>CEDARBROOK SENIOR CARE AND REHABILITATION</t>
  </si>
  <si>
    <t>MILFORD HEALTHCARE AND REHABILITATION CENTER</t>
  </si>
  <si>
    <t>CATHEDRAL VILLAGE</t>
  </si>
  <si>
    <t>EMERALD REHAB AND HEALTHCARE CENTER</t>
  </si>
  <si>
    <t>PREMIER ARMSTRONG REHABILITATION AND NURSING FAC</t>
  </si>
  <si>
    <t>PROMEDICA SKILLED NRSG AND REHAB (LEBANON)</t>
  </si>
  <si>
    <t>PENNSWOOD VILLAGE</t>
  </si>
  <si>
    <t>ELMWOOD GARDENS OF PRESBYERIAN SENIORCARE</t>
  </si>
  <si>
    <t>HOMELAND CENTER</t>
  </si>
  <si>
    <t>NORTHAMPTON COUNTY-GRACEDALE</t>
  </si>
  <si>
    <t>PROMEDICA SKILLED NRSG AND REHAB (LAURELDALE)</t>
  </si>
  <si>
    <t>PHILADELPHIA NURSING HOME</t>
  </si>
  <si>
    <t>GWYNEDD HEALTHCARE AND REHABILITATION CENTER</t>
  </si>
  <si>
    <t>MAHONING VALLEY NURSING AND RE</t>
  </si>
  <si>
    <t>HILLCREST CENTER</t>
  </si>
  <si>
    <t>NURSING AND REHABILITATION AT THE MANSION</t>
  </si>
  <si>
    <t>MARKLEY REHABILITATION AND HEALTHCARE CENTER</t>
  </si>
  <si>
    <t>KADIMA REHABILITATION &amp; NURSING AT LUZERNE</t>
  </si>
  <si>
    <t>PROMEDICA SKILLED NRSG AND REHAB (PHILADELPHIA)</t>
  </si>
  <si>
    <t>CORRY MANOR</t>
  </si>
  <si>
    <t>WILLOWBROOKE COURT-SOUTHAMPTON</t>
  </si>
  <si>
    <t>PLEASANT VALLEY MANOR, INC</t>
  </si>
  <si>
    <t>WILLOWBROOKE COURT SKD CARE CENTER AT LIMA ESTATES</t>
  </si>
  <si>
    <t>JULIA RIBAUDO EXTENDED CARE CENTER</t>
  </si>
  <si>
    <t>SLATE BELT HEALTH &amp; REHABILITATION CENTER</t>
  </si>
  <si>
    <t>WILLOWBROOKE COURT-SPRING HOUS</t>
  </si>
  <si>
    <t>WILLOWBROOKE CTSKDCARECTR AT FORTWASHINGTONESTATES</t>
  </si>
  <si>
    <t>COMMUNITY AT ROCKHILL, THE</t>
  </si>
  <si>
    <t>WESLEY ENHANCED LIVING MAIN LINE REHAB AND SKD NSG</t>
  </si>
  <si>
    <t>TREMONT HEALTH &amp; REHABILITATION CENTER</t>
  </si>
  <si>
    <t>TWIN LAKES REHABILITATION AND HEALTHCARE CENTER</t>
  </si>
  <si>
    <t>OAKWOOD HEIGHTS OF PRESBYTERIAN SENIORCARE</t>
  </si>
  <si>
    <t>KADIMA REHABILITATION &amp; NURSING AT PALMYRA</t>
  </si>
  <si>
    <t>ELM TERRACE GARDENS</t>
  </si>
  <si>
    <t>DRESHER HILL HEALTH &amp; REHABILITATION CENTER</t>
  </si>
  <si>
    <t>GROVE MANOR</t>
  </si>
  <si>
    <t>PROMEDICA SKILLED NRSG AND REHAB (SUNBURY)</t>
  </si>
  <si>
    <t>MAYBROOK HILLS REHABILITATION AND HEALTHCARE CENTE</t>
  </si>
  <si>
    <t>WILLOWCREST</t>
  </si>
  <si>
    <t>COURTYARD GARDENS NURSING AND REHAB CTR</t>
  </si>
  <si>
    <t>GREEN MEADOWS NURSING &amp; REHABILITATION CENTER</t>
  </si>
  <si>
    <t>WESLEY ENHANCED LIVING - DOYLESTOWN</t>
  </si>
  <si>
    <t>LANGHORNE GARDENS HEALTH &amp; REHABILITATION CENTER</t>
  </si>
  <si>
    <t>GROVE AT NEW CASTLE, THE</t>
  </si>
  <si>
    <t>EMBASSY OF IVY HILL</t>
  </si>
  <si>
    <t>PROMEDICA SKILLED NRSG AND REHAB (BETHLEHEM NORTH)</t>
  </si>
  <si>
    <t>PRESBYTERIAN HOMES-PRESBY</t>
  </si>
  <si>
    <t>WINDY HILL VILLAGE OF PRESBYTERIAN HOMES</t>
  </si>
  <si>
    <t>QUALITY LIFE SERVICES - SARVER</t>
  </si>
  <si>
    <t>LAUREL SQUARE HEALTHCARE AND REHABILITATION CENTER</t>
  </si>
  <si>
    <t>EDISON MANOR NURSING &amp; REHABILITATION CENTER</t>
  </si>
  <si>
    <t>ROOSEVELT REHABILITATION AND HEALTHCARE CENTER</t>
  </si>
  <si>
    <t>CHESWICK REHABILITATION AND WELLNESS CENTER, LLC</t>
  </si>
  <si>
    <t>PROMEDICA SKILLED NRSG AND REHAB (EASTON)</t>
  </si>
  <si>
    <t>PROMEDICA SKILLED NRSG AND REHAB (SINKING SPRING)</t>
  </si>
  <si>
    <t>MOUNTAIN TOP HEALTHCARE AND REHABILITATION  CENTER</t>
  </si>
  <si>
    <t>PAPERMILL ROAD NURSING AND REHABILITATION CENTER</t>
  </si>
  <si>
    <t>SHERWOOD OAKS</t>
  </si>
  <si>
    <t>DR ARTHUR CLIFTON MCKINLEY CTR</t>
  </si>
  <si>
    <t>BETHLEN HM OF THE HUNGARIAN RF</t>
  </si>
  <si>
    <t>FOREST CITY NURSING AND REHAB CENTER</t>
  </si>
  <si>
    <t>PENNSBURG MANOR</t>
  </si>
  <si>
    <t>SHENANDOAH MANOR NURSING CENTE</t>
  </si>
  <si>
    <t>DOCK TERRACE</t>
  </si>
  <si>
    <t>ST MONICA CENTER FOR REHABILITATION &amp; HEALTHCARE</t>
  </si>
  <si>
    <t>MENNONITE HOME, THE</t>
  </si>
  <si>
    <t>MASONIC VILLAGE AT ELIZABETHTOWN</t>
  </si>
  <si>
    <t>REFORMED PRESBYTERIAN HOME</t>
  </si>
  <si>
    <t>TEL HAI RETIREMENT COMMUNITY</t>
  </si>
  <si>
    <t>MORRISONS COVE HOME</t>
  </si>
  <si>
    <t>GUARDIAN HEALTHCARE AT TAYLOR</t>
  </si>
  <si>
    <t>HIGHLAND MANOR REHABILITATION AND NURSING CENTER</t>
  </si>
  <si>
    <t>DUNMORE HEALTH CARE CENTER</t>
  </si>
  <si>
    <t>JULIA POUND CARE CENTER</t>
  </si>
  <si>
    <t>EMBASSY OF HILLSDALE PARK</t>
  </si>
  <si>
    <t>MILTON REHABILITATION AND NURSING CENTER</t>
  </si>
  <si>
    <t>MUNCY PLACE</t>
  </si>
  <si>
    <t>BELLE HAVEN HEALTHCARE AND REHABILITATION CEN</t>
  </si>
  <si>
    <t>GARDENS AT STEVENS, THE</t>
  </si>
  <si>
    <t>PREMIER WASHINGTON REHABILITATION AND NURSING CTR</t>
  </si>
  <si>
    <t>ALLIED SERVICES CENTER CITY SKILLED NURSING</t>
  </si>
  <si>
    <t>MOUNTAIN CITY NURSING &amp; REHABILITATION CENTER</t>
  </si>
  <si>
    <t>SOUTH MOUNTAIN RESTORATION CEN</t>
  </si>
  <si>
    <t>TRANSITIONS HEALTHCARE NORTH HUNTINGDON</t>
  </si>
  <si>
    <t>BRADFORD COUNTY MANOR</t>
  </si>
  <si>
    <t>MEADOWS NURSING AND REHABILITATION CENTER</t>
  </si>
  <si>
    <t>EMBASSY OF PARK AVENUE</t>
  </si>
  <si>
    <t>MOUNT CARMEL NURSING AND REHAB</t>
  </si>
  <si>
    <t>KADIMA REHABILITATION &amp; NURSING AT LITITZ</t>
  </si>
  <si>
    <t>LUTHER CREST NURSING FACILITY</t>
  </si>
  <si>
    <t>HAIDA HEALTHCARE AND REHABILITATION CENTER</t>
  </si>
  <si>
    <t>QUALITY LIFE SERVICES - GROVE CITY</t>
  </si>
  <si>
    <t>OIL CITY HEALTHCARE AND REHABILITATION CENTER</t>
  </si>
  <si>
    <t>BELVEDERE CENTER, GENESIS HEALTHCARE, THE</t>
  </si>
  <si>
    <t>BRIDGEVILLE REHABILITATION &amp; CARE CENTER</t>
  </si>
  <si>
    <t>PICKERING MANOR HOME</t>
  </si>
  <si>
    <t>CARING HEIGHTS COMMUNITY CARE &amp; REHAB CTR</t>
  </si>
  <si>
    <t>GREENSBURG CARE CENTER</t>
  </si>
  <si>
    <t>ST BARNABAS NURSING HOME</t>
  </si>
  <si>
    <t>JOHN J KANE REGIONAL CENTER-RO</t>
  </si>
  <si>
    <t>SHIPPENVILLE HEALTHCARE AND REHABILITATION CENTER</t>
  </si>
  <si>
    <t>ROUSE WARREN COUNTY HOME</t>
  </si>
  <si>
    <t>RICHLAND HEALTHCARE AND REHABILITATION CENTER</t>
  </si>
  <si>
    <t>SPIRITRUST LUTHERAN THE VILLAGE AT SPRENKLE DRIVE</t>
  </si>
  <si>
    <t>LAUREL LAKES REHABILITATION AND WELLNESS CENTER</t>
  </si>
  <si>
    <t>ROLLING HILLS HEALTHCARE AND REHABILITATION CENTER</t>
  </si>
  <si>
    <t>SUSQUE VIEW HOME, INC</t>
  </si>
  <si>
    <t>JOHN J KANE REGIONAL CENTER-SC</t>
  </si>
  <si>
    <t>MULBERRY HEALTHCARE AND REHABILITATION CENT</t>
  </si>
  <si>
    <t>ROLLING FIELDS, INC</t>
  </si>
  <si>
    <t>WEST HILLS HEALTH AND REHABILITATION CENTER</t>
  </si>
  <si>
    <t>ST MARY CENTER FOR REHABILITATION &amp; HEALTHCARE</t>
  </si>
  <si>
    <t>GRANDVIEW NURSING AND REHABILITATION</t>
  </si>
  <si>
    <t>ROLLING MEADOWS</t>
  </si>
  <si>
    <t>MARYWOOD HEIGHTS</t>
  </si>
  <si>
    <t>PENN HIGHLANDS JEFFERSON MANOR</t>
  </si>
  <si>
    <t>FAIRLANE GARDENS NURSING AND REHAB AT READING</t>
  </si>
  <si>
    <t>RENAISSANCE HEALTHCARE &amp; REHABILITATION CENTER</t>
  </si>
  <si>
    <t>MT MACRINA MANOR</t>
  </si>
  <si>
    <t>UNITED ZION RETIREMENT COMMUNI</t>
  </si>
  <si>
    <t>HAVENCREST HEALTHCARE AND REHABILITATION CENTER</t>
  </si>
  <si>
    <t>SOUDERTON MENNONITE HOMES</t>
  </si>
  <si>
    <t>MANOR AT ST LUKE VILLAGE,THE</t>
  </si>
  <si>
    <t>HOLY FAMILY HOME</t>
  </si>
  <si>
    <t>MASONIC VILLAGE AT SEWICKLEY</t>
  </si>
  <si>
    <t>JOHN J KANE REGIONAL CENTER-MC</t>
  </si>
  <si>
    <t>JOHN J KANE REGIONAL CENTER-GL</t>
  </si>
  <si>
    <t>MID-VALLEY HEALTH CARE CENTER</t>
  </si>
  <si>
    <t>EDINBORO MANOR</t>
  </si>
  <si>
    <t>OAK HILL HEALTHCARE AND REHABILITATION CENTER</t>
  </si>
  <si>
    <t>SPIRITRUST LUTHERAN THE VILLAGE AT GETTYSBURG</t>
  </si>
  <si>
    <t>PETER BECKER COMMUNITY</t>
  </si>
  <si>
    <t>WARREN MANOR</t>
  </si>
  <si>
    <t>BIRCHWOOD HEALTHCARE AND REHABILITATION CENTER</t>
  </si>
  <si>
    <t>RIDGEVIEW HEALTHCARE AND REHABILITATION CENTER</t>
  </si>
  <si>
    <t>WOODHAVEN CARE CENTER</t>
  </si>
  <si>
    <t>BONHAM NURSING CENTER</t>
  </si>
  <si>
    <t>FREDERICK LIVING - CEDARWOOD</t>
  </si>
  <si>
    <t>CLAREMONT NRC OF CUMBERLAND CO</t>
  </si>
  <si>
    <t>MEYERSDALE HEALTHCARE AND REHABILITATION CENTER</t>
  </si>
  <si>
    <t>SPRINGS AT THE WATERMARK, THE</t>
  </si>
  <si>
    <t>WILLOWBROOKE CTSKDCARECTR ATNORMANDY FARMS ESTATES</t>
  </si>
  <si>
    <t>MANORCARE HEALTH SERVICES-NORTHSIDE</t>
  </si>
  <si>
    <t>MONROEVILLE REHABILITATION AND WELLNESS CENTER</t>
  </si>
  <si>
    <t>SOUTHMONT OF PRESBYTERIAN SENIORCARE</t>
  </si>
  <si>
    <t>LECOM AT VILLAGE SQUARE, LLC</t>
  </si>
  <si>
    <t>UNIONTOWN HEALTHCARE AND REHABILITATION CENTER</t>
  </si>
  <si>
    <t>WAYNESBURG HEALTHCARE AND REHABILITATION CENTER</t>
  </si>
  <si>
    <t>SARAH A TODD MEMORIAL HOME</t>
  </si>
  <si>
    <t>WILLIAMSPORT HOME, THE</t>
  </si>
  <si>
    <t>GROVE AT WASHINGTON, THE</t>
  </si>
  <si>
    <t>KUTZTOWN MANOR</t>
  </si>
  <si>
    <t>HIGHLANDS HEALTHCARE AND REHABILITATION CENTER</t>
  </si>
  <si>
    <t>CONCORDIA LUTHERAN HEALTH AND HUMAN CARE</t>
  </si>
  <si>
    <t>PROMEDICA SKILLED NRSG AND REHAB (WALLINGFORD)</t>
  </si>
  <si>
    <t>ST IGNATIUS NURSING &amp; REHAB CENTER</t>
  </si>
  <si>
    <t>YORK NURSING AND REHABILITATION CENTER</t>
  </si>
  <si>
    <t>FRIENDSHIP VILLAGE OF SOUTH HI</t>
  </si>
  <si>
    <t>SPRINGFIELD REHABILITATION AND HEALTHCARE  CENTER</t>
  </si>
  <si>
    <t>RIVERSTREET MANOR</t>
  </si>
  <si>
    <t>TRANSITIONS HEALTHCARE WASHINGTON PA</t>
  </si>
  <si>
    <t>GREENERY CENTER FOR REHAB AND NURSING</t>
  </si>
  <si>
    <t>EMBASSY OF WOODLAND PARK</t>
  </si>
  <si>
    <t>MEADOWCREST HEALTHCARE AND REHABILITATION CENTER</t>
  </si>
  <si>
    <t>SWEDEN VALLEY MANOR</t>
  </si>
  <si>
    <t>BRADFORD MANOR</t>
  </si>
  <si>
    <t>ABINGTON MANOR</t>
  </si>
  <si>
    <t>BEACON RIDGE, A CHOICE COMM</t>
  </si>
  <si>
    <t>LAFAYETTE-REDEEMER, THE</t>
  </si>
  <si>
    <t>HEMPFIELD MANOR</t>
  </si>
  <si>
    <t>GARDENS AT EAST MOUNTAIN, THE</t>
  </si>
  <si>
    <t>CLARION HEALTHCARE AND REHABILITATION CENTER</t>
  </si>
  <si>
    <t>GARDENS FOR MEMORY CARE AT EASTON, THE</t>
  </si>
  <si>
    <t>ATTLEBORO NURSING AND REHAB CE</t>
  </si>
  <si>
    <t>ELKINS CREST HEALTH &amp; REHABILITATION CENTER</t>
  </si>
  <si>
    <t>CARLETON HEALTHCARE AND REHABILITATION CENTER</t>
  </si>
  <si>
    <t>WILLOWS OF PRESBYTERIAN SENIOR</t>
  </si>
  <si>
    <t>WESLEY  ENHANCED LIVING AT STAPELEY</t>
  </si>
  <si>
    <t>SMITH HEALTH CARE LTD</t>
  </si>
  <si>
    <t>LINWOOD NURSING AND REHABILITATION CENTER</t>
  </si>
  <si>
    <t>WAVERLY HEIGHTS</t>
  </si>
  <si>
    <t>HOMESTEAD VILLAGE, INC</t>
  </si>
  <si>
    <t>PARAMOUNT NURSING AND REHAB AT FAYETTEVILLE, LLC</t>
  </si>
  <si>
    <t>RESTORE HEALTH AT UNIVERSITY CITY</t>
  </si>
  <si>
    <t>HARMON HOUSE CARE CENTER</t>
  </si>
  <si>
    <t>SNYDER MEMORIAL HEALTH CARE CE</t>
  </si>
  <si>
    <t>GARDENS AT EASTON, THE</t>
  </si>
  <si>
    <t>KADIMA REHABILITATION &amp; NURSING AT LAKESIDE</t>
  </si>
  <si>
    <t>PROMEDICA SKILLED NRSG AND REHAB (BETHEL PARK)</t>
  </si>
  <si>
    <t>UPMC HERITAGE PLACE</t>
  </si>
  <si>
    <t>GETTYSBURG CENTER</t>
  </si>
  <si>
    <t>LIFEQUEST NURSING CENTER</t>
  </si>
  <si>
    <t>WILLOWBROOKE COURT-GRANITE</t>
  </si>
  <si>
    <t>PAUL'S RUN</t>
  </si>
  <si>
    <t>BRANDYWINE HALL</t>
  </si>
  <si>
    <t>RIDDLE MEMORIAL HOSP HB SNF</t>
  </si>
  <si>
    <t>SOUTHWESTERN NURSING AND REHABILITATION CENTER</t>
  </si>
  <si>
    <t>PROMEDICA SKILLED NRSG AND REHAB (GREENTREE)</t>
  </si>
  <si>
    <t>BALDWIN HEALTH CENTER</t>
  </si>
  <si>
    <t>PROMEDICA SKILLED NRSG AND REHAB (CARLISLE)</t>
  </si>
  <si>
    <t>PRESBYTERIAN CTR FOR CONT CARE</t>
  </si>
  <si>
    <t>MORAVIAN HALL SQUARE HEALTH AND WELLNESS CENTER</t>
  </si>
  <si>
    <t>BEAUMONT AT BRYN MAWR</t>
  </si>
  <si>
    <t>SHARON REGIONAL MEDICAL CENTER TCU</t>
  </si>
  <si>
    <t>JUNIPER VILLAGE AT BROOKLINE-REHABILITATION AND SK</t>
  </si>
  <si>
    <t>EDGEHILL NURSING AND REHAB CEN</t>
  </si>
  <si>
    <t>GROVE AT HARMONY, THE</t>
  </si>
  <si>
    <t>PROMEDICA SKILLED NRSG AND REHAB (ALLENTOWN)</t>
  </si>
  <si>
    <t>WILLOWBROOKE COURT SKILLED CARE CENTER AT BRITTANY</t>
  </si>
  <si>
    <t>FELLOWSHIP MANOR</t>
  </si>
  <si>
    <t>LIBERTY CENTER FOR REHABILITATION AND NURSING</t>
  </si>
  <si>
    <t>MARIAN MANOR CORPORATION</t>
  </si>
  <si>
    <t>ROSE VIEW NURSING AND REHABILITATION CENTER</t>
  </si>
  <si>
    <t>CEDAR HAVEN HEALTHCARE CENTER</t>
  </si>
  <si>
    <t>LAKESIDE AT WILLOW VALLEY</t>
  </si>
  <si>
    <t>LANCASTER NURSING AND REHABILITATION CENTER</t>
  </si>
  <si>
    <t>SENA KEAN NURSING AND REHABILITATION CENTER</t>
  </si>
  <si>
    <t>SUGAR CREEK STATION SKILLED NURSING AND REHABILITA</t>
  </si>
  <si>
    <t>COMMUNITIES AT INDIAN HAVEN,</t>
  </si>
  <si>
    <t>CENTRE CARE REHABILITATION AND WELLNESS SERVICES</t>
  </si>
  <si>
    <t>FAIR ACRES GERIATRIC CENTER</t>
  </si>
  <si>
    <t>FAIRVIEW NURSING AND REHABILITATION CENTER</t>
  </si>
  <si>
    <t>PROMEDICA SKILLED NRSG AND REHAB (PETERSTOWNSHIP)</t>
  </si>
  <si>
    <t>CHURCH OF GOD HOME, INC</t>
  </si>
  <si>
    <t>STONEBRIDGE HEALTH &amp; REHABILITATION CENTER</t>
  </si>
  <si>
    <t>PLEASANT VIEW COMMUNITIES</t>
  </si>
  <si>
    <t>VALLEY VIEW HAVEN, INC</t>
  </si>
  <si>
    <t>SUNNYVIEW NURSING AND REHABILITATION CENTER</t>
  </si>
  <si>
    <t>COMPLETE CARE AT HARSTON HALL LLC</t>
  </si>
  <si>
    <t>ORCHARD MANOR, INC</t>
  </si>
  <si>
    <t>SAINT JOHN XXIII HOME</t>
  </si>
  <si>
    <t>PROMEDICA SKILLED NRSG AND REHAB (MONTGOMERYVILLE)</t>
  </si>
  <si>
    <t>LANDIS HOMES</t>
  </si>
  <si>
    <t>TRANSITIONS HEALTHCARE GETTYSBURG</t>
  </si>
  <si>
    <t>HIGHLANDS AT WYOMISSING</t>
  </si>
  <si>
    <t>QUADRANGLE</t>
  </si>
  <si>
    <t>THORNWALD HOME</t>
  </si>
  <si>
    <t>LUTHERAN COMMUNITY AT TELFORD</t>
  </si>
  <si>
    <t>FAIRMOUNT HOMES</t>
  </si>
  <si>
    <t>ST ANNE'S RETIREMENT COMMUNITY</t>
  </si>
  <si>
    <t>LAURELWOOD CARE CENTER</t>
  </si>
  <si>
    <t>ST MARTHA CENTER FOR REHABILITATION &amp; HEALTHCARE</t>
  </si>
  <si>
    <t>LUTHERAN HOME AT KANE, THE</t>
  </si>
  <si>
    <t>PROMEDICA SKILLED NRSG AND REHAB (OXFORD VALLEY)</t>
  </si>
  <si>
    <t>MASONIC VILLAGE AT LAFAYETTE HILL</t>
  </si>
  <si>
    <t>CARING HEART REHABILITATION AND NURSING CENTER</t>
  </si>
  <si>
    <t>LITTLE FLOWER MANOR</t>
  </si>
  <si>
    <t>TOWNVIEW HEALTH AND REHABILITATION CENTER</t>
  </si>
  <si>
    <t>EMMANUEL CENTER FOR NURSING</t>
  </si>
  <si>
    <t>WATSONTOWN REHABILITATION AND NURSING CENTER</t>
  </si>
  <si>
    <t>PROMEDICA SKILLED NRSG AND REHAB (NORTH HILLS)</t>
  </si>
  <si>
    <t>KADIMA REHABILITATION &amp; NURSING AT POTTSTOWN</t>
  </si>
  <si>
    <t>CAMBRIA CARE CENTER</t>
  </si>
  <si>
    <t>MEADOW VIEW NURSING CENTER</t>
  </si>
  <si>
    <t>SCHUYLKILL CENTER</t>
  </si>
  <si>
    <t>LEBANON VALLEY HOME THE</t>
  </si>
  <si>
    <t>HCC AT WHITE HORSE VILLAGE</t>
  </si>
  <si>
    <t>PROMEDICA SKILLED NRSG AND REHAB (KING OF PRUSSIA)</t>
  </si>
  <si>
    <t>FOXDALE VILLAGE</t>
  </si>
  <si>
    <t>PATRIOT, A CHOICE COMMUNITY THE</t>
  </si>
  <si>
    <t>VINCENTIAN DE MARILLAC</t>
  </si>
  <si>
    <t>RIVER'S EDGE REHABILITATION &amp; HEALTHCARE CENTER</t>
  </si>
  <si>
    <t>ELIZABETHTOWN NURSING AND REHABILITATION</t>
  </si>
  <si>
    <t>CRANBERRY PLACE</t>
  </si>
  <si>
    <t>KADIMA REHABILITATION &amp; NURSING AT CAMPBELLTOWN</t>
  </si>
  <si>
    <t>FOX SUBACUTE AT CLARA BURKE</t>
  </si>
  <si>
    <t>BARCLAY FRIENDS</t>
  </si>
  <si>
    <t>MERCY CENTER NURSING UNIT INC</t>
  </si>
  <si>
    <t>REHAB &amp; NURSING CTR GREATER PITTSBURGH</t>
  </si>
  <si>
    <t>CLIVEDEN NURSING AND REHABILITATION CENTER</t>
  </si>
  <si>
    <t>CRAWFORD COUNTY CARE CENTER</t>
  </si>
  <si>
    <t>EPHRATA MANOR</t>
  </si>
  <si>
    <t>LOYALHANNA CARE CENTER</t>
  </si>
  <si>
    <t>HRH TRANSITIONAL CARE UNIT(A D/B/A ENTITY OF HRHS)</t>
  </si>
  <si>
    <t>MAPLEWOOD NURSING AND REHAB  CENTER</t>
  </si>
  <si>
    <t>LAKEVIEW HEALTHCARE AND REHABILITATION CENTER</t>
  </si>
  <si>
    <t>EMBASSY OF HEARTHSIDE</t>
  </si>
  <si>
    <t>QUALITY LIFE SERVICES - MARKLEYSBURG</t>
  </si>
  <si>
    <t>GARDENS AT MILLVILLE, THE</t>
  </si>
  <si>
    <t>LGAR HEALTH AND REHABILITATION</t>
  </si>
  <si>
    <t>HOMETOWN NURSING AND REHAB CEN</t>
  </si>
  <si>
    <t>CUMBERLAND CROSSINGS RETIREMENT COMMUNITY</t>
  </si>
  <si>
    <t>HIGHLAND VIEW HEALTHCARE AND REHABILITATION CENTER</t>
  </si>
  <si>
    <t>ORWIGSBURG NURSING AND REHABILITATION  CENTER</t>
  </si>
  <si>
    <t>QUALITY LIFE SERVICES - MERCER</t>
  </si>
  <si>
    <t>PHOEBE BERKS</t>
  </si>
  <si>
    <t>MOUNTAIN VIEW CARE AND REHABILITATION CENTER</t>
  </si>
  <si>
    <t>LONGWOOD AT OAKMONT</t>
  </si>
  <si>
    <t>PENNWOOD NURSING AND REHABILITATION CENTER LLC</t>
  </si>
  <si>
    <t>SNU ARMSTRONG CO MEMORIAL HOSP</t>
  </si>
  <si>
    <t>LAUREL VIEW VILLAGE</t>
  </si>
  <si>
    <t>GROVE AT LATROBE, THE</t>
  </si>
  <si>
    <t>CARE PAVILION NURSING AND REHABILITATION CENTER</t>
  </si>
  <si>
    <t>MEADVILLE MEDICAL CTR TCU</t>
  </si>
  <si>
    <t>VALLEY VIEW REHAB AND NURSING CENTER</t>
  </si>
  <si>
    <t>HOMEWOOD AT MARTINSBURG PA INC</t>
  </si>
  <si>
    <t>HOMEWOOD AT PLUM CREEK</t>
  </si>
  <si>
    <t>GARDENS AT ORANGEVILLE, THE</t>
  </si>
  <si>
    <t>TITUSVILLE HEALTHCARE AND REHABILITATION CENTER</t>
  </si>
  <si>
    <t>NORMANDIE RIDGE</t>
  </si>
  <si>
    <t>NORTH HILLS HEALTH AND REHABILITATION CENTER</t>
  </si>
  <si>
    <t>SANATOGA CENTER</t>
  </si>
  <si>
    <t>KINGSTON HEALTH CARE CENTER</t>
  </si>
  <si>
    <t>QUALITY LIFE SERVICES - HENRY CLAY</t>
  </si>
  <si>
    <t>FORESTVIEW</t>
  </si>
  <si>
    <t>BRADFORD ECUMENICAL HOME, INC</t>
  </si>
  <si>
    <t>DARWAY HEALTHCARE AND  REHABILITATION CENTER</t>
  </si>
  <si>
    <t>SUBURBAN WOODS HEALTH &amp; REHA</t>
  </si>
  <si>
    <t>PROMEDICA SKILLED NRSG AND REHAB (HUNTINGDON VALLE</t>
  </si>
  <si>
    <t>KINKORA PYTHIAN HOME</t>
  </si>
  <si>
    <t>KIRKLAND VILLAGE</t>
  </si>
  <si>
    <t>BRINTON MANOR NURSING AND REHABILITATION CENTER</t>
  </si>
  <si>
    <t>SHOOK HOME THE</t>
  </si>
  <si>
    <t>ARTMAN LUTHERAN HOME</t>
  </si>
  <si>
    <t>CHAPEL POINTE AT CARLISLE</t>
  </si>
  <si>
    <t>UPMC MCKEESPORT LONG TERM CARE</t>
  </si>
  <si>
    <t>SACRED HEART HOSPITAL TCF</t>
  </si>
  <si>
    <t>STONERIDGE POPLAR RUN</t>
  </si>
  <si>
    <t>RIDGEVIEW HEALTHCARE &amp; REHAB CENTER</t>
  </si>
  <si>
    <t>WAYNE WOODLANDS MANOR</t>
  </si>
  <si>
    <t>COMPLETE CARE AT BERKSHIRE LLC</t>
  </si>
  <si>
    <t>COMPLETE CARE AT LEHIGH LLC</t>
  </si>
  <si>
    <t>TRANSITIONAL SUB-ACUTE UNIT</t>
  </si>
  <si>
    <t>CHAMBERS POINTE HEALTH CARE CENTER</t>
  </si>
  <si>
    <t>JEFFERSON HILLS REHABILITATION AND WELLNESS CENTER</t>
  </si>
  <si>
    <t>CENTENNIAL HEALTHCARE AND REHABILITATION CENTER</t>
  </si>
  <si>
    <t>LEHIGH VALLEY HOSPITAL TSU</t>
  </si>
  <si>
    <t>NAAMANS CREEK COUNTRY MANOR</t>
  </si>
  <si>
    <t>SUNSET RIDGE HEALTHCARE AND REHABILITATION CENTER</t>
  </si>
  <si>
    <t>GLEN AT WILLOW VALLEY</t>
  </si>
  <si>
    <t>CARING PLACE, THE</t>
  </si>
  <si>
    <t>PHILADELPHIA PROTESTANT HOME</t>
  </si>
  <si>
    <t>RESTORE HEALTH AT SHIPPENSBURG</t>
  </si>
  <si>
    <t>UPMC NORTHWEST TRANSITIONAL CARE UNIT</t>
  </si>
  <si>
    <t>BELLA HEALTHCARE CENTER</t>
  </si>
  <si>
    <t>KEARSLEY REHABILITATION AND NURSING CENTER</t>
  </si>
  <si>
    <t>AVENTURA AT CREEKSIDE</t>
  </si>
  <si>
    <t>ALTOONA CENTER FOR NURSING CARE</t>
  </si>
  <si>
    <t>KITTANNING CARE CENTER</t>
  </si>
  <si>
    <t>PROVIDENCE REHAB AND HLTHCARE CTRATMERCYFITZGERALD</t>
  </si>
  <si>
    <t>MANCHESTER COMMONS OF PRESBYTERIAN SENIORCARE</t>
  </si>
  <si>
    <t>MISERICORDIA NURSING &amp; REHABILITATION CENTER</t>
  </si>
  <si>
    <t>ABRAMSON SENIOR CARE AT LANKENAU MEDICAL CENTER</t>
  </si>
  <si>
    <t>TCU AT NAZARETH HOSPITAL, THE</t>
  </si>
  <si>
    <t>PROMEDICA SKILLED NRSG AND REHAB (MONROEVILLE)</t>
  </si>
  <si>
    <t>NORRITON SQUARE NURSING AND REHABILITATION CENTER</t>
  </si>
  <si>
    <t>WESTMINSTER WOODS AT HUNTINGDO</t>
  </si>
  <si>
    <t>PROMEDICA SKILLED NRSG AND REHAB (WILLOW GROVE)</t>
  </si>
  <si>
    <t>REDSTONE HIGHLANDS HEALTH CARE</t>
  </si>
  <si>
    <t>CONCORDIA AT VILLA ST JOSEPH</t>
  </si>
  <si>
    <t>SCOTTDALE HEALTHCARE AND REHABILITATION CENTER</t>
  </si>
  <si>
    <t>HARMAR VILLAGE CARE CENTER</t>
  </si>
  <si>
    <t>JAMESON CARE CENTER</t>
  </si>
  <si>
    <t>COUNTRY MEADOWS NURSING CENTER OF BETHLEHEM</t>
  </si>
  <si>
    <t>MASONIC VILLAGE AT WARMINSTER</t>
  </si>
  <si>
    <t>WILLIAM PENN CARE CENTER</t>
  </si>
  <si>
    <t>AVALON SPRINGS PLACE</t>
  </si>
  <si>
    <t>CONCORDIA AT THE CEDARS</t>
  </si>
  <si>
    <t>INN AT FREEDOM VILLAGE,THE</t>
  </si>
  <si>
    <t>SETON MANOR NURSING AND REHABILITATION CENTER</t>
  </si>
  <si>
    <t>MARGARET E. MOUL HOME</t>
  </si>
  <si>
    <t>BLOOMSBURG CARE CENTER AND REHABILITATION CENTER</t>
  </si>
  <si>
    <t>PROMEDICA SKILLED NRSG AND REHAB (WHITEHALL BOROUG</t>
  </si>
  <si>
    <t>CONCORDIA AT REBECCA RESIDENCE</t>
  </si>
  <si>
    <t>ARBUTUS PARK MANOR</t>
  </si>
  <si>
    <t>THE PINES AT PHILADELPHIA REHAB AND HEALTHCARE CTR</t>
  </si>
  <si>
    <t>MILLCREEK MANOR</t>
  </si>
  <si>
    <t>NORTH STRABANE REHABILITATION AND WELLNESS CTR, LL</t>
  </si>
  <si>
    <t>ALLIED SERVICES SKILLED NURSING CENTER</t>
  </si>
  <si>
    <t>PROMEDICA SKILLED NRSG AND REHAB (OLD ORCHARD)</t>
  </si>
  <si>
    <t>HORSHAM CENTER FOR JEWISH LIFE</t>
  </si>
  <si>
    <t>GARDEN SPOT VILLAGE</t>
  </si>
  <si>
    <t>SAINT MARY'S AT ASBURY RIDGE</t>
  </si>
  <si>
    <t>THE WATERMARK AT BELLINGHAM PARK LANE</t>
  </si>
  <si>
    <t>STERLING HEALTH CARE AND REHAB CENTER</t>
  </si>
  <si>
    <t>MON VALLEY CARE CENTER</t>
  </si>
  <si>
    <t>GREEN VALLEY SKILLED NURSING AND REHABILITATION CE</t>
  </si>
  <si>
    <t>MAPLE WINDS HEALTHCARE AND REHABILITATION, LLC</t>
  </si>
  <si>
    <t>CONCORDIA OF THE SOUTH HILLS</t>
  </si>
  <si>
    <t>PRESTON RESIDENCE</t>
  </si>
  <si>
    <t>VILLAGE AT PENN STATE,  THE</t>
  </si>
  <si>
    <t>RICHFIELD HEALTHCARE AND REHABILITATION CENTER</t>
  </si>
  <si>
    <t>SCRANTON HEALTH CARE CENTER</t>
  </si>
  <si>
    <t>MORAVIAN VILLAGE OF BETHLEHEM</t>
  </si>
  <si>
    <t>UPMC MAGEE-WOMENS HOSPITAL TCU</t>
  </si>
  <si>
    <t>REHAB AT SHANNONDELL</t>
  </si>
  <si>
    <t>CONEMAUGH MEMORIAL MEDICAL CENTER TCU</t>
  </si>
  <si>
    <t>HAVEN CONVALESCENT HOME, INC</t>
  </si>
  <si>
    <t>ANN'S CHOICE</t>
  </si>
  <si>
    <t>GOOD SHEPHERD HOME-BETHLEHEM</t>
  </si>
  <si>
    <t>HEINZ TRANSITIONAL REHABILITATION UNIT</t>
  </si>
  <si>
    <t>SPIRITRUST LUTHERAN THE VILLAGE AT UTZ TERRACE</t>
  </si>
  <si>
    <t>HEALTH CENTER AT THE HILL AT WHITEMARSH, THE</t>
  </si>
  <si>
    <t>TWIN PINES HEALTH CARE CENTER</t>
  </si>
  <si>
    <t>WYNDMOOR HILLS REHABILITATION AND NURSING CENTER</t>
  </si>
  <si>
    <t>WELLINGTON COURT NURSING AND REHAB CENTER</t>
  </si>
  <si>
    <t>MT HOPE NAZARENE RETIREMENT COMMUNITY</t>
  </si>
  <si>
    <t>PHOEBE WYNCOTE</t>
  </si>
  <si>
    <t>FOX SUBACUTE AT MECHANICSBURG</t>
  </si>
  <si>
    <t>CONTINUING CARE  AT MARIS GROVE</t>
  </si>
  <si>
    <t>PROVIDENCE POINT HEALTHCARE RESIDENCE</t>
  </si>
  <si>
    <t>CHRIST'S HOME RETIREMENT COMMUNITY</t>
  </si>
  <si>
    <t>POWERBACK REHABILITATION PHOENIXVILLE</t>
  </si>
  <si>
    <t>MAPLE FARM</t>
  </si>
  <si>
    <t>WILLOW TERRACE</t>
  </si>
  <si>
    <t>WHITESTONE CARE CENTER</t>
  </si>
  <si>
    <t>QUALITY LIFE SERVICES - WESTMONT</t>
  </si>
  <si>
    <t>VIBRA REHABILITATION CENTER</t>
  </si>
  <si>
    <t>PENN STATE HEALTH TRANSITIONAL CARE</t>
  </si>
  <si>
    <t>ALLIED SERVICES TRANSITIONAL REHAB UNIT</t>
  </si>
  <si>
    <t>ATHENS HEALTH AND REHABILITATION CENTER</t>
  </si>
  <si>
    <t>HARMONY PHYSICAL REHABILITATION</t>
  </si>
  <si>
    <t>REHABILITATION CENTER AT BRETHREN VILLAGE LLC</t>
  </si>
  <si>
    <t>FOX SUBACUTE AT SOUTH PHILADELPHIA</t>
  </si>
  <si>
    <t>PARAMOUNT NURSING AND REHABILITATION AT SOUTH HILL</t>
  </si>
  <si>
    <t>TULIP SPECIAL CARE, LLC</t>
  </si>
  <si>
    <t>PROMEDICA SKILLED NRSG AND REHAB (EXTON)</t>
  </si>
  <si>
    <t>MENNO HAVEN REHABILITATION CENTER</t>
  </si>
  <si>
    <t>SPIRITRUST LUTHERAN THE VILLAGE AT LUTHER RIDGE</t>
  </si>
  <si>
    <t>VILLA CREST, LLC</t>
  </si>
  <si>
    <t>DELAWARE VALLEY SKILLED NURSING &amp; REHABILITATION C</t>
  </si>
  <si>
    <t>GINO J MERLI VETERANS CENTER</t>
  </si>
  <si>
    <t>PENNSYLVANIA SOLDIERS AND SAILORS HOME</t>
  </si>
  <si>
    <t>SOUTHEASTERN PENNSYLVANIA VETERAN'S CENTER</t>
  </si>
  <si>
    <t>DELAWARE VALLEY VETERAN'S HOME</t>
  </si>
  <si>
    <t>HOLLIDAYSBURG VETERANS HOME</t>
  </si>
  <si>
    <t>SOUTHWESTERN VETERANS CENTER</t>
  </si>
  <si>
    <t>ATHENS</t>
  </si>
  <si>
    <t>YORK</t>
  </si>
  <si>
    <t>ALTOONA</t>
  </si>
  <si>
    <t>OXFORD</t>
  </si>
  <si>
    <t>BUTLER</t>
  </si>
  <si>
    <t>GREENVILLE</t>
  </si>
  <si>
    <t>TROY</t>
  </si>
  <si>
    <t>MONROEVILLE</t>
  </si>
  <si>
    <t>FAYETTEVILLE</t>
  </si>
  <si>
    <t>WARREN</t>
  </si>
  <si>
    <t>CABOT</t>
  </si>
  <si>
    <t>MALVERN</t>
  </si>
  <si>
    <t>CARLISLE</t>
  </si>
  <si>
    <t>HARRISBURG</t>
  </si>
  <si>
    <t>TAYLOR</t>
  </si>
  <si>
    <t>DANVILLE</t>
  </si>
  <si>
    <t>MONTROSE</t>
  </si>
  <si>
    <t>LANCASTER</t>
  </si>
  <si>
    <t>CARBONDALE</t>
  </si>
  <si>
    <t>AKRON</t>
  </si>
  <si>
    <t>SPRINGFIELD</t>
  </si>
  <si>
    <t>CHESTER</t>
  </si>
  <si>
    <t>WALLINGFORD</t>
  </si>
  <si>
    <t>MILFORD</t>
  </si>
  <si>
    <t>MIDDLETOWN</t>
  </si>
  <si>
    <t>NEWTOWN</t>
  </si>
  <si>
    <t>SHARON</t>
  </si>
  <si>
    <t>NEW CASTLE</t>
  </si>
  <si>
    <t>WASHINGTON</t>
  </si>
  <si>
    <t>MILTON</t>
  </si>
  <si>
    <t>TITUSVILLE</t>
  </si>
  <si>
    <t>DALLAS</t>
  </si>
  <si>
    <t>WAYNESBORO</t>
  </si>
  <si>
    <t>FRANKLIN</t>
  </si>
  <si>
    <t>SAINT MARYS</t>
  </si>
  <si>
    <t>MOSCOW</t>
  </si>
  <si>
    <t>BELLEVILLE</t>
  </si>
  <si>
    <t>LEBANON</t>
  </si>
  <si>
    <t>COLUMBIA</t>
  </si>
  <si>
    <t>BEDFORD</t>
  </si>
  <si>
    <t>PORTAGE</t>
  </si>
  <si>
    <t>HANOVER</t>
  </si>
  <si>
    <t>GREENSBURG</t>
  </si>
  <si>
    <t>LIGONIER</t>
  </si>
  <si>
    <t>ROCHESTER</t>
  </si>
  <si>
    <t>BROOKVILLE</t>
  </si>
  <si>
    <t>WILLIAMSPORT</t>
  </si>
  <si>
    <t>MOUNT PLEASANT</t>
  </si>
  <si>
    <t>FOREST CITY</t>
  </si>
  <si>
    <t>AUDUBON</t>
  </si>
  <si>
    <t>CLARION</t>
  </si>
  <si>
    <t>SHENANDOAH</t>
  </si>
  <si>
    <t>EASTON</t>
  </si>
  <si>
    <t>SENECA</t>
  </si>
  <si>
    <t>GIRARD</t>
  </si>
  <si>
    <t>ST MARYS</t>
  </si>
  <si>
    <t>ELIZABETHTOWN</t>
  </si>
  <si>
    <t>SOMERSET</t>
  </si>
  <si>
    <t>ANNVILLE</t>
  </si>
  <si>
    <t>BANGOR</t>
  </si>
  <si>
    <t>FREDERICK</t>
  </si>
  <si>
    <t>BERLIN</t>
  </si>
  <si>
    <t>FORT WASHINGTON</t>
  </si>
  <si>
    <t>WORCESTER</t>
  </si>
  <si>
    <t>EVERETT</t>
  </si>
  <si>
    <t>READING</t>
  </si>
  <si>
    <t>SHREWSBURY</t>
  </si>
  <si>
    <t>KINGSTON</t>
  </si>
  <si>
    <t>BRADFORD</t>
  </si>
  <si>
    <t>HASTINGS</t>
  </si>
  <si>
    <t>HILLSDALE</t>
  </si>
  <si>
    <t>WHITEHALL</t>
  </si>
  <si>
    <t>HOLLAND</t>
  </si>
  <si>
    <t>WAYNE</t>
  </si>
  <si>
    <t>HARRISVILLE</t>
  </si>
  <si>
    <t>STILLWATER</t>
  </si>
  <si>
    <t>WORTHINGTON</t>
  </si>
  <si>
    <t>RICHFIELD</t>
  </si>
  <si>
    <t>HARMONY</t>
  </si>
  <si>
    <t>PHILADELPHIA</t>
  </si>
  <si>
    <t>MEADVILLE</t>
  </si>
  <si>
    <t>HERMITAGE</t>
  </si>
  <si>
    <t>LEWISTOWN</t>
  </si>
  <si>
    <t>EXETER</t>
  </si>
  <si>
    <t>MILLVILLE</t>
  </si>
  <si>
    <t>JOHNSTOWN</t>
  </si>
  <si>
    <t>HAMBURG</t>
  </si>
  <si>
    <t>GROVE CITY</t>
  </si>
  <si>
    <t>LIMA</t>
  </si>
  <si>
    <t>MILLERSBURG</t>
  </si>
  <si>
    <t>DOYLESTOWN</t>
  </si>
  <si>
    <t>SUNBURY</t>
  </si>
  <si>
    <t>WEST CHESTER</t>
  </si>
  <si>
    <t>SAYRE</t>
  </si>
  <si>
    <t>BEAVER</t>
  </si>
  <si>
    <t>ZELIENOPLE</t>
  </si>
  <si>
    <t>MEADOWBROOK</t>
  </si>
  <si>
    <t>WARRINGTON</t>
  </si>
  <si>
    <t>BRACKENRIDGE</t>
  </si>
  <si>
    <t>CHAMBERSBURG</t>
  </si>
  <si>
    <t>MUNHALL</t>
  </si>
  <si>
    <t>ALLENTOWN</t>
  </si>
  <si>
    <t>PLYMOUTH MEETING</t>
  </si>
  <si>
    <t>PITTSBURGH</t>
  </si>
  <si>
    <t>RICHLANDTOWN</t>
  </si>
  <si>
    <t>LOCK HAVEN</t>
  </si>
  <si>
    <t>MCMURRAY</t>
  </si>
  <si>
    <t>ERIE</t>
  </si>
  <si>
    <t>OAKMONT</t>
  </si>
  <si>
    <t>COAL TOWNSHIP</t>
  </si>
  <si>
    <t>HOLLIDAYSBURG</t>
  </si>
  <si>
    <t>BROOMALL</t>
  </si>
  <si>
    <t>CLAIRTON</t>
  </si>
  <si>
    <t>SCRANTON</t>
  </si>
  <si>
    <t>WILLOW GROVE</t>
  </si>
  <si>
    <t>WINDBER</t>
  </si>
  <si>
    <t>LEESPORT</t>
  </si>
  <si>
    <t>BRYN MAWR</t>
  </si>
  <si>
    <t>TREXLERTOWN</t>
  </si>
  <si>
    <t>NEW OXFORD</t>
  </si>
  <si>
    <t>ALIQUIPPA</t>
  </si>
  <si>
    <t>TOPTON</t>
  </si>
  <si>
    <t>CHICORA</t>
  </si>
  <si>
    <t>CAMP HILL</t>
  </si>
  <si>
    <t>SHILLINGTON</t>
  </si>
  <si>
    <t>WILKES BARRE</t>
  </si>
  <si>
    <t>SAXONBURG</t>
  </si>
  <si>
    <t>MARS</t>
  </si>
  <si>
    <t>COOPERSBURG</t>
  </si>
  <si>
    <t>SELINSGROVE</t>
  </si>
  <si>
    <t>HAVERTOWN</t>
  </si>
  <si>
    <t>AMBLER</t>
  </si>
  <si>
    <t>CORNWALL</t>
  </si>
  <si>
    <t>BUCKINGHAM</t>
  </si>
  <si>
    <t>ROSEMONT</t>
  </si>
  <si>
    <t>NEW WILMINGTON</t>
  </si>
  <si>
    <t>PROSPECT PARK</t>
  </si>
  <si>
    <t>LOWER BURRELL</t>
  </si>
  <si>
    <t>RICHBORO</t>
  </si>
  <si>
    <t>WEST READING</t>
  </si>
  <si>
    <t>ROSLYN</t>
  </si>
  <si>
    <t>COUDERSPORT</t>
  </si>
  <si>
    <t>UNIONTOWN</t>
  </si>
  <si>
    <t>GETTYSBURG</t>
  </si>
  <si>
    <t>BETHLEHEM</t>
  </si>
  <si>
    <t>POTTSVILLE</t>
  </si>
  <si>
    <t>LANSDALE</t>
  </si>
  <si>
    <t>LEVITTOWN</t>
  </si>
  <si>
    <t>LEWISBURG</t>
  </si>
  <si>
    <t>HAZLETON</t>
  </si>
  <si>
    <t>BEAVER FALLS</t>
  </si>
  <si>
    <t>LEHIGHTON</t>
  </si>
  <si>
    <t>FLOURTOWN</t>
  </si>
  <si>
    <t>DARBY</t>
  </si>
  <si>
    <t>PHOENIXVILLE</t>
  </si>
  <si>
    <t>SUSQUEHANNA</t>
  </si>
  <si>
    <t>FRACKVILLE</t>
  </si>
  <si>
    <t>EAST STROUDSBURG</t>
  </si>
  <si>
    <t>CANONSBURG</t>
  </si>
  <si>
    <t>MURRYSVILLE</t>
  </si>
  <si>
    <t>WHITE MARSH</t>
  </si>
  <si>
    <t>HUNTINGDON</t>
  </si>
  <si>
    <t>NANTICOKE</t>
  </si>
  <si>
    <t>WEXFORD</t>
  </si>
  <si>
    <t>KENNETT SQUARE</t>
  </si>
  <si>
    <t>INDIANA</t>
  </si>
  <si>
    <t>COALDALE</t>
  </si>
  <si>
    <t>WELLSBORO</t>
  </si>
  <si>
    <t>POTTSTOWN</t>
  </si>
  <si>
    <t>RYDAL</t>
  </si>
  <si>
    <t>LITITZ</t>
  </si>
  <si>
    <t>NARVON</t>
  </si>
  <si>
    <t>NEWTOWN SQUARE</t>
  </si>
  <si>
    <t>CLEARFIELD</t>
  </si>
  <si>
    <t>TOWANDA</t>
  </si>
  <si>
    <t>WYNDMOOR</t>
  </si>
  <si>
    <t>QUARRYVILLE</t>
  </si>
  <si>
    <t>WYNCOTE</t>
  </si>
  <si>
    <t>MYERSTOWN</t>
  </si>
  <si>
    <t>NORRISTOWN</t>
  </si>
  <si>
    <t>MIFFLIN</t>
  </si>
  <si>
    <t>SPRING HOUSE</t>
  </si>
  <si>
    <t>EMPORIUM</t>
  </si>
  <si>
    <t>HONESDALE</t>
  </si>
  <si>
    <t>JERSEY SHORE</t>
  </si>
  <si>
    <t>HATBORO</t>
  </si>
  <si>
    <t>APOLLO</t>
  </si>
  <si>
    <t>YEADON</t>
  </si>
  <si>
    <t>NEWVILLE</t>
  </si>
  <si>
    <t>MONTOURSVILLE</t>
  </si>
  <si>
    <t>WYNNEWOOD</t>
  </si>
  <si>
    <t>NORTH HUNTINGDON</t>
  </si>
  <si>
    <t>MECHANICSBURG</t>
  </si>
  <si>
    <t>MCCONNELLSBURG</t>
  </si>
  <si>
    <t>NORTHUMBERLAND</t>
  </si>
  <si>
    <t>TYRONE</t>
  </si>
  <si>
    <t>CHRISTIANA</t>
  </si>
  <si>
    <t>QUAKERTOWN</t>
  </si>
  <si>
    <t>OLYPHANT</t>
  </si>
  <si>
    <t>SCHUYLKILL HAVEN</t>
  </si>
  <si>
    <t>MIFFLINTOWN</t>
  </si>
  <si>
    <t>BERWICK</t>
  </si>
  <si>
    <t>NEW BLOOMFIELD</t>
  </si>
  <si>
    <t>DUBOIS</t>
  </si>
  <si>
    <t>WARMINSTER</t>
  </si>
  <si>
    <t>TUNKHANNOCK</t>
  </si>
  <si>
    <t>HONEY BROOK</t>
  </si>
  <si>
    <t>PALMYRA</t>
  </si>
  <si>
    <t>RENOVO</t>
  </si>
  <si>
    <t>DALLASTOWN</t>
  </si>
  <si>
    <t>ROYERSFORD</t>
  </si>
  <si>
    <t>SLIGO</t>
  </si>
  <si>
    <t>LANGHORNE</t>
  </si>
  <si>
    <t>EFFORT</t>
  </si>
  <si>
    <t>WEATHERLY</t>
  </si>
  <si>
    <t>KITTANNING</t>
  </si>
  <si>
    <t>NAZARETH</t>
  </si>
  <si>
    <t>LAURELDALE</t>
  </si>
  <si>
    <t>DRUMS</t>
  </si>
  <si>
    <t>CORRY</t>
  </si>
  <si>
    <t>SOUTHAMPTON</t>
  </si>
  <si>
    <t>STROUDSBURG</t>
  </si>
  <si>
    <t>LAKE ARIEL</t>
  </si>
  <si>
    <t>LOWER GWYNEDD</t>
  </si>
  <si>
    <t>SELLERSVILLE</t>
  </si>
  <si>
    <t>MEDIA</t>
  </si>
  <si>
    <t>TREMONT</t>
  </si>
  <si>
    <t>OIL CITY</t>
  </si>
  <si>
    <t>PHILIPSBURG</t>
  </si>
  <si>
    <t>SARVER</t>
  </si>
  <si>
    <t>CHESWICK</t>
  </si>
  <si>
    <t>SINKING SPRING</t>
  </si>
  <si>
    <t>MOUNTAIN TOP</t>
  </si>
  <si>
    <t>GLENSIDE</t>
  </si>
  <si>
    <t>CRANBERRY TOWNSHIP</t>
  </si>
  <si>
    <t>PENNSBURG</t>
  </si>
  <si>
    <t>MARTINSBURG</t>
  </si>
  <si>
    <t>DUNMORE</t>
  </si>
  <si>
    <t>MUNCY</t>
  </si>
  <si>
    <t>STEVENS</t>
  </si>
  <si>
    <t>SOUTH MOUNTAIN</t>
  </si>
  <si>
    <t>MT CARMEL</t>
  </si>
  <si>
    <t>BRIDGEVILLE</t>
  </si>
  <si>
    <t>PITTSTON</t>
  </si>
  <si>
    <t>CORAOPOLIS</t>
  </si>
  <si>
    <t>GIBSONIA</t>
  </si>
  <si>
    <t>SHIPPENVILLE</t>
  </si>
  <si>
    <t>YOUNGSVILLE</t>
  </si>
  <si>
    <t>MILLMONT</t>
  </si>
  <si>
    <t>PUNXSUTAWNEY</t>
  </si>
  <si>
    <t>CONNEAUTVILLE</t>
  </si>
  <si>
    <t>WAYNESBURG</t>
  </si>
  <si>
    <t>MONONGAHELA</t>
  </si>
  <si>
    <t>SOUDERTON</t>
  </si>
  <si>
    <t>SEWICKLEY</t>
  </si>
  <si>
    <t>MCKEESPORT</t>
  </si>
  <si>
    <t>PECKVILLE</t>
  </si>
  <si>
    <t>EDINBORO</t>
  </si>
  <si>
    <t>HARLEYSVILLE</t>
  </si>
  <si>
    <t>CURWENSVILLE</t>
  </si>
  <si>
    <t>MEYERSDALE</t>
  </si>
  <si>
    <t>BLUE BELL</t>
  </si>
  <si>
    <t>KUTZTOWN</t>
  </si>
  <si>
    <t>LAPORTE</t>
  </si>
  <si>
    <t>OAK LANE</t>
  </si>
  <si>
    <t>WILKES-BARRE</t>
  </si>
  <si>
    <t>ORBISONIA</t>
  </si>
  <si>
    <t>BETHEL PARK</t>
  </si>
  <si>
    <t>CLARKS SUMMIT</t>
  </si>
  <si>
    <t>ELKINS PARK</t>
  </si>
  <si>
    <t>GLADWYNE</t>
  </si>
  <si>
    <t>MARIENVILLE</t>
  </si>
  <si>
    <t>STATE COLLEGE</t>
  </si>
  <si>
    <t>WILLOW STREET</t>
  </si>
  <si>
    <t>SMETHPORT</t>
  </si>
  <si>
    <t>BELLEFONTE</t>
  </si>
  <si>
    <t>DUNCANNON</t>
  </si>
  <si>
    <t>MANHEIM</t>
  </si>
  <si>
    <t>VERONA</t>
  </si>
  <si>
    <t>MONTGOMERYVILLE</t>
  </si>
  <si>
    <t>WYOMISSING</t>
  </si>
  <si>
    <t>HAVERFORD</t>
  </si>
  <si>
    <t>TELFORD</t>
  </si>
  <si>
    <t>EPHRATA</t>
  </si>
  <si>
    <t>DOWNINGTOWN</t>
  </si>
  <si>
    <t>KANE</t>
  </si>
  <si>
    <t>YARDLEY</t>
  </si>
  <si>
    <t>LAFAYETTE HILL</t>
  </si>
  <si>
    <t>WATSONTOWN</t>
  </si>
  <si>
    <t>EBENSBURG</t>
  </si>
  <si>
    <t>KING OF PRUSSIA</t>
  </si>
  <si>
    <t>SAEGERTOWN</t>
  </si>
  <si>
    <t>LATROBE</t>
  </si>
  <si>
    <t>MARKLEYSBURG</t>
  </si>
  <si>
    <t>TURTLE CREEK</t>
  </si>
  <si>
    <t>TAMAQUA</t>
  </si>
  <si>
    <t>BROCKWAY</t>
  </si>
  <si>
    <t>ORWIGSBURG</t>
  </si>
  <si>
    <t>MERCER</t>
  </si>
  <si>
    <t>WERNERSVILLE</t>
  </si>
  <si>
    <t>DAVIDSVILLE</t>
  </si>
  <si>
    <t>ORANGEVILLE</t>
  </si>
  <si>
    <t>FORKSVILLE</t>
  </si>
  <si>
    <t>HUNTINGDON VALLEY</t>
  </si>
  <si>
    <t>GLEN MILLS</t>
  </si>
  <si>
    <t>WAYMART</t>
  </si>
  <si>
    <t>MACUNGIE</t>
  </si>
  <si>
    <t>JEFFERSON HILLS</t>
  </si>
  <si>
    <t>BOOTHWYN</t>
  </si>
  <si>
    <t>BLOOMSBURG</t>
  </si>
  <si>
    <t>SHIPPENSBURG</t>
  </si>
  <si>
    <t>BADEN</t>
  </si>
  <si>
    <t>SCOTTDALE</t>
  </si>
  <si>
    <t>JEANNETTE</t>
  </si>
  <si>
    <t>WEST BRANDYWINE</t>
  </si>
  <si>
    <t>ALLISON PARK</t>
  </si>
  <si>
    <t>NORTH WALES</t>
  </si>
  <si>
    <t>NEW HOLLAND</t>
  </si>
  <si>
    <t>WEST GROVE</t>
  </si>
  <si>
    <t>HUMMELSTOWN</t>
  </si>
  <si>
    <t>EXTON</t>
  </si>
  <si>
    <t>MATAMORAS</t>
  </si>
  <si>
    <t>SPRING CITY</t>
  </si>
  <si>
    <t>Jefferson</t>
  </si>
  <si>
    <t>Montgomery</t>
  </si>
  <si>
    <t>Franklin</t>
  </si>
  <si>
    <t>Perry</t>
  </si>
  <si>
    <t>Washington</t>
  </si>
  <si>
    <t>Lawrence</t>
  </si>
  <si>
    <t>Fayette</t>
  </si>
  <si>
    <t>Butler</t>
  </si>
  <si>
    <t>Pike</t>
  </si>
  <si>
    <t>Monroe</t>
  </si>
  <si>
    <t>Columbia</t>
  </si>
  <si>
    <t>Crawford</t>
  </si>
  <si>
    <t>Greene</t>
  </si>
  <si>
    <t>Union</t>
  </si>
  <si>
    <t>Fulton</t>
  </si>
  <si>
    <t>Adams</t>
  </si>
  <si>
    <t>Bradford</t>
  </si>
  <si>
    <t>Warren</t>
  </si>
  <si>
    <t>Wayne</t>
  </si>
  <si>
    <t>Clinton</t>
  </si>
  <si>
    <t>Mercer</t>
  </si>
  <si>
    <t>Cumberland</t>
  </si>
  <si>
    <t>Delaware</t>
  </si>
  <si>
    <t>Sullivan</t>
  </si>
  <si>
    <t>York</t>
  </si>
  <si>
    <t>Somerset</t>
  </si>
  <si>
    <t>Carbon</t>
  </si>
  <si>
    <t>Lancaster</t>
  </si>
  <si>
    <t>Wyoming</t>
  </si>
  <si>
    <t>Erie</t>
  </si>
  <si>
    <t>Tioga</t>
  </si>
  <si>
    <t>Northampton</t>
  </si>
  <si>
    <t>Beaver</t>
  </si>
  <si>
    <t>Bucks</t>
  </si>
  <si>
    <t>Allegheny</t>
  </si>
  <si>
    <t>Lehigh</t>
  </si>
  <si>
    <t>Northumberlnd</t>
  </si>
  <si>
    <t>Blair</t>
  </si>
  <si>
    <t>Lackawanna</t>
  </si>
  <si>
    <t>Dauphin</t>
  </si>
  <si>
    <t>Philadelphia</t>
  </si>
  <si>
    <t>Susquehanna</t>
  </si>
  <si>
    <t>Berks</t>
  </si>
  <si>
    <t>Luzerne</t>
  </si>
  <si>
    <t>Chester</t>
  </si>
  <si>
    <t>Snyder</t>
  </si>
  <si>
    <t>Lebanon</t>
  </si>
  <si>
    <t>Westmoreland</t>
  </si>
  <si>
    <t>Bedford</t>
  </si>
  <si>
    <t>Potter</t>
  </si>
  <si>
    <t>Schuylkill</t>
  </si>
  <si>
    <t>Elk</t>
  </si>
  <si>
    <t>Huntingdon</t>
  </si>
  <si>
    <t>Indiana</t>
  </si>
  <si>
    <t>Clearfield</t>
  </si>
  <si>
    <t>Mifflin</t>
  </si>
  <si>
    <t>Juniata</t>
  </si>
  <si>
    <t>Mc Kean</t>
  </si>
  <si>
    <t>Cameron</t>
  </si>
  <si>
    <t>Lycoming</t>
  </si>
  <si>
    <t>Armstrong</t>
  </si>
  <si>
    <t>Cambria</t>
  </si>
  <si>
    <t>Clarion</t>
  </si>
  <si>
    <t>Venango</t>
  </si>
  <si>
    <t>Centre</t>
  </si>
  <si>
    <t>Montour</t>
  </si>
  <si>
    <t>Forest</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</si>
  <si>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</si>
  <si>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</si>
  <si>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</si>
  <si>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</si>
  <si>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</si>
  <si>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</si>
  <si>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</si>
  <si>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</si>
  <si>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</si>
  <si>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</si>
  <si>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</si>
  <si>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</si>
  <si>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</si>
  <si>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</si>
  <si>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</si>
  <si>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</si>
  <si>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</si>
  <si>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</si>
  <si>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</si>
  <si>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</si>
  <si>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</si>
  <si>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</si>
  <si>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</si>
  <si>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</si>
  <si>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</si>
  <si>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</si>
  <si>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</si>
  <si>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</si>
  <si>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</si>
  <si>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</si>
  <si>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</si>
  <si>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</si>
  <si>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</si>
  <si>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</si>
  <si>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</si>
  <si>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</si>
  <si>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</si>
  <si>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</si>
  <si>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</si>
  <si>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</si>
  <si>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</si>
  <si>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</si>
  <si>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</si>
  <si>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</si>
  <si>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</si>
  <si>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</si>
  <si>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</si>
  <si>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</si>
  <si>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</si>
  <si>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</si>
  <si>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</si>
  <si>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</si>
  <si>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</si>
  <si>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</si>
  <si>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</si>
  <si>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</si>
  <si>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</si>
  <si>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</si>
  <si>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</si>
  <si>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</si>
  <si>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</si>
  <si>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</si>
  <si>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</si>
  <si>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</si>
  <si>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</si>
  <si>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</si>
  <si>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</si>
  <si>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</si>
  <si>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</si>
  <si>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</si>
  <si>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</si>
  <si>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</si>
  <si>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</si>
  <si>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</si>
  <si>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</si>
  <si>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</si>
  <si>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</si>
  <si>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</si>
  <si>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</si>
  <si>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</si>
  <si>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</si>
  <si>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</si>
  <si>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</si>
  <si>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</si>
  <si>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</si>
  <si>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</si>
  <si>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</si>
  <si>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</si>
  <si>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</si>
  <si>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</si>
  <si>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</si>
  <si>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</si>
  <si>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</si>
  <si>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</si>
  <si>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</si>
  <si>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</si>
  <si>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</si>
  <si>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</si>
  <si>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</si>
  <si>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</si>
  <si>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</si>
  <si>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</si>
  <si>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</si>
  <si>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</si>
  <si>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</si>
  <si>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</si>
  <si>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</si>
  <si>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</si>
  <si>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</si>
  <si>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</si>
  <si>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</si>
  <si>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</si>
  <si>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</si>
  <si>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Contract %</t>
  </si>
  <si>
    <t>State Total</t>
  </si>
  <si>
    <t>Combined CNA, NA TR, Med Aide/Tech</t>
  </si>
  <si>
    <t>Total Direct Care Staff Hours</t>
  </si>
  <si>
    <t>Total 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</si>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</sst>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32682.104444444474</c:v>
                </c:pt>
                <c:pt idx="1">
                  <c:v>11637.459444444423</c:v>
                </c:pt>
                <c:pt idx="2">
                  <c:v>3501.9587777777815</c:v>
                </c:pt>
                <c:pt idx="3">
                  <c:v>55069.397888888867</c:v>
                </c:pt>
                <c:pt idx="4">
                  <c:v>2240.0952222222227</c:v>
                </c:pt>
                <c:pt idx="5">
                  <c:v>123816.65577777776</c:v>
                </c:pt>
                <c:pt idx="6">
                  <c:v>4616.9958888888905</c:v>
                </c:pt>
                <c:pt idx="7">
                  <c:v>159.17488888888886</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142420</xdr:colOff>
      <xdr:row>1</xdr:row>
      <xdr:rowOff>14512</xdr:rowOff>
    </xdr:from>
    <xdr:to>
      <xdr:col>0</xdr:col>
      <xdr:colOff>6744379</xdr:colOff>
      <xdr:row>42</xdr:row>
      <xdr:rowOff>122576</xdr:rowOff>
    </xdr:to>
    <xdr:sp macro="" textlink="">
      <xdr:nvSpPr>
        <xdr:cNvPr id="3" name="TextBox 2">
          <a:extLst>
            <a:ext uri="{FF2B5EF4-FFF2-40B4-BE49-F238E27FC236}">
              <a16:creationId xmlns:a16="http://schemas.microsoft.com/office/drawing/2014/main" id="{F6F74C7F-E890-45B7-8339-ED7EB44F396B}"/>
            </a:ext>
          </a:extLst>
        </xdr:cNvPr>
        <xdr:cNvSpPr txBox="1"/>
      </xdr:nvSpPr>
      <xdr:spPr>
        <a:xfrm>
          <a:off x="142420" y="218619"/>
          <a:ext cx="6601959" cy="866695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682" totalsRowShown="0" headerRowDxfId="118">
  <autoFilter ref="A1:AG682"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0B246CC0-D784-420C-9B6F-1DE0F64D3018}"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1B1F06AC-E23B-49C8-A5B6-D2904353B160}"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682" totalsRowShown="0" headerRowDxfId="89">
  <autoFilter ref="A1:AQ682"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682" totalsRowShown="0" headerRowDxfId="50">
  <autoFilter ref="A1:AI682"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8" totalsRowShown="0" headerRowDxfId="7" dataDxfId="6">
  <autoFilter ref="F18:G28"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2:G36" totalsRowShown="0" headerRowDxfId="3" dataDxfId="2">
  <autoFilter ref="F32:G36"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68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6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1754</v>
      </c>
      <c r="B1" s="5" t="s">
        <v>1756</v>
      </c>
      <c r="C1" s="5" t="s">
        <v>1772</v>
      </c>
      <c r="D1" s="5" t="s">
        <v>1757</v>
      </c>
      <c r="E1" s="5" t="s">
        <v>1758</v>
      </c>
      <c r="F1" s="5" t="s">
        <v>1781</v>
      </c>
      <c r="G1" s="5" t="s">
        <v>1902</v>
      </c>
      <c r="H1" s="5" t="s">
        <v>1903</v>
      </c>
      <c r="I1" s="5" t="s">
        <v>1904</v>
      </c>
      <c r="J1" s="5" t="s">
        <v>1773</v>
      </c>
      <c r="K1" s="5" t="s">
        <v>1870</v>
      </c>
      <c r="L1" s="5" t="s">
        <v>1844</v>
      </c>
      <c r="M1" s="5" t="s">
        <v>1841</v>
      </c>
      <c r="N1" s="5" t="s">
        <v>1762</v>
      </c>
      <c r="O1" s="5" t="s">
        <v>1763</v>
      </c>
      <c r="P1" s="5" t="s">
        <v>1845</v>
      </c>
      <c r="Q1" s="5" t="s">
        <v>1842</v>
      </c>
      <c r="R1" s="5" t="s">
        <v>1776</v>
      </c>
      <c r="S1" s="5" t="s">
        <v>1843</v>
      </c>
      <c r="T1" s="5" t="s">
        <v>1761</v>
      </c>
      <c r="U1" s="5" t="s">
        <v>1837</v>
      </c>
      <c r="V1" s="5" t="s">
        <v>1777</v>
      </c>
      <c r="W1" s="5" t="s">
        <v>1780</v>
      </c>
      <c r="X1" s="5" t="s">
        <v>1764</v>
      </c>
      <c r="Y1" s="5" t="s">
        <v>1797</v>
      </c>
      <c r="Z1" s="5" t="s">
        <v>1795</v>
      </c>
      <c r="AA1" s="5" t="s">
        <v>1765</v>
      </c>
      <c r="AB1" s="5" t="s">
        <v>1796</v>
      </c>
      <c r="AC1" s="5" t="s">
        <v>1766</v>
      </c>
      <c r="AD1" s="5" t="s">
        <v>1838</v>
      </c>
      <c r="AE1" s="5" t="s">
        <v>1798</v>
      </c>
      <c r="AF1" s="5" t="s">
        <v>1755</v>
      </c>
      <c r="AG1" s="5" t="s">
        <v>1799</v>
      </c>
    </row>
    <row r="2" spans="1:43" x14ac:dyDescent="0.2">
      <c r="A2" t="s">
        <v>681</v>
      </c>
      <c r="B2" t="s">
        <v>700</v>
      </c>
      <c r="C2" t="s">
        <v>1459</v>
      </c>
      <c r="D2" t="s">
        <v>1694</v>
      </c>
      <c r="E2" s="3">
        <v>93.9</v>
      </c>
      <c r="F2" s="3">
        <f>Table3[[#This Row],[Total Hours Nurse Staffing]]/Table3[[#This Row],[MDS Census]]</f>
        <v>4.7338184830197605</v>
      </c>
      <c r="G2" s="3">
        <f>Table3[[#This Row],[Total Direct Care Staff Hours]]/Table3[[#This Row],[MDS Census]]</f>
        <v>4.2226482073127434</v>
      </c>
      <c r="H2" s="3">
        <f>Table3[[#This Row],[Total RN Hours (w/ Admin, DON)]]/Table3[[#This Row],[MDS Census]]</f>
        <v>1.4560643710803454</v>
      </c>
      <c r="I2" s="3">
        <f>Table3[[#This Row],[RN Hours (excl. Admin, DON)]]/Table3[[#This Row],[MDS Census]]</f>
        <v>0.94489409537332858</v>
      </c>
      <c r="J2" s="3">
        <f t="shared" ref="J2:J40" si="0">SUM(L2,P2,S2)</f>
        <v>444.50555555555553</v>
      </c>
      <c r="K2" s="3">
        <f>SUM(Table3[[#This Row],[RN Hours (excl. Admin, DON)]], Table3[[#This Row],[LPN Hours (excl. Admin)]], Table3[[#This Row],[CNA Hours]], Table3[[#This Row],[NA TR Hours]], Table3[[#This Row],[Med Aide/Tech Hours]])</f>
        <v>396.50666666666666</v>
      </c>
      <c r="L2" s="3">
        <f>SUM(Table3[[#This Row],[RN Hours (excl. Admin, DON)]:[RN DON Hours]])</f>
        <v>136.72444444444443</v>
      </c>
      <c r="M2" s="3">
        <v>88.725555555555559</v>
      </c>
      <c r="N2" s="3">
        <v>47.998888888888885</v>
      </c>
      <c r="O2" s="3">
        <v>0</v>
      </c>
      <c r="P2" s="3">
        <f>SUM(Table3[[#This Row],[LPN Hours (excl. Admin)]:[LPN Admin Hours]])</f>
        <v>58.217777777777783</v>
      </c>
      <c r="Q2" s="3">
        <v>58.217777777777783</v>
      </c>
      <c r="R2" s="3">
        <v>0</v>
      </c>
      <c r="S2" s="3">
        <f>SUM(Table3[[#This Row],[CNA Hours]], Table3[[#This Row],[NA TR Hours]], Table3[[#This Row],[Med Aide/Tech Hours]])</f>
        <v>249.56333333333333</v>
      </c>
      <c r="T2" s="3">
        <v>245.1311111111111</v>
      </c>
      <c r="U2" s="3">
        <v>4.4322222222222241</v>
      </c>
      <c r="V2" s="3">
        <v>0</v>
      </c>
      <c r="W2" s="3">
        <f>SUM(Table3[[#This Row],[RN Hours Contract]:[Med Aide Hours Contract]])</f>
        <v>88.192222222222199</v>
      </c>
      <c r="X2" s="3">
        <v>15.615555555555543</v>
      </c>
      <c r="Y2" s="3">
        <v>0</v>
      </c>
      <c r="Z2" s="3">
        <v>0</v>
      </c>
      <c r="AA2" s="3">
        <v>13.558888888888889</v>
      </c>
      <c r="AB2" s="3">
        <v>0</v>
      </c>
      <c r="AC2" s="3">
        <v>59.017777777777759</v>
      </c>
      <c r="AD2" s="3">
        <v>0</v>
      </c>
      <c r="AE2" s="3">
        <v>0</v>
      </c>
      <c r="AF2" t="s">
        <v>0</v>
      </c>
      <c r="AG2" s="13">
        <v>3</v>
      </c>
      <c r="AQ2"/>
    </row>
    <row r="3" spans="1:43" x14ac:dyDescent="0.2">
      <c r="A3" t="s">
        <v>681</v>
      </c>
      <c r="B3" t="s">
        <v>701</v>
      </c>
      <c r="C3" t="s">
        <v>1391</v>
      </c>
      <c r="D3" t="s">
        <v>1692</v>
      </c>
      <c r="E3" s="3">
        <v>93.277777777777771</v>
      </c>
      <c r="F3" s="3">
        <f>Table3[[#This Row],[Total Hours Nurse Staffing]]/Table3[[#This Row],[MDS Census]]</f>
        <v>3.605717689100655</v>
      </c>
      <c r="G3" s="3">
        <f>Table3[[#This Row],[Total Direct Care Staff Hours]]/Table3[[#This Row],[MDS Census]]</f>
        <v>3.3181655747468728</v>
      </c>
      <c r="H3" s="3">
        <f>Table3[[#This Row],[Total RN Hours (w/ Admin, DON)]]/Table3[[#This Row],[MDS Census]]</f>
        <v>0.72087552114353781</v>
      </c>
      <c r="I3" s="3">
        <f>Table3[[#This Row],[RN Hours (excl. Admin, DON)]]/Table3[[#This Row],[MDS Census]]</f>
        <v>0.49335914234663497</v>
      </c>
      <c r="J3" s="3">
        <f t="shared" si="0"/>
        <v>336.33333333333331</v>
      </c>
      <c r="K3" s="3">
        <f>SUM(Table3[[#This Row],[RN Hours (excl. Admin, DON)]], Table3[[#This Row],[LPN Hours (excl. Admin)]], Table3[[#This Row],[CNA Hours]], Table3[[#This Row],[NA TR Hours]], Table3[[#This Row],[Med Aide/Tech Hours]])</f>
        <v>309.51111111111106</v>
      </c>
      <c r="L3" s="3">
        <f>SUM(Table3[[#This Row],[RN Hours (excl. Admin, DON)]:[RN DON Hours]])</f>
        <v>67.24166666666666</v>
      </c>
      <c r="M3" s="3">
        <v>46.019444444444446</v>
      </c>
      <c r="N3" s="3">
        <v>15.8</v>
      </c>
      <c r="O3" s="3">
        <v>5.4222222222222225</v>
      </c>
      <c r="P3" s="3">
        <f>SUM(Table3[[#This Row],[LPN Hours (excl. Admin)]:[LPN Admin Hours]])</f>
        <v>120.11666666666666</v>
      </c>
      <c r="Q3" s="3">
        <v>114.51666666666667</v>
      </c>
      <c r="R3" s="3">
        <v>5.6</v>
      </c>
      <c r="S3" s="3">
        <f>SUM(Table3[[#This Row],[CNA Hours]], Table3[[#This Row],[NA TR Hours]], Table3[[#This Row],[Med Aide/Tech Hours]])</f>
        <v>148.97499999999999</v>
      </c>
      <c r="T3" s="3">
        <v>148.97499999999999</v>
      </c>
      <c r="U3" s="3">
        <v>0</v>
      </c>
      <c r="V3" s="3">
        <v>0</v>
      </c>
      <c r="W3" s="3">
        <f>SUM(Table3[[#This Row],[RN Hours Contract]:[Med Aide Hours Contract]])</f>
        <v>0</v>
      </c>
      <c r="X3" s="3">
        <v>0</v>
      </c>
      <c r="Y3" s="3">
        <v>0</v>
      </c>
      <c r="Z3" s="3">
        <v>0</v>
      </c>
      <c r="AA3" s="3">
        <v>0</v>
      </c>
      <c r="AB3" s="3">
        <v>0</v>
      </c>
      <c r="AC3" s="3">
        <v>0</v>
      </c>
      <c r="AD3" s="3">
        <v>0</v>
      </c>
      <c r="AE3" s="3">
        <v>0</v>
      </c>
      <c r="AF3" t="s">
        <v>1</v>
      </c>
      <c r="AG3" s="13">
        <v>3</v>
      </c>
      <c r="AQ3"/>
    </row>
    <row r="4" spans="1:43" x14ac:dyDescent="0.2">
      <c r="A4" t="s">
        <v>681</v>
      </c>
      <c r="B4" t="s">
        <v>702</v>
      </c>
      <c r="C4" t="s">
        <v>1460</v>
      </c>
      <c r="D4" t="s">
        <v>1688</v>
      </c>
      <c r="E4" s="3">
        <v>205.75555555555556</v>
      </c>
      <c r="F4" s="3">
        <f>Table3[[#This Row],[Total Hours Nurse Staffing]]/Table3[[#This Row],[MDS Census]]</f>
        <v>4.7720758181229073</v>
      </c>
      <c r="G4" s="3">
        <f>Table3[[#This Row],[Total Direct Care Staff Hours]]/Table3[[#This Row],[MDS Census]]</f>
        <v>4.4957743816826872</v>
      </c>
      <c r="H4" s="3">
        <f>Table3[[#This Row],[Total RN Hours (w/ Admin, DON)]]/Table3[[#This Row],[MDS Census]]</f>
        <v>1.3377119559347661</v>
      </c>
      <c r="I4" s="3">
        <f>Table3[[#This Row],[RN Hours (excl. Admin, DON)]]/Table3[[#This Row],[MDS Census]]</f>
        <v>1.0927475969327141</v>
      </c>
      <c r="J4" s="3">
        <f t="shared" si="0"/>
        <v>981.88111111111107</v>
      </c>
      <c r="K4" s="3">
        <f>SUM(Table3[[#This Row],[RN Hours (excl. Admin, DON)]], Table3[[#This Row],[LPN Hours (excl. Admin)]], Table3[[#This Row],[CNA Hours]], Table3[[#This Row],[NA TR Hours]], Table3[[#This Row],[Med Aide/Tech Hours]])</f>
        <v>925.03055555555557</v>
      </c>
      <c r="L4" s="3">
        <f>SUM(Table3[[#This Row],[RN Hours (excl. Admin, DON)]:[RN DON Hours]])</f>
        <v>275.24166666666667</v>
      </c>
      <c r="M4" s="3">
        <v>224.8388888888889</v>
      </c>
      <c r="N4" s="3">
        <v>45.24722222222222</v>
      </c>
      <c r="O4" s="3">
        <v>5.1555555555555559</v>
      </c>
      <c r="P4" s="3">
        <f>SUM(Table3[[#This Row],[LPN Hours (excl. Admin)]:[LPN Admin Hours]])</f>
        <v>184.4977777777778</v>
      </c>
      <c r="Q4" s="3">
        <v>178.05</v>
      </c>
      <c r="R4" s="3">
        <v>6.4477777777777776</v>
      </c>
      <c r="S4" s="3">
        <f>SUM(Table3[[#This Row],[CNA Hours]], Table3[[#This Row],[NA TR Hours]], Table3[[#This Row],[Med Aide/Tech Hours]])</f>
        <v>522.14166666666665</v>
      </c>
      <c r="T4" s="3">
        <v>503.62777777777779</v>
      </c>
      <c r="U4" s="3">
        <v>18.513888888888889</v>
      </c>
      <c r="V4" s="3">
        <v>0</v>
      </c>
      <c r="W4" s="3">
        <f>SUM(Table3[[#This Row],[RN Hours Contract]:[Med Aide Hours Contract]])</f>
        <v>20.633333333333336</v>
      </c>
      <c r="X4" s="3">
        <v>0.62222222222222223</v>
      </c>
      <c r="Y4" s="3">
        <v>0</v>
      </c>
      <c r="Z4" s="3">
        <v>0</v>
      </c>
      <c r="AA4" s="3">
        <v>20.011111111111113</v>
      </c>
      <c r="AB4" s="3">
        <v>0</v>
      </c>
      <c r="AC4" s="3">
        <v>0</v>
      </c>
      <c r="AD4" s="3">
        <v>0</v>
      </c>
      <c r="AE4" s="3">
        <v>0</v>
      </c>
      <c r="AF4" t="s">
        <v>2</v>
      </c>
      <c r="AG4" s="13">
        <v>3</v>
      </c>
      <c r="AQ4"/>
    </row>
    <row r="5" spans="1:43" x14ac:dyDescent="0.2">
      <c r="A5" t="s">
        <v>681</v>
      </c>
      <c r="B5" t="s">
        <v>703</v>
      </c>
      <c r="C5" t="s">
        <v>1461</v>
      </c>
      <c r="D5" t="s">
        <v>1720</v>
      </c>
      <c r="E5" s="3">
        <v>317.57777777777778</v>
      </c>
      <c r="F5" s="3">
        <f>Table3[[#This Row],[Total Hours Nurse Staffing]]/Table3[[#This Row],[MDS Census]]</f>
        <v>3.8770722832551954</v>
      </c>
      <c r="G5" s="3">
        <f>Table3[[#This Row],[Total Direct Care Staff Hours]]/Table3[[#This Row],[MDS Census]]</f>
        <v>3.5149184801623399</v>
      </c>
      <c r="H5" s="3">
        <f>Table3[[#This Row],[Total RN Hours (w/ Admin, DON)]]/Table3[[#This Row],[MDS Census]]</f>
        <v>0.79560562591841022</v>
      </c>
      <c r="I5" s="3">
        <f>Table3[[#This Row],[RN Hours (excl. Admin, DON)]]/Table3[[#This Row],[MDS Census]]</f>
        <v>0.49374326499195298</v>
      </c>
      <c r="J5" s="3">
        <f t="shared" si="0"/>
        <v>1231.2719999999999</v>
      </c>
      <c r="K5" s="3">
        <f>SUM(Table3[[#This Row],[RN Hours (excl. Admin, DON)]], Table3[[#This Row],[LPN Hours (excl. Admin)]], Table3[[#This Row],[CNA Hours]], Table3[[#This Row],[NA TR Hours]], Table3[[#This Row],[Med Aide/Tech Hours]])</f>
        <v>1116.26</v>
      </c>
      <c r="L5" s="3">
        <f>SUM(Table3[[#This Row],[RN Hours (excl. Admin, DON)]:[RN DON Hours]])</f>
        <v>252.66666666666669</v>
      </c>
      <c r="M5" s="3">
        <v>156.8018888888889</v>
      </c>
      <c r="N5" s="3">
        <v>91.064777777777778</v>
      </c>
      <c r="O5" s="3">
        <v>4.8</v>
      </c>
      <c r="P5" s="3">
        <f>SUM(Table3[[#This Row],[LPN Hours (excl. Admin)]:[LPN Admin Hours]])</f>
        <v>229.1468888888889</v>
      </c>
      <c r="Q5" s="3">
        <v>209.99966666666668</v>
      </c>
      <c r="R5" s="3">
        <v>19.147222222222222</v>
      </c>
      <c r="S5" s="3">
        <f>SUM(Table3[[#This Row],[CNA Hours]], Table3[[#This Row],[NA TR Hours]], Table3[[#This Row],[Med Aide/Tech Hours]])</f>
        <v>749.45844444444435</v>
      </c>
      <c r="T5" s="3">
        <v>749.45844444444435</v>
      </c>
      <c r="U5" s="3">
        <v>0</v>
      </c>
      <c r="V5" s="3">
        <v>0</v>
      </c>
      <c r="W5" s="3">
        <f>SUM(Table3[[#This Row],[RN Hours Contract]:[Med Aide Hours Contract]])</f>
        <v>4.8</v>
      </c>
      <c r="X5" s="3">
        <v>0</v>
      </c>
      <c r="Y5" s="3">
        <v>0</v>
      </c>
      <c r="Z5" s="3">
        <v>4.8</v>
      </c>
      <c r="AA5" s="3">
        <v>0</v>
      </c>
      <c r="AB5" s="3">
        <v>0</v>
      </c>
      <c r="AC5" s="3">
        <v>0</v>
      </c>
      <c r="AD5" s="3">
        <v>0</v>
      </c>
      <c r="AE5" s="3">
        <v>0</v>
      </c>
      <c r="AF5" t="s">
        <v>3</v>
      </c>
      <c r="AG5" s="13">
        <v>3</v>
      </c>
      <c r="AQ5"/>
    </row>
    <row r="6" spans="1:43" x14ac:dyDescent="0.2">
      <c r="A6" t="s">
        <v>681</v>
      </c>
      <c r="B6" t="s">
        <v>704</v>
      </c>
      <c r="C6" t="s">
        <v>1462</v>
      </c>
      <c r="D6" t="s">
        <v>1721</v>
      </c>
      <c r="E6" s="3">
        <v>80.966666666666669</v>
      </c>
      <c r="F6" s="3">
        <f>Table3[[#This Row],[Total Hours Nurse Staffing]]/Table3[[#This Row],[MDS Census]]</f>
        <v>2.781823795800741</v>
      </c>
      <c r="G6" s="3">
        <f>Table3[[#This Row],[Total Direct Care Staff Hours]]/Table3[[#This Row],[MDS Census]]</f>
        <v>2.6332372718539867</v>
      </c>
      <c r="H6" s="3">
        <f>Table3[[#This Row],[Total RN Hours (w/ Admin, DON)]]/Table3[[#This Row],[MDS Census]]</f>
        <v>0.66738712776176756</v>
      </c>
      <c r="I6" s="3">
        <f>Table3[[#This Row],[RN Hours (excl. Admin, DON)]]/Table3[[#This Row],[MDS Census]]</f>
        <v>0.51880060381501303</v>
      </c>
      <c r="J6" s="3">
        <f t="shared" si="0"/>
        <v>225.23500000000001</v>
      </c>
      <c r="K6" s="3">
        <f>SUM(Table3[[#This Row],[RN Hours (excl. Admin, DON)]], Table3[[#This Row],[LPN Hours (excl. Admin)]], Table3[[#This Row],[CNA Hours]], Table3[[#This Row],[NA TR Hours]], Table3[[#This Row],[Med Aide/Tech Hours]])</f>
        <v>213.20444444444445</v>
      </c>
      <c r="L6" s="3">
        <f>SUM(Table3[[#This Row],[RN Hours (excl. Admin, DON)]:[RN DON Hours]])</f>
        <v>54.036111111111111</v>
      </c>
      <c r="M6" s="3">
        <v>42.005555555555553</v>
      </c>
      <c r="N6" s="3">
        <v>6.947222222222222</v>
      </c>
      <c r="O6" s="3">
        <v>5.083333333333333</v>
      </c>
      <c r="P6" s="3">
        <f>SUM(Table3[[#This Row],[LPN Hours (excl. Admin)]:[LPN Admin Hours]])</f>
        <v>58.608333333333334</v>
      </c>
      <c r="Q6" s="3">
        <v>58.608333333333334</v>
      </c>
      <c r="R6" s="3">
        <v>0</v>
      </c>
      <c r="S6" s="3">
        <f>SUM(Table3[[#This Row],[CNA Hours]], Table3[[#This Row],[NA TR Hours]], Table3[[#This Row],[Med Aide/Tech Hours]])</f>
        <v>112.59055555555555</v>
      </c>
      <c r="T6" s="3">
        <v>100.8</v>
      </c>
      <c r="U6" s="3">
        <v>11.790555555555557</v>
      </c>
      <c r="V6" s="3">
        <v>0</v>
      </c>
      <c r="W6" s="3">
        <f>SUM(Table3[[#This Row],[RN Hours Contract]:[Med Aide Hours Contract]])</f>
        <v>0.26111111111111113</v>
      </c>
      <c r="X6" s="3">
        <v>0.26111111111111113</v>
      </c>
      <c r="Y6" s="3">
        <v>0</v>
      </c>
      <c r="Z6" s="3">
        <v>0</v>
      </c>
      <c r="AA6" s="3">
        <v>0</v>
      </c>
      <c r="AB6" s="3">
        <v>0</v>
      </c>
      <c r="AC6" s="3">
        <v>0</v>
      </c>
      <c r="AD6" s="3">
        <v>0</v>
      </c>
      <c r="AE6" s="3">
        <v>0</v>
      </c>
      <c r="AF6" t="s">
        <v>4</v>
      </c>
      <c r="AG6" s="13">
        <v>3</v>
      </c>
      <c r="AQ6"/>
    </row>
    <row r="7" spans="1:43" x14ac:dyDescent="0.2">
      <c r="A7" t="s">
        <v>681</v>
      </c>
      <c r="B7" t="s">
        <v>705</v>
      </c>
      <c r="C7" t="s">
        <v>1463</v>
      </c>
      <c r="D7" t="s">
        <v>1689</v>
      </c>
      <c r="E7" s="3">
        <v>47.111111111111114</v>
      </c>
      <c r="F7" s="3">
        <f>Table3[[#This Row],[Total Hours Nurse Staffing]]/Table3[[#This Row],[MDS Census]]</f>
        <v>5.4901533018867923</v>
      </c>
      <c r="G7" s="3">
        <f>Table3[[#This Row],[Total Direct Care Staff Hours]]/Table3[[#This Row],[MDS Census]]</f>
        <v>5.1315448113207545</v>
      </c>
      <c r="H7" s="3">
        <f>Table3[[#This Row],[Total RN Hours (w/ Admin, DON)]]/Table3[[#This Row],[MDS Census]]</f>
        <v>0.87205188679245282</v>
      </c>
      <c r="I7" s="3">
        <f>Table3[[#This Row],[RN Hours (excl. Admin, DON)]]/Table3[[#This Row],[MDS Census]]</f>
        <v>0.51344339622641511</v>
      </c>
      <c r="J7" s="3">
        <f t="shared" si="0"/>
        <v>258.64722222222224</v>
      </c>
      <c r="K7" s="3">
        <f>SUM(Table3[[#This Row],[RN Hours (excl. Admin, DON)]], Table3[[#This Row],[LPN Hours (excl. Admin)]], Table3[[#This Row],[CNA Hours]], Table3[[#This Row],[NA TR Hours]], Table3[[#This Row],[Med Aide/Tech Hours]])</f>
        <v>241.75277777777779</v>
      </c>
      <c r="L7" s="3">
        <f>SUM(Table3[[#This Row],[RN Hours (excl. Admin, DON)]:[RN DON Hours]])</f>
        <v>41.083333333333336</v>
      </c>
      <c r="M7" s="3">
        <v>24.18888888888889</v>
      </c>
      <c r="N7" s="3">
        <v>11.205555555555556</v>
      </c>
      <c r="O7" s="3">
        <v>5.6888888888888891</v>
      </c>
      <c r="P7" s="3">
        <f>SUM(Table3[[#This Row],[LPN Hours (excl. Admin)]:[LPN Admin Hours]])</f>
        <v>61.255555555555553</v>
      </c>
      <c r="Q7" s="3">
        <v>61.255555555555553</v>
      </c>
      <c r="R7" s="3">
        <v>0</v>
      </c>
      <c r="S7" s="3">
        <f>SUM(Table3[[#This Row],[CNA Hours]], Table3[[#This Row],[NA TR Hours]], Table3[[#This Row],[Med Aide/Tech Hours]])</f>
        <v>156.30833333333334</v>
      </c>
      <c r="T7" s="3">
        <v>156.30833333333334</v>
      </c>
      <c r="U7" s="3">
        <v>0</v>
      </c>
      <c r="V7" s="3">
        <v>0</v>
      </c>
      <c r="W7" s="3">
        <f>SUM(Table3[[#This Row],[RN Hours Contract]:[Med Aide Hours Contract]])</f>
        <v>0</v>
      </c>
      <c r="X7" s="3">
        <v>0</v>
      </c>
      <c r="Y7" s="3">
        <v>0</v>
      </c>
      <c r="Z7" s="3">
        <v>0</v>
      </c>
      <c r="AA7" s="3">
        <v>0</v>
      </c>
      <c r="AB7" s="3">
        <v>0</v>
      </c>
      <c r="AC7" s="3">
        <v>0</v>
      </c>
      <c r="AD7" s="3">
        <v>0</v>
      </c>
      <c r="AE7" s="3">
        <v>0</v>
      </c>
      <c r="AF7" t="s">
        <v>5</v>
      </c>
      <c r="AG7" s="13">
        <v>3</v>
      </c>
      <c r="AQ7"/>
    </row>
    <row r="8" spans="1:43" x14ac:dyDescent="0.2">
      <c r="A8" t="s">
        <v>681</v>
      </c>
      <c r="B8" t="s">
        <v>706</v>
      </c>
      <c r="C8" t="s">
        <v>1464</v>
      </c>
      <c r="D8" t="s">
        <v>1721</v>
      </c>
      <c r="E8" s="3">
        <v>40.544444444444444</v>
      </c>
      <c r="F8" s="3">
        <f>Table3[[#This Row],[Total Hours Nurse Staffing]]/Table3[[#This Row],[MDS Census]]</f>
        <v>3.4523842148533843</v>
      </c>
      <c r="G8" s="3">
        <f>Table3[[#This Row],[Total Direct Care Staff Hours]]/Table3[[#This Row],[MDS Census]]</f>
        <v>3.1690874212112905</v>
      </c>
      <c r="H8" s="3">
        <f>Table3[[#This Row],[Total RN Hours (w/ Admin, DON)]]/Table3[[#This Row],[MDS Census]]</f>
        <v>1.1760071252397917</v>
      </c>
      <c r="I8" s="3">
        <f>Table3[[#This Row],[RN Hours (excl. Admin, DON)]]/Table3[[#This Row],[MDS Census]]</f>
        <v>0.89271033159769797</v>
      </c>
      <c r="J8" s="3">
        <f t="shared" si="0"/>
        <v>139.97499999999999</v>
      </c>
      <c r="K8" s="3">
        <f>SUM(Table3[[#This Row],[RN Hours (excl. Admin, DON)]], Table3[[#This Row],[LPN Hours (excl. Admin)]], Table3[[#This Row],[CNA Hours]], Table3[[#This Row],[NA TR Hours]], Table3[[#This Row],[Med Aide/Tech Hours]])</f>
        <v>128.48888888888888</v>
      </c>
      <c r="L8" s="3">
        <f>SUM(Table3[[#This Row],[RN Hours (excl. Admin, DON)]:[RN DON Hours]])</f>
        <v>47.680555555555557</v>
      </c>
      <c r="M8" s="3">
        <v>36.194444444444443</v>
      </c>
      <c r="N8" s="3">
        <v>5.9749999999999996</v>
      </c>
      <c r="O8" s="3">
        <v>5.5111111111111111</v>
      </c>
      <c r="P8" s="3">
        <f>SUM(Table3[[#This Row],[LPN Hours (excl. Admin)]:[LPN Admin Hours]])</f>
        <v>15.944444444444445</v>
      </c>
      <c r="Q8" s="3">
        <v>15.944444444444445</v>
      </c>
      <c r="R8" s="3">
        <v>0</v>
      </c>
      <c r="S8" s="3">
        <f>SUM(Table3[[#This Row],[CNA Hours]], Table3[[#This Row],[NA TR Hours]], Table3[[#This Row],[Med Aide/Tech Hours]])</f>
        <v>76.349999999999994</v>
      </c>
      <c r="T8" s="3">
        <v>67.230555555555554</v>
      </c>
      <c r="U8" s="3">
        <v>9.1194444444444436</v>
      </c>
      <c r="V8" s="3">
        <v>0</v>
      </c>
      <c r="W8" s="3">
        <f>SUM(Table3[[#This Row],[RN Hours Contract]:[Med Aide Hours Contract]])</f>
        <v>0.84444444444444444</v>
      </c>
      <c r="X8" s="3">
        <v>0.375</v>
      </c>
      <c r="Y8" s="3">
        <v>0</v>
      </c>
      <c r="Z8" s="3">
        <v>0</v>
      </c>
      <c r="AA8" s="3">
        <v>0.24722222222222223</v>
      </c>
      <c r="AB8" s="3">
        <v>0</v>
      </c>
      <c r="AC8" s="3">
        <v>0.22222222222222221</v>
      </c>
      <c r="AD8" s="3">
        <v>0</v>
      </c>
      <c r="AE8" s="3">
        <v>0</v>
      </c>
      <c r="AF8" t="s">
        <v>6</v>
      </c>
      <c r="AG8" s="13">
        <v>3</v>
      </c>
      <c r="AQ8"/>
    </row>
    <row r="9" spans="1:43" x14ac:dyDescent="0.2">
      <c r="A9" t="s">
        <v>681</v>
      </c>
      <c r="B9" t="s">
        <v>707</v>
      </c>
      <c r="C9" t="s">
        <v>1458</v>
      </c>
      <c r="D9" t="s">
        <v>1719</v>
      </c>
      <c r="E9" s="3">
        <v>318.98888888888888</v>
      </c>
      <c r="F9" s="3">
        <f>Table3[[#This Row],[Total Hours Nurse Staffing]]/Table3[[#This Row],[MDS Census]]</f>
        <v>3.2622498171305168</v>
      </c>
      <c r="G9" s="3">
        <f>Table3[[#This Row],[Total Direct Care Staff Hours]]/Table3[[#This Row],[MDS Census]]</f>
        <v>3.1409693824236302</v>
      </c>
      <c r="H9" s="3">
        <f>Table3[[#This Row],[Total RN Hours (w/ Admin, DON)]]/Table3[[#This Row],[MDS Census]]</f>
        <v>0.51844230032394023</v>
      </c>
      <c r="I9" s="3">
        <f>Table3[[#This Row],[RN Hours (excl. Admin, DON)]]/Table3[[#This Row],[MDS Census]]</f>
        <v>0.42676930579260863</v>
      </c>
      <c r="J9" s="3">
        <f t="shared" si="0"/>
        <v>1040.6214444444445</v>
      </c>
      <c r="K9" s="3">
        <f>SUM(Table3[[#This Row],[RN Hours (excl. Admin, DON)]], Table3[[#This Row],[LPN Hours (excl. Admin)]], Table3[[#This Row],[CNA Hours]], Table3[[#This Row],[NA TR Hours]], Table3[[#This Row],[Med Aide/Tech Hours]])</f>
        <v>1001.9343333333334</v>
      </c>
      <c r="L9" s="3">
        <f>SUM(Table3[[#This Row],[RN Hours (excl. Admin, DON)]:[RN DON Hours]])</f>
        <v>165.37733333333333</v>
      </c>
      <c r="M9" s="3">
        <v>136.13466666666667</v>
      </c>
      <c r="N9" s="3">
        <v>28.575999999999997</v>
      </c>
      <c r="O9" s="3">
        <v>0.66666666666666663</v>
      </c>
      <c r="P9" s="3">
        <f>SUM(Table3[[#This Row],[LPN Hours (excl. Admin)]:[LPN Admin Hours]])</f>
        <v>228.70633333333333</v>
      </c>
      <c r="Q9" s="3">
        <v>219.26188888888888</v>
      </c>
      <c r="R9" s="3">
        <v>9.4444444444444446</v>
      </c>
      <c r="S9" s="3">
        <f>SUM(Table3[[#This Row],[CNA Hours]], Table3[[#This Row],[NA TR Hours]], Table3[[#This Row],[Med Aide/Tech Hours]])</f>
        <v>646.53777777777782</v>
      </c>
      <c r="T9" s="3">
        <v>646.53777777777782</v>
      </c>
      <c r="U9" s="3">
        <v>0</v>
      </c>
      <c r="V9" s="3">
        <v>0</v>
      </c>
      <c r="W9" s="3">
        <f>SUM(Table3[[#This Row],[RN Hours Contract]:[Med Aide Hours Contract]])</f>
        <v>157.72788888888886</v>
      </c>
      <c r="X9" s="3">
        <v>12.047222222222222</v>
      </c>
      <c r="Y9" s="3">
        <v>5.25</v>
      </c>
      <c r="Z9" s="3">
        <v>0</v>
      </c>
      <c r="AA9" s="3">
        <v>89.084555555555539</v>
      </c>
      <c r="AB9" s="3">
        <v>0</v>
      </c>
      <c r="AC9" s="3">
        <v>51.346111111111114</v>
      </c>
      <c r="AD9" s="3">
        <v>0</v>
      </c>
      <c r="AE9" s="3">
        <v>0</v>
      </c>
      <c r="AF9" t="s">
        <v>7</v>
      </c>
      <c r="AG9" s="13">
        <v>3</v>
      </c>
      <c r="AQ9"/>
    </row>
    <row r="10" spans="1:43" x14ac:dyDescent="0.2">
      <c r="A10" t="s">
        <v>681</v>
      </c>
      <c r="B10" t="s">
        <v>708</v>
      </c>
      <c r="C10" t="s">
        <v>1405</v>
      </c>
      <c r="D10" t="s">
        <v>1711</v>
      </c>
      <c r="E10" s="3">
        <v>113.1</v>
      </c>
      <c r="F10" s="3">
        <f>Table3[[#This Row],[Total Hours Nurse Staffing]]/Table3[[#This Row],[MDS Census]]</f>
        <v>3.4635514294134992</v>
      </c>
      <c r="G10" s="3">
        <f>Table3[[#This Row],[Total Direct Care Staff Hours]]/Table3[[#This Row],[MDS Census]]</f>
        <v>2.9863188918361341</v>
      </c>
      <c r="H10" s="3">
        <f>Table3[[#This Row],[Total RN Hours (w/ Admin, DON)]]/Table3[[#This Row],[MDS Census]]</f>
        <v>0.5234551527654977</v>
      </c>
      <c r="I10" s="3">
        <f>Table3[[#This Row],[RN Hours (excl. Admin, DON)]]/Table3[[#This Row],[MDS Census]]</f>
        <v>4.6222615188132435E-2</v>
      </c>
      <c r="J10" s="3">
        <f t="shared" si="0"/>
        <v>391.72766666666672</v>
      </c>
      <c r="K10" s="3">
        <f>SUM(Table3[[#This Row],[RN Hours (excl. Admin, DON)]], Table3[[#This Row],[LPN Hours (excl. Admin)]], Table3[[#This Row],[CNA Hours]], Table3[[#This Row],[NA TR Hours]], Table3[[#This Row],[Med Aide/Tech Hours]])</f>
        <v>337.75266666666676</v>
      </c>
      <c r="L10" s="3">
        <f>SUM(Table3[[#This Row],[RN Hours (excl. Admin, DON)]:[RN DON Hours]])</f>
        <v>59.202777777777783</v>
      </c>
      <c r="M10" s="3">
        <v>5.2277777777777779</v>
      </c>
      <c r="N10" s="3">
        <v>48.69166666666667</v>
      </c>
      <c r="O10" s="3">
        <v>5.2833333333333332</v>
      </c>
      <c r="P10" s="3">
        <f>SUM(Table3[[#This Row],[LPN Hours (excl. Admin)]:[LPN Admin Hours]])</f>
        <v>139.49722222222223</v>
      </c>
      <c r="Q10" s="3">
        <v>139.49722222222223</v>
      </c>
      <c r="R10" s="3">
        <v>0</v>
      </c>
      <c r="S10" s="3">
        <f>SUM(Table3[[#This Row],[CNA Hours]], Table3[[#This Row],[NA TR Hours]], Table3[[#This Row],[Med Aide/Tech Hours]])</f>
        <v>193.0276666666667</v>
      </c>
      <c r="T10" s="3">
        <v>182.87211111111114</v>
      </c>
      <c r="U10" s="3">
        <v>10.155555555555555</v>
      </c>
      <c r="V10" s="3">
        <v>0</v>
      </c>
      <c r="W10" s="3">
        <f>SUM(Table3[[#This Row],[RN Hours Contract]:[Med Aide Hours Contract]])</f>
        <v>0</v>
      </c>
      <c r="X10" s="3">
        <v>0</v>
      </c>
      <c r="Y10" s="3">
        <v>0</v>
      </c>
      <c r="Z10" s="3">
        <v>0</v>
      </c>
      <c r="AA10" s="3">
        <v>0</v>
      </c>
      <c r="AB10" s="3">
        <v>0</v>
      </c>
      <c r="AC10" s="3">
        <v>0</v>
      </c>
      <c r="AD10" s="3">
        <v>0</v>
      </c>
      <c r="AE10" s="3">
        <v>0</v>
      </c>
      <c r="AF10" t="s">
        <v>8</v>
      </c>
      <c r="AG10" s="13">
        <v>3</v>
      </c>
      <c r="AQ10"/>
    </row>
    <row r="11" spans="1:43" x14ac:dyDescent="0.2">
      <c r="A11" t="s">
        <v>681</v>
      </c>
      <c r="B11" t="s">
        <v>709</v>
      </c>
      <c r="C11" t="s">
        <v>1465</v>
      </c>
      <c r="D11" t="s">
        <v>1722</v>
      </c>
      <c r="E11" s="3">
        <v>98.2</v>
      </c>
      <c r="F11" s="3">
        <f>Table3[[#This Row],[Total Hours Nurse Staffing]]/Table3[[#This Row],[MDS Census]]</f>
        <v>4.3085596288753107</v>
      </c>
      <c r="G11" s="3">
        <f>Table3[[#This Row],[Total Direct Care Staff Hours]]/Table3[[#This Row],[MDS Census]]</f>
        <v>3.7376023987327445</v>
      </c>
      <c r="H11" s="3">
        <f>Table3[[#This Row],[Total RN Hours (w/ Admin, DON)]]/Table3[[#This Row],[MDS Census]]</f>
        <v>1.6851946141661007</v>
      </c>
      <c r="I11" s="3">
        <f>Table3[[#This Row],[RN Hours (excl. Admin, DON)]]/Table3[[#This Row],[MDS Census]]</f>
        <v>1.1142373840235347</v>
      </c>
      <c r="J11" s="3">
        <f t="shared" si="0"/>
        <v>423.1005555555555</v>
      </c>
      <c r="K11" s="3">
        <f>SUM(Table3[[#This Row],[RN Hours (excl. Admin, DON)]], Table3[[#This Row],[LPN Hours (excl. Admin)]], Table3[[#This Row],[CNA Hours]], Table3[[#This Row],[NA TR Hours]], Table3[[#This Row],[Med Aide/Tech Hours]])</f>
        <v>367.03255555555552</v>
      </c>
      <c r="L11" s="3">
        <f>SUM(Table3[[#This Row],[RN Hours (excl. Admin, DON)]:[RN DON Hours]])</f>
        <v>165.48611111111109</v>
      </c>
      <c r="M11" s="3">
        <v>109.4181111111111</v>
      </c>
      <c r="N11" s="3">
        <v>50.856888888888889</v>
      </c>
      <c r="O11" s="3">
        <v>5.2111111111111112</v>
      </c>
      <c r="P11" s="3">
        <f>SUM(Table3[[#This Row],[LPN Hours (excl. Admin)]:[LPN Admin Hours]])</f>
        <v>20.247222222222224</v>
      </c>
      <c r="Q11" s="3">
        <v>20.247222222222224</v>
      </c>
      <c r="R11" s="3">
        <v>0</v>
      </c>
      <c r="S11" s="3">
        <f>SUM(Table3[[#This Row],[CNA Hours]], Table3[[#This Row],[NA TR Hours]], Table3[[#This Row],[Med Aide/Tech Hours]])</f>
        <v>237.36722222222221</v>
      </c>
      <c r="T11" s="3">
        <v>237.36722222222221</v>
      </c>
      <c r="U11" s="3">
        <v>0</v>
      </c>
      <c r="V11" s="3">
        <v>0</v>
      </c>
      <c r="W11" s="3">
        <f>SUM(Table3[[#This Row],[RN Hours Contract]:[Med Aide Hours Contract]])</f>
        <v>8.3311111111111114</v>
      </c>
      <c r="X11" s="3">
        <v>4.4111111111111114</v>
      </c>
      <c r="Y11" s="3">
        <v>0</v>
      </c>
      <c r="Z11" s="3">
        <v>0</v>
      </c>
      <c r="AA11" s="3">
        <v>0</v>
      </c>
      <c r="AB11" s="3">
        <v>0</v>
      </c>
      <c r="AC11" s="3">
        <v>3.92</v>
      </c>
      <c r="AD11" s="3">
        <v>0</v>
      </c>
      <c r="AE11" s="3">
        <v>0</v>
      </c>
      <c r="AF11" t="s">
        <v>9</v>
      </c>
      <c r="AG11" s="13">
        <v>3</v>
      </c>
      <c r="AQ11"/>
    </row>
    <row r="12" spans="1:43" x14ac:dyDescent="0.2">
      <c r="A12" t="s">
        <v>681</v>
      </c>
      <c r="B12" t="s">
        <v>710</v>
      </c>
      <c r="C12" t="s">
        <v>1466</v>
      </c>
      <c r="D12" t="s">
        <v>1688</v>
      </c>
      <c r="E12" s="3">
        <v>135.27777777777777</v>
      </c>
      <c r="F12" s="3">
        <f>Table3[[#This Row],[Total Hours Nurse Staffing]]/Table3[[#This Row],[MDS Census]]</f>
        <v>4.8519638603696098</v>
      </c>
      <c r="G12" s="3">
        <f>Table3[[#This Row],[Total Direct Care Staff Hours]]/Table3[[#This Row],[MDS Census]]</f>
        <v>4.5759474332648873</v>
      </c>
      <c r="H12" s="3">
        <f>Table3[[#This Row],[Total RN Hours (w/ Admin, DON)]]/Table3[[#This Row],[MDS Census]]</f>
        <v>0.77749897330595497</v>
      </c>
      <c r="I12" s="3">
        <f>Table3[[#This Row],[RN Hours (excl. Admin, DON)]]/Table3[[#This Row],[MDS Census]]</f>
        <v>0.53827926078028754</v>
      </c>
      <c r="J12" s="3">
        <f t="shared" si="0"/>
        <v>656.36288888888885</v>
      </c>
      <c r="K12" s="3">
        <f>SUM(Table3[[#This Row],[RN Hours (excl. Admin, DON)]], Table3[[#This Row],[LPN Hours (excl. Admin)]], Table3[[#This Row],[CNA Hours]], Table3[[#This Row],[NA TR Hours]], Table3[[#This Row],[Med Aide/Tech Hours]])</f>
        <v>619.024</v>
      </c>
      <c r="L12" s="3">
        <f>SUM(Table3[[#This Row],[RN Hours (excl. Admin, DON)]:[RN DON Hours]])</f>
        <v>105.17833333333334</v>
      </c>
      <c r="M12" s="3">
        <v>72.817222222222227</v>
      </c>
      <c r="N12" s="3">
        <v>26.761111111111113</v>
      </c>
      <c r="O12" s="3">
        <v>5.6</v>
      </c>
      <c r="P12" s="3">
        <f>SUM(Table3[[#This Row],[LPN Hours (excl. Admin)]:[LPN Admin Hours]])</f>
        <v>204.16788888888891</v>
      </c>
      <c r="Q12" s="3">
        <v>199.19011111111112</v>
      </c>
      <c r="R12" s="3">
        <v>4.9777777777777779</v>
      </c>
      <c r="S12" s="3">
        <f>SUM(Table3[[#This Row],[CNA Hours]], Table3[[#This Row],[NA TR Hours]], Table3[[#This Row],[Med Aide/Tech Hours]])</f>
        <v>347.01666666666665</v>
      </c>
      <c r="T12" s="3">
        <v>277.55155555555552</v>
      </c>
      <c r="U12" s="3">
        <v>69.465111111111113</v>
      </c>
      <c r="V12" s="3">
        <v>0</v>
      </c>
      <c r="W12" s="3">
        <f>SUM(Table3[[#This Row],[RN Hours Contract]:[Med Aide Hours Contract]])</f>
        <v>0</v>
      </c>
      <c r="X12" s="3">
        <v>0</v>
      </c>
      <c r="Y12" s="3">
        <v>0</v>
      </c>
      <c r="Z12" s="3">
        <v>0</v>
      </c>
      <c r="AA12" s="3">
        <v>0</v>
      </c>
      <c r="AB12" s="3">
        <v>0</v>
      </c>
      <c r="AC12" s="3">
        <v>0</v>
      </c>
      <c r="AD12" s="3">
        <v>0</v>
      </c>
      <c r="AE12" s="3">
        <v>0</v>
      </c>
      <c r="AF12" t="s">
        <v>10</v>
      </c>
      <c r="AG12" s="13">
        <v>3</v>
      </c>
      <c r="AQ12"/>
    </row>
    <row r="13" spans="1:43" x14ac:dyDescent="0.2">
      <c r="A13" t="s">
        <v>681</v>
      </c>
      <c r="B13" t="s">
        <v>711</v>
      </c>
      <c r="C13" t="s">
        <v>1467</v>
      </c>
      <c r="D13" t="s">
        <v>1721</v>
      </c>
      <c r="E13" s="3">
        <v>72.777777777777771</v>
      </c>
      <c r="F13" s="3">
        <f>Table3[[#This Row],[Total Hours Nurse Staffing]]/Table3[[#This Row],[MDS Census]]</f>
        <v>5.1093511450381683</v>
      </c>
      <c r="G13" s="3">
        <f>Table3[[#This Row],[Total Direct Care Staff Hours]]/Table3[[#This Row],[MDS Census]]</f>
        <v>4.6085877862595419</v>
      </c>
      <c r="H13" s="3">
        <f>Table3[[#This Row],[Total RN Hours (w/ Admin, DON)]]/Table3[[#This Row],[MDS Census]]</f>
        <v>1.5646564885496184</v>
      </c>
      <c r="I13" s="3">
        <f>Table3[[#This Row],[RN Hours (excl. Admin, DON)]]/Table3[[#This Row],[MDS Census]]</f>
        <v>1.0638931297709924</v>
      </c>
      <c r="J13" s="3">
        <f t="shared" si="0"/>
        <v>371.84722222222223</v>
      </c>
      <c r="K13" s="3">
        <f>SUM(Table3[[#This Row],[RN Hours (excl. Admin, DON)]], Table3[[#This Row],[LPN Hours (excl. Admin)]], Table3[[#This Row],[CNA Hours]], Table3[[#This Row],[NA TR Hours]], Table3[[#This Row],[Med Aide/Tech Hours]])</f>
        <v>335.40277777777777</v>
      </c>
      <c r="L13" s="3">
        <f>SUM(Table3[[#This Row],[RN Hours (excl. Admin, DON)]:[RN DON Hours]])</f>
        <v>113.87222222222222</v>
      </c>
      <c r="M13" s="3">
        <v>77.427777777777777</v>
      </c>
      <c r="N13" s="3">
        <v>31.066666666666666</v>
      </c>
      <c r="O13" s="3">
        <v>5.3777777777777782</v>
      </c>
      <c r="P13" s="3">
        <f>SUM(Table3[[#This Row],[LPN Hours (excl. Admin)]:[LPN Admin Hours]])</f>
        <v>48.869444444444447</v>
      </c>
      <c r="Q13" s="3">
        <v>48.869444444444447</v>
      </c>
      <c r="R13" s="3">
        <v>0</v>
      </c>
      <c r="S13" s="3">
        <f>SUM(Table3[[#This Row],[CNA Hours]], Table3[[#This Row],[NA TR Hours]], Table3[[#This Row],[Med Aide/Tech Hours]])</f>
        <v>209.10555555555555</v>
      </c>
      <c r="T13" s="3">
        <v>198.09722222222223</v>
      </c>
      <c r="U13" s="3">
        <v>11.008333333333333</v>
      </c>
      <c r="V13" s="3">
        <v>0</v>
      </c>
      <c r="W13" s="3">
        <f>SUM(Table3[[#This Row],[RN Hours Contract]:[Med Aide Hours Contract]])</f>
        <v>87.855555555555554</v>
      </c>
      <c r="X13" s="3">
        <v>12.455555555555556</v>
      </c>
      <c r="Y13" s="3">
        <v>0</v>
      </c>
      <c r="Z13" s="3">
        <v>0</v>
      </c>
      <c r="AA13" s="3">
        <v>12.444444444444445</v>
      </c>
      <c r="AB13" s="3">
        <v>0</v>
      </c>
      <c r="AC13" s="3">
        <v>62.955555555555556</v>
      </c>
      <c r="AD13" s="3">
        <v>0</v>
      </c>
      <c r="AE13" s="3">
        <v>0</v>
      </c>
      <c r="AF13" t="s">
        <v>11</v>
      </c>
      <c r="AG13" s="13">
        <v>3</v>
      </c>
      <c r="AQ13"/>
    </row>
    <row r="14" spans="1:43" x14ac:dyDescent="0.2">
      <c r="A14" t="s">
        <v>681</v>
      </c>
      <c r="B14" t="s">
        <v>712</v>
      </c>
      <c r="C14" t="s">
        <v>1468</v>
      </c>
      <c r="D14" t="s">
        <v>1720</v>
      </c>
      <c r="E14" s="3">
        <v>114.34444444444445</v>
      </c>
      <c r="F14" s="3">
        <f>Table3[[#This Row],[Total Hours Nurse Staffing]]/Table3[[#This Row],[MDS Census]]</f>
        <v>3.8016072296181127</v>
      </c>
      <c r="G14" s="3">
        <f>Table3[[#This Row],[Total Direct Care Staff Hours]]/Table3[[#This Row],[MDS Census]]</f>
        <v>3.4764201729666695</v>
      </c>
      <c r="H14" s="3">
        <f>Table3[[#This Row],[Total RN Hours (w/ Admin, DON)]]/Table3[[#This Row],[MDS Census]]</f>
        <v>0.6985317267515303</v>
      </c>
      <c r="I14" s="3">
        <f>Table3[[#This Row],[RN Hours (excl. Admin, DON)]]/Table3[[#This Row],[MDS Census]]</f>
        <v>0.42214945097658146</v>
      </c>
      <c r="J14" s="3">
        <f t="shared" si="0"/>
        <v>434.69266666666664</v>
      </c>
      <c r="K14" s="3">
        <f>SUM(Table3[[#This Row],[RN Hours (excl. Admin, DON)]], Table3[[#This Row],[LPN Hours (excl. Admin)]], Table3[[#This Row],[CNA Hours]], Table3[[#This Row],[NA TR Hours]], Table3[[#This Row],[Med Aide/Tech Hours]])</f>
        <v>397.5093333333333</v>
      </c>
      <c r="L14" s="3">
        <f>SUM(Table3[[#This Row],[RN Hours (excl. Admin, DON)]:[RN DON Hours]])</f>
        <v>79.873222222222211</v>
      </c>
      <c r="M14" s="3">
        <v>48.270444444444443</v>
      </c>
      <c r="N14" s="3">
        <v>26.002777777777776</v>
      </c>
      <c r="O14" s="3">
        <v>5.6</v>
      </c>
      <c r="P14" s="3">
        <f>SUM(Table3[[#This Row],[LPN Hours (excl. Admin)]:[LPN Admin Hours]])</f>
        <v>94.229444444444454</v>
      </c>
      <c r="Q14" s="3">
        <v>88.648888888888891</v>
      </c>
      <c r="R14" s="3">
        <v>5.5805555555555557</v>
      </c>
      <c r="S14" s="3">
        <f>SUM(Table3[[#This Row],[CNA Hours]], Table3[[#This Row],[NA TR Hours]], Table3[[#This Row],[Med Aide/Tech Hours]])</f>
        <v>260.58999999999997</v>
      </c>
      <c r="T14" s="3">
        <v>260.58999999999997</v>
      </c>
      <c r="U14" s="3">
        <v>0</v>
      </c>
      <c r="V14" s="3">
        <v>0</v>
      </c>
      <c r="W14" s="3">
        <f>SUM(Table3[[#This Row],[RN Hours Contract]:[Med Aide Hours Contract]])</f>
        <v>4.2388888888888889</v>
      </c>
      <c r="X14" s="3">
        <v>0.5444444444444444</v>
      </c>
      <c r="Y14" s="3">
        <v>0</v>
      </c>
      <c r="Z14" s="3">
        <v>0</v>
      </c>
      <c r="AA14" s="3">
        <v>3.6111111111111112</v>
      </c>
      <c r="AB14" s="3">
        <v>0</v>
      </c>
      <c r="AC14" s="3">
        <v>8.3333333333333329E-2</v>
      </c>
      <c r="AD14" s="3">
        <v>0</v>
      </c>
      <c r="AE14" s="3">
        <v>0</v>
      </c>
      <c r="AF14" t="s">
        <v>12</v>
      </c>
      <c r="AG14" s="13">
        <v>3</v>
      </c>
      <c r="AQ14"/>
    </row>
    <row r="15" spans="1:43" x14ac:dyDescent="0.2">
      <c r="A15" t="s">
        <v>681</v>
      </c>
      <c r="B15" t="s">
        <v>713</v>
      </c>
      <c r="C15" t="s">
        <v>1467</v>
      </c>
      <c r="D15" t="s">
        <v>1721</v>
      </c>
      <c r="E15" s="3">
        <v>92.111111111111114</v>
      </c>
      <c r="F15" s="3">
        <f>Table3[[#This Row],[Total Hours Nurse Staffing]]/Table3[[#This Row],[MDS Census]]</f>
        <v>2.834246079613993</v>
      </c>
      <c r="G15" s="3">
        <f>Table3[[#This Row],[Total Direct Care Staff Hours]]/Table3[[#This Row],[MDS Census]]</f>
        <v>2.7663932448733415</v>
      </c>
      <c r="H15" s="3">
        <f>Table3[[#This Row],[Total RN Hours (w/ Admin, DON)]]/Table3[[#This Row],[MDS Census]]</f>
        <v>0.57899155609167674</v>
      </c>
      <c r="I15" s="3">
        <f>Table3[[#This Row],[RN Hours (excl. Admin, DON)]]/Table3[[#This Row],[MDS Census]]</f>
        <v>0.51113872135102534</v>
      </c>
      <c r="J15" s="3">
        <f t="shared" si="0"/>
        <v>261.06555555555559</v>
      </c>
      <c r="K15" s="3">
        <f>SUM(Table3[[#This Row],[RN Hours (excl. Admin, DON)]], Table3[[#This Row],[LPN Hours (excl. Admin)]], Table3[[#This Row],[CNA Hours]], Table3[[#This Row],[NA TR Hours]], Table3[[#This Row],[Med Aide/Tech Hours]])</f>
        <v>254.81555555555559</v>
      </c>
      <c r="L15" s="3">
        <f>SUM(Table3[[#This Row],[RN Hours (excl. Admin, DON)]:[RN DON Hours]])</f>
        <v>53.33155555555556</v>
      </c>
      <c r="M15" s="3">
        <v>47.08155555555556</v>
      </c>
      <c r="N15" s="3">
        <v>5.833333333333333</v>
      </c>
      <c r="O15" s="3">
        <v>0.41666666666666669</v>
      </c>
      <c r="P15" s="3">
        <f>SUM(Table3[[#This Row],[LPN Hours (excl. Admin)]:[LPN Admin Hours]])</f>
        <v>79.059666666666672</v>
      </c>
      <c r="Q15" s="3">
        <v>79.059666666666672</v>
      </c>
      <c r="R15" s="3">
        <v>0</v>
      </c>
      <c r="S15" s="3">
        <f>SUM(Table3[[#This Row],[CNA Hours]], Table3[[#This Row],[NA TR Hours]], Table3[[#This Row],[Med Aide/Tech Hours]])</f>
        <v>128.67433333333335</v>
      </c>
      <c r="T15" s="3">
        <v>128.67433333333335</v>
      </c>
      <c r="U15" s="3">
        <v>0</v>
      </c>
      <c r="V15" s="3">
        <v>0</v>
      </c>
      <c r="W15" s="3">
        <f>SUM(Table3[[#This Row],[RN Hours Contract]:[Med Aide Hours Contract]])</f>
        <v>0</v>
      </c>
      <c r="X15" s="3">
        <v>0</v>
      </c>
      <c r="Y15" s="3">
        <v>0</v>
      </c>
      <c r="Z15" s="3">
        <v>0</v>
      </c>
      <c r="AA15" s="3">
        <v>0</v>
      </c>
      <c r="AB15" s="3">
        <v>0</v>
      </c>
      <c r="AC15" s="3">
        <v>0</v>
      </c>
      <c r="AD15" s="3">
        <v>0</v>
      </c>
      <c r="AE15" s="3">
        <v>0</v>
      </c>
      <c r="AF15" t="s">
        <v>13</v>
      </c>
      <c r="AG15" s="13">
        <v>3</v>
      </c>
      <c r="AQ15"/>
    </row>
    <row r="16" spans="1:43" x14ac:dyDescent="0.2">
      <c r="A16" t="s">
        <v>681</v>
      </c>
      <c r="B16" t="s">
        <v>714</v>
      </c>
      <c r="C16" t="s">
        <v>1469</v>
      </c>
      <c r="D16" t="s">
        <v>1706</v>
      </c>
      <c r="E16" s="3">
        <v>70.688888888888883</v>
      </c>
      <c r="F16" s="3">
        <f>Table3[[#This Row],[Total Hours Nurse Staffing]]/Table3[[#This Row],[MDS Census]]</f>
        <v>4.5734250235774923</v>
      </c>
      <c r="G16" s="3">
        <f>Table3[[#This Row],[Total Direct Care Staff Hours]]/Table3[[#This Row],[MDS Census]]</f>
        <v>4.0410012574662062</v>
      </c>
      <c r="H16" s="3">
        <f>Table3[[#This Row],[Total RN Hours (w/ Admin, DON)]]/Table3[[#This Row],[MDS Census]]</f>
        <v>0.96697265011002831</v>
      </c>
      <c r="I16" s="3">
        <f>Table3[[#This Row],[RN Hours (excl. Admin, DON)]]/Table3[[#This Row],[MDS Census]]</f>
        <v>0.58641936497956626</v>
      </c>
      <c r="J16" s="3">
        <f t="shared" si="0"/>
        <v>323.29033333333336</v>
      </c>
      <c r="K16" s="3">
        <f>SUM(Table3[[#This Row],[RN Hours (excl. Admin, DON)]], Table3[[#This Row],[LPN Hours (excl. Admin)]], Table3[[#This Row],[CNA Hours]], Table3[[#This Row],[NA TR Hours]], Table3[[#This Row],[Med Aide/Tech Hours]])</f>
        <v>285.6538888888889</v>
      </c>
      <c r="L16" s="3">
        <f>SUM(Table3[[#This Row],[RN Hours (excl. Admin, DON)]:[RN DON Hours]])</f>
        <v>68.354222222222219</v>
      </c>
      <c r="M16" s="3">
        <v>41.453333333333333</v>
      </c>
      <c r="N16" s="3">
        <v>21.550888888888892</v>
      </c>
      <c r="O16" s="3">
        <v>5.35</v>
      </c>
      <c r="P16" s="3">
        <f>SUM(Table3[[#This Row],[LPN Hours (excl. Admin)]:[LPN Admin Hours]])</f>
        <v>102.25355555555558</v>
      </c>
      <c r="Q16" s="3">
        <v>91.518000000000015</v>
      </c>
      <c r="R16" s="3">
        <v>10.735555555555557</v>
      </c>
      <c r="S16" s="3">
        <f>SUM(Table3[[#This Row],[CNA Hours]], Table3[[#This Row],[NA TR Hours]], Table3[[#This Row],[Med Aide/Tech Hours]])</f>
        <v>152.68255555555555</v>
      </c>
      <c r="T16" s="3">
        <v>152.68255555555555</v>
      </c>
      <c r="U16" s="3">
        <v>0</v>
      </c>
      <c r="V16" s="3">
        <v>0</v>
      </c>
      <c r="W16" s="3">
        <f>SUM(Table3[[#This Row],[RN Hours Contract]:[Med Aide Hours Contract]])</f>
        <v>5.2666666666666666</v>
      </c>
      <c r="X16" s="3">
        <v>5.2666666666666666</v>
      </c>
      <c r="Y16" s="3">
        <v>0</v>
      </c>
      <c r="Z16" s="3">
        <v>0</v>
      </c>
      <c r="AA16" s="3">
        <v>0</v>
      </c>
      <c r="AB16" s="3">
        <v>0</v>
      </c>
      <c r="AC16" s="3">
        <v>0</v>
      </c>
      <c r="AD16" s="3">
        <v>0</v>
      </c>
      <c r="AE16" s="3">
        <v>0</v>
      </c>
      <c r="AF16" t="s">
        <v>14</v>
      </c>
      <c r="AG16" s="13">
        <v>3</v>
      </c>
      <c r="AQ16"/>
    </row>
    <row r="17" spans="1:43" x14ac:dyDescent="0.2">
      <c r="A17" t="s">
        <v>681</v>
      </c>
      <c r="B17" t="s">
        <v>715</v>
      </c>
      <c r="C17" t="s">
        <v>1470</v>
      </c>
      <c r="D17" t="s">
        <v>1691</v>
      </c>
      <c r="E17" s="3">
        <v>96.2</v>
      </c>
      <c r="F17" s="3">
        <f>Table3[[#This Row],[Total Hours Nurse Staffing]]/Table3[[#This Row],[MDS Census]]</f>
        <v>3.5370547470547473</v>
      </c>
      <c r="G17" s="3">
        <f>Table3[[#This Row],[Total Direct Care Staff Hours]]/Table3[[#This Row],[MDS Census]]</f>
        <v>3.3499445599445603</v>
      </c>
      <c r="H17" s="3">
        <f>Table3[[#This Row],[Total RN Hours (w/ Admin, DON)]]/Table3[[#This Row],[MDS Census]]</f>
        <v>0.65562023562023564</v>
      </c>
      <c r="I17" s="3">
        <f>Table3[[#This Row],[RN Hours (excl. Admin, DON)]]/Table3[[#This Row],[MDS Census]]</f>
        <v>0.46851004851004852</v>
      </c>
      <c r="J17" s="3">
        <f t="shared" si="0"/>
        <v>340.2646666666667</v>
      </c>
      <c r="K17" s="3">
        <f>SUM(Table3[[#This Row],[RN Hours (excl. Admin, DON)]], Table3[[#This Row],[LPN Hours (excl. Admin)]], Table3[[#This Row],[CNA Hours]], Table3[[#This Row],[NA TR Hours]], Table3[[#This Row],[Med Aide/Tech Hours]])</f>
        <v>322.2646666666667</v>
      </c>
      <c r="L17" s="3">
        <f>SUM(Table3[[#This Row],[RN Hours (excl. Admin, DON)]:[RN DON Hours]])</f>
        <v>63.070666666666668</v>
      </c>
      <c r="M17" s="3">
        <v>45.070666666666668</v>
      </c>
      <c r="N17" s="3">
        <v>12.577777777777778</v>
      </c>
      <c r="O17" s="3">
        <v>5.4222222222222225</v>
      </c>
      <c r="P17" s="3">
        <f>SUM(Table3[[#This Row],[LPN Hours (excl. Admin)]:[LPN Admin Hours]])</f>
        <v>90.352333333333334</v>
      </c>
      <c r="Q17" s="3">
        <v>90.352333333333334</v>
      </c>
      <c r="R17" s="3">
        <v>0</v>
      </c>
      <c r="S17" s="3">
        <f>SUM(Table3[[#This Row],[CNA Hours]], Table3[[#This Row],[NA TR Hours]], Table3[[#This Row],[Med Aide/Tech Hours]])</f>
        <v>186.84166666666667</v>
      </c>
      <c r="T17" s="3">
        <v>186.84166666666667</v>
      </c>
      <c r="U17" s="3">
        <v>0</v>
      </c>
      <c r="V17" s="3">
        <v>0</v>
      </c>
      <c r="W17" s="3">
        <f>SUM(Table3[[#This Row],[RN Hours Contract]:[Med Aide Hours Contract]])</f>
        <v>4.4674444444444452</v>
      </c>
      <c r="X17" s="3">
        <v>4.0678888888888896</v>
      </c>
      <c r="Y17" s="3">
        <v>0</v>
      </c>
      <c r="Z17" s="3">
        <v>0</v>
      </c>
      <c r="AA17" s="3">
        <v>0.39955555555555555</v>
      </c>
      <c r="AB17" s="3">
        <v>0</v>
      </c>
      <c r="AC17" s="3">
        <v>0</v>
      </c>
      <c r="AD17" s="3">
        <v>0</v>
      </c>
      <c r="AE17" s="3">
        <v>0</v>
      </c>
      <c r="AF17" t="s">
        <v>15</v>
      </c>
      <c r="AG17" s="13">
        <v>3</v>
      </c>
      <c r="AQ17"/>
    </row>
    <row r="18" spans="1:43" x14ac:dyDescent="0.2">
      <c r="A18" t="s">
        <v>681</v>
      </c>
      <c r="B18" t="s">
        <v>716</v>
      </c>
      <c r="C18" t="s">
        <v>1467</v>
      </c>
      <c r="D18" t="s">
        <v>1721</v>
      </c>
      <c r="E18" s="3">
        <v>149.61111111111111</v>
      </c>
      <c r="F18" s="3">
        <f>Table3[[#This Row],[Total Hours Nurse Staffing]]/Table3[[#This Row],[MDS Census]]</f>
        <v>5.0227805421463048</v>
      </c>
      <c r="G18" s="3">
        <f>Table3[[#This Row],[Total Direct Care Staff Hours]]/Table3[[#This Row],[MDS Census]]</f>
        <v>4.5565718529520973</v>
      </c>
      <c r="H18" s="3">
        <f>Table3[[#This Row],[Total RN Hours (w/ Admin, DON)]]/Table3[[#This Row],[MDS Census]]</f>
        <v>1.3305978462681023</v>
      </c>
      <c r="I18" s="3">
        <f>Table3[[#This Row],[RN Hours (excl. Admin, DON)]]/Table3[[#This Row],[MDS Census]]</f>
        <v>0.90222799851466751</v>
      </c>
      <c r="J18" s="3">
        <f t="shared" si="0"/>
        <v>751.46377777777775</v>
      </c>
      <c r="K18" s="3">
        <f>SUM(Table3[[#This Row],[RN Hours (excl. Admin, DON)]], Table3[[#This Row],[LPN Hours (excl. Admin)]], Table3[[#This Row],[CNA Hours]], Table3[[#This Row],[NA TR Hours]], Table3[[#This Row],[Med Aide/Tech Hours]])</f>
        <v>681.71377777777775</v>
      </c>
      <c r="L18" s="3">
        <f>SUM(Table3[[#This Row],[RN Hours (excl. Admin, DON)]:[RN DON Hours]])</f>
        <v>199.07222222222219</v>
      </c>
      <c r="M18" s="3">
        <v>134.98333333333332</v>
      </c>
      <c r="N18" s="3">
        <v>58.777777777777779</v>
      </c>
      <c r="O18" s="3">
        <v>5.3111111111111109</v>
      </c>
      <c r="P18" s="3">
        <f>SUM(Table3[[#This Row],[LPN Hours (excl. Admin)]:[LPN Admin Hours]])</f>
        <v>90.036111111111111</v>
      </c>
      <c r="Q18" s="3">
        <v>84.375</v>
      </c>
      <c r="R18" s="3">
        <v>5.6611111111111114</v>
      </c>
      <c r="S18" s="3">
        <f>SUM(Table3[[#This Row],[CNA Hours]], Table3[[#This Row],[NA TR Hours]], Table3[[#This Row],[Med Aide/Tech Hours]])</f>
        <v>462.35544444444446</v>
      </c>
      <c r="T18" s="3">
        <v>456.02488888888888</v>
      </c>
      <c r="U18" s="3">
        <v>6.3305555555555557</v>
      </c>
      <c r="V18" s="3">
        <v>0</v>
      </c>
      <c r="W18" s="3">
        <f>SUM(Table3[[#This Row],[RN Hours Contract]:[Med Aide Hours Contract]])</f>
        <v>140.19722222222222</v>
      </c>
      <c r="X18" s="3">
        <v>43.630555555555553</v>
      </c>
      <c r="Y18" s="3">
        <v>0</v>
      </c>
      <c r="Z18" s="3">
        <v>0</v>
      </c>
      <c r="AA18" s="3">
        <v>14.308333333333334</v>
      </c>
      <c r="AB18" s="3">
        <v>0</v>
      </c>
      <c r="AC18" s="3">
        <v>82.25833333333334</v>
      </c>
      <c r="AD18" s="3">
        <v>0</v>
      </c>
      <c r="AE18" s="3">
        <v>0</v>
      </c>
      <c r="AF18" t="s">
        <v>16</v>
      </c>
      <c r="AG18" s="13">
        <v>3</v>
      </c>
      <c r="AQ18"/>
    </row>
    <row r="19" spans="1:43" x14ac:dyDescent="0.2">
      <c r="A19" t="s">
        <v>681</v>
      </c>
      <c r="B19" t="s">
        <v>717</v>
      </c>
      <c r="C19" t="s">
        <v>1365</v>
      </c>
      <c r="D19" t="s">
        <v>1711</v>
      </c>
      <c r="E19" s="3">
        <v>117.5</v>
      </c>
      <c r="F19" s="3">
        <f>Table3[[#This Row],[Total Hours Nurse Staffing]]/Table3[[#This Row],[MDS Census]]</f>
        <v>3.1629304964539009</v>
      </c>
      <c r="G19" s="3">
        <f>Table3[[#This Row],[Total Direct Care Staff Hours]]/Table3[[#This Row],[MDS Census]]</f>
        <v>2.9500699763593383</v>
      </c>
      <c r="H19" s="3">
        <f>Table3[[#This Row],[Total RN Hours (w/ Admin, DON)]]/Table3[[#This Row],[MDS Census]]</f>
        <v>0.71750543735224592</v>
      </c>
      <c r="I19" s="3">
        <f>Table3[[#This Row],[RN Hours (excl. Admin, DON)]]/Table3[[#This Row],[MDS Census]]</f>
        <v>0.50464491725768323</v>
      </c>
      <c r="J19" s="3">
        <f t="shared" si="0"/>
        <v>371.64433333333335</v>
      </c>
      <c r="K19" s="3">
        <f>SUM(Table3[[#This Row],[RN Hours (excl. Admin, DON)]], Table3[[#This Row],[LPN Hours (excl. Admin)]], Table3[[#This Row],[CNA Hours]], Table3[[#This Row],[NA TR Hours]], Table3[[#This Row],[Med Aide/Tech Hours]])</f>
        <v>346.63322222222223</v>
      </c>
      <c r="L19" s="3">
        <f>SUM(Table3[[#This Row],[RN Hours (excl. Admin, DON)]:[RN DON Hours]])</f>
        <v>84.306888888888892</v>
      </c>
      <c r="M19" s="3">
        <v>59.295777777777779</v>
      </c>
      <c r="N19" s="3">
        <v>18.43611111111111</v>
      </c>
      <c r="O19" s="3">
        <v>6.5750000000000002</v>
      </c>
      <c r="P19" s="3">
        <f>SUM(Table3[[#This Row],[LPN Hours (excl. Admin)]:[LPN Admin Hours]])</f>
        <v>87.166111111111107</v>
      </c>
      <c r="Q19" s="3">
        <v>87.166111111111107</v>
      </c>
      <c r="R19" s="3">
        <v>0</v>
      </c>
      <c r="S19" s="3">
        <f>SUM(Table3[[#This Row],[CNA Hours]], Table3[[#This Row],[NA TR Hours]], Table3[[#This Row],[Med Aide/Tech Hours]])</f>
        <v>200.17133333333334</v>
      </c>
      <c r="T19" s="3">
        <v>172.32244444444444</v>
      </c>
      <c r="U19" s="3">
        <v>27.848888888888887</v>
      </c>
      <c r="V19" s="3">
        <v>0</v>
      </c>
      <c r="W19" s="3">
        <f>SUM(Table3[[#This Row],[RN Hours Contract]:[Med Aide Hours Contract]])</f>
        <v>105.17066666666665</v>
      </c>
      <c r="X19" s="3">
        <v>18.413888888888884</v>
      </c>
      <c r="Y19" s="3">
        <v>0</v>
      </c>
      <c r="Z19" s="3">
        <v>1.2694444444444444</v>
      </c>
      <c r="AA19" s="3">
        <v>25.042999999999999</v>
      </c>
      <c r="AB19" s="3">
        <v>0</v>
      </c>
      <c r="AC19" s="3">
        <v>60.444333333333319</v>
      </c>
      <c r="AD19" s="3">
        <v>0</v>
      </c>
      <c r="AE19" s="3">
        <v>0</v>
      </c>
      <c r="AF19" t="s">
        <v>17</v>
      </c>
      <c r="AG19" s="13">
        <v>3</v>
      </c>
      <c r="AQ19"/>
    </row>
    <row r="20" spans="1:43" x14ac:dyDescent="0.2">
      <c r="A20" t="s">
        <v>681</v>
      </c>
      <c r="B20" t="s">
        <v>718</v>
      </c>
      <c r="C20" t="s">
        <v>1471</v>
      </c>
      <c r="D20" t="s">
        <v>1716</v>
      </c>
      <c r="E20" s="3">
        <v>53.633333333333333</v>
      </c>
      <c r="F20" s="3">
        <f>Table3[[#This Row],[Total Hours Nurse Staffing]]/Table3[[#This Row],[MDS Census]]</f>
        <v>3.4186865547959395</v>
      </c>
      <c r="G20" s="3">
        <f>Table3[[#This Row],[Total Direct Care Staff Hours]]/Table3[[#This Row],[MDS Census]]</f>
        <v>3.1438263932048898</v>
      </c>
      <c r="H20" s="3">
        <f>Table3[[#This Row],[Total RN Hours (w/ Admin, DON)]]/Table3[[#This Row],[MDS Census]]</f>
        <v>0.64579448933084738</v>
      </c>
      <c r="I20" s="3">
        <f>Table3[[#This Row],[RN Hours (excl. Admin, DON)]]/Table3[[#This Row],[MDS Census]]</f>
        <v>0.37093432773979701</v>
      </c>
      <c r="J20" s="3">
        <f t="shared" si="0"/>
        <v>183.35555555555555</v>
      </c>
      <c r="K20" s="3">
        <f>SUM(Table3[[#This Row],[RN Hours (excl. Admin, DON)]], Table3[[#This Row],[LPN Hours (excl. Admin)]], Table3[[#This Row],[CNA Hours]], Table3[[#This Row],[NA TR Hours]], Table3[[#This Row],[Med Aide/Tech Hours]])</f>
        <v>168.61388888888891</v>
      </c>
      <c r="L20" s="3">
        <f>SUM(Table3[[#This Row],[RN Hours (excl. Admin, DON)]:[RN DON Hours]])</f>
        <v>34.636111111111113</v>
      </c>
      <c r="M20" s="3">
        <v>19.894444444444446</v>
      </c>
      <c r="N20" s="3">
        <v>9.0666666666666664</v>
      </c>
      <c r="O20" s="3">
        <v>5.6749999999999998</v>
      </c>
      <c r="P20" s="3">
        <f>SUM(Table3[[#This Row],[LPN Hours (excl. Admin)]:[LPN Admin Hours]])</f>
        <v>52.902777777777779</v>
      </c>
      <c r="Q20" s="3">
        <v>52.902777777777779</v>
      </c>
      <c r="R20" s="3">
        <v>0</v>
      </c>
      <c r="S20" s="3">
        <f>SUM(Table3[[#This Row],[CNA Hours]], Table3[[#This Row],[NA TR Hours]], Table3[[#This Row],[Med Aide/Tech Hours]])</f>
        <v>95.816666666666663</v>
      </c>
      <c r="T20" s="3">
        <v>93.87777777777778</v>
      </c>
      <c r="U20" s="3">
        <v>1.9388888888888889</v>
      </c>
      <c r="V20" s="3">
        <v>0</v>
      </c>
      <c r="W20" s="3">
        <f>SUM(Table3[[#This Row],[RN Hours Contract]:[Med Aide Hours Contract]])</f>
        <v>18.43888888888889</v>
      </c>
      <c r="X20" s="3">
        <v>0.61944444444444446</v>
      </c>
      <c r="Y20" s="3">
        <v>0</v>
      </c>
      <c r="Z20" s="3">
        <v>2.6972222222222224</v>
      </c>
      <c r="AA20" s="3">
        <v>13.688888888888888</v>
      </c>
      <c r="AB20" s="3">
        <v>0</v>
      </c>
      <c r="AC20" s="3">
        <v>1.4333333333333333</v>
      </c>
      <c r="AD20" s="3">
        <v>0</v>
      </c>
      <c r="AE20" s="3">
        <v>0</v>
      </c>
      <c r="AF20" t="s">
        <v>18</v>
      </c>
      <c r="AG20" s="13">
        <v>3</v>
      </c>
      <c r="AQ20"/>
    </row>
    <row r="21" spans="1:43" x14ac:dyDescent="0.2">
      <c r="A21" t="s">
        <v>681</v>
      </c>
      <c r="B21" t="s">
        <v>719</v>
      </c>
      <c r="C21" t="s">
        <v>1471</v>
      </c>
      <c r="D21" t="s">
        <v>1716</v>
      </c>
      <c r="E21" s="3">
        <v>103.18888888888888</v>
      </c>
      <c r="F21" s="3">
        <f>Table3[[#This Row],[Total Hours Nurse Staffing]]/Table3[[#This Row],[MDS Census]]</f>
        <v>4.069828792936363</v>
      </c>
      <c r="G21" s="3">
        <f>Table3[[#This Row],[Total Direct Care Staff Hours]]/Table3[[#This Row],[MDS Census]]</f>
        <v>3.6946807365134062</v>
      </c>
      <c r="H21" s="3">
        <f>Table3[[#This Row],[Total RN Hours (w/ Admin, DON)]]/Table3[[#This Row],[MDS Census]]</f>
        <v>1.0700710670830194</v>
      </c>
      <c r="I21" s="3">
        <f>Table3[[#This Row],[RN Hours (excl. Admin, DON)]]/Table3[[#This Row],[MDS Census]]</f>
        <v>0.74009367933670722</v>
      </c>
      <c r="J21" s="3">
        <f t="shared" si="0"/>
        <v>419.96111111111111</v>
      </c>
      <c r="K21" s="3">
        <f>SUM(Table3[[#This Row],[RN Hours (excl. Admin, DON)]], Table3[[#This Row],[LPN Hours (excl. Admin)]], Table3[[#This Row],[CNA Hours]], Table3[[#This Row],[NA TR Hours]], Table3[[#This Row],[Med Aide/Tech Hours]])</f>
        <v>381.25</v>
      </c>
      <c r="L21" s="3">
        <f>SUM(Table3[[#This Row],[RN Hours (excl. Admin, DON)]:[RN DON Hours]])</f>
        <v>110.41944444444444</v>
      </c>
      <c r="M21" s="3">
        <v>76.36944444444444</v>
      </c>
      <c r="N21" s="3">
        <v>29.05</v>
      </c>
      <c r="O21" s="3">
        <v>5</v>
      </c>
      <c r="P21" s="3">
        <f>SUM(Table3[[#This Row],[LPN Hours (excl. Admin)]:[LPN Admin Hours]])</f>
        <v>67.763888888888886</v>
      </c>
      <c r="Q21" s="3">
        <v>63.102777777777774</v>
      </c>
      <c r="R21" s="3">
        <v>4.6611111111111114</v>
      </c>
      <c r="S21" s="3">
        <f>SUM(Table3[[#This Row],[CNA Hours]], Table3[[#This Row],[NA TR Hours]], Table3[[#This Row],[Med Aide/Tech Hours]])</f>
        <v>241.77777777777777</v>
      </c>
      <c r="T21" s="3">
        <v>202.48055555555555</v>
      </c>
      <c r="U21" s="3">
        <v>39.297222222222224</v>
      </c>
      <c r="V21" s="3">
        <v>0</v>
      </c>
      <c r="W21" s="3">
        <f>SUM(Table3[[#This Row],[RN Hours Contract]:[Med Aide Hours Contract]])</f>
        <v>0</v>
      </c>
      <c r="X21" s="3">
        <v>0</v>
      </c>
      <c r="Y21" s="3">
        <v>0</v>
      </c>
      <c r="Z21" s="3">
        <v>0</v>
      </c>
      <c r="AA21" s="3">
        <v>0</v>
      </c>
      <c r="AB21" s="3">
        <v>0</v>
      </c>
      <c r="AC21" s="3">
        <v>0</v>
      </c>
      <c r="AD21" s="3">
        <v>0</v>
      </c>
      <c r="AE21" s="3">
        <v>0</v>
      </c>
      <c r="AF21" t="s">
        <v>19</v>
      </c>
      <c r="AG21" s="13">
        <v>3</v>
      </c>
      <c r="AQ21"/>
    </row>
    <row r="22" spans="1:43" x14ac:dyDescent="0.2">
      <c r="A22" t="s">
        <v>681</v>
      </c>
      <c r="B22" t="s">
        <v>720</v>
      </c>
      <c r="C22" t="s">
        <v>1472</v>
      </c>
      <c r="D22" t="s">
        <v>1721</v>
      </c>
      <c r="E22" s="3">
        <v>56.855555555555554</v>
      </c>
      <c r="F22" s="3">
        <f>Table3[[#This Row],[Total Hours Nurse Staffing]]/Table3[[#This Row],[MDS Census]]</f>
        <v>3.4418194254445966</v>
      </c>
      <c r="G22" s="3">
        <f>Table3[[#This Row],[Total Direct Care Staff Hours]]/Table3[[#This Row],[MDS Census]]</f>
        <v>3.0463748290013681</v>
      </c>
      <c r="H22" s="3">
        <f>Table3[[#This Row],[Total RN Hours (w/ Admin, DON)]]/Table3[[#This Row],[MDS Census]]</f>
        <v>0.81278874340433849</v>
      </c>
      <c r="I22" s="3">
        <f>Table3[[#This Row],[RN Hours (excl. Admin, DON)]]/Table3[[#This Row],[MDS Census]]</f>
        <v>0.52668360367402778</v>
      </c>
      <c r="J22" s="3">
        <f t="shared" si="0"/>
        <v>195.68655555555557</v>
      </c>
      <c r="K22" s="3">
        <f>SUM(Table3[[#This Row],[RN Hours (excl. Admin, DON)]], Table3[[#This Row],[LPN Hours (excl. Admin)]], Table3[[#This Row],[CNA Hours]], Table3[[#This Row],[NA TR Hours]], Table3[[#This Row],[Med Aide/Tech Hours]])</f>
        <v>173.20333333333335</v>
      </c>
      <c r="L22" s="3">
        <f>SUM(Table3[[#This Row],[RN Hours (excl. Admin, DON)]:[RN DON Hours]])</f>
        <v>46.211555555555556</v>
      </c>
      <c r="M22" s="3">
        <v>29.94488888888889</v>
      </c>
      <c r="N22" s="3">
        <v>10.755555555555555</v>
      </c>
      <c r="O22" s="3">
        <v>5.5111111111111111</v>
      </c>
      <c r="P22" s="3">
        <f>SUM(Table3[[#This Row],[LPN Hours (excl. Admin)]:[LPN Admin Hours]])</f>
        <v>44.148888888888884</v>
      </c>
      <c r="Q22" s="3">
        <v>37.932333333333332</v>
      </c>
      <c r="R22" s="3">
        <v>6.2165555555555541</v>
      </c>
      <c r="S22" s="3">
        <f>SUM(Table3[[#This Row],[CNA Hours]], Table3[[#This Row],[NA TR Hours]], Table3[[#This Row],[Med Aide/Tech Hours]])</f>
        <v>105.32611111111112</v>
      </c>
      <c r="T22" s="3">
        <v>90.99633333333334</v>
      </c>
      <c r="U22" s="3">
        <v>14.329777777777776</v>
      </c>
      <c r="V22" s="3">
        <v>0</v>
      </c>
      <c r="W22" s="3">
        <f>SUM(Table3[[#This Row],[RN Hours Contract]:[Med Aide Hours Contract]])</f>
        <v>0</v>
      </c>
      <c r="X22" s="3">
        <v>0</v>
      </c>
      <c r="Y22" s="3">
        <v>0</v>
      </c>
      <c r="Z22" s="3">
        <v>0</v>
      </c>
      <c r="AA22" s="3">
        <v>0</v>
      </c>
      <c r="AB22" s="3">
        <v>0</v>
      </c>
      <c r="AC22" s="3">
        <v>0</v>
      </c>
      <c r="AD22" s="3">
        <v>0</v>
      </c>
      <c r="AE22" s="3">
        <v>0</v>
      </c>
      <c r="AF22" t="s">
        <v>20</v>
      </c>
      <c r="AG22" s="13">
        <v>3</v>
      </c>
      <c r="AQ22"/>
    </row>
    <row r="23" spans="1:43" x14ac:dyDescent="0.2">
      <c r="A23" t="s">
        <v>681</v>
      </c>
      <c r="B23" t="s">
        <v>721</v>
      </c>
      <c r="C23" t="s">
        <v>1473</v>
      </c>
      <c r="D23" t="s">
        <v>1723</v>
      </c>
      <c r="E23" s="3">
        <v>135.76666666666668</v>
      </c>
      <c r="F23" s="3">
        <f>Table3[[#This Row],[Total Hours Nurse Staffing]]/Table3[[#This Row],[MDS Census]]</f>
        <v>3.788280546689581</v>
      </c>
      <c r="G23" s="3">
        <f>Table3[[#This Row],[Total Direct Care Staff Hours]]/Table3[[#This Row],[MDS Census]]</f>
        <v>3.4523897209264258</v>
      </c>
      <c r="H23" s="3">
        <f>Table3[[#This Row],[Total RN Hours (w/ Admin, DON)]]/Table3[[#This Row],[MDS Census]]</f>
        <v>0.56925689499959076</v>
      </c>
      <c r="I23" s="3">
        <f>Table3[[#This Row],[RN Hours (excl. Admin, DON)]]/Table3[[#This Row],[MDS Census]]</f>
        <v>0.28664375153449539</v>
      </c>
      <c r="J23" s="3">
        <f t="shared" si="0"/>
        <v>514.32222222222219</v>
      </c>
      <c r="K23" s="3">
        <f>SUM(Table3[[#This Row],[RN Hours (excl. Admin, DON)]], Table3[[#This Row],[LPN Hours (excl. Admin)]], Table3[[#This Row],[CNA Hours]], Table3[[#This Row],[NA TR Hours]], Table3[[#This Row],[Med Aide/Tech Hours]])</f>
        <v>468.71944444444443</v>
      </c>
      <c r="L23" s="3">
        <f>SUM(Table3[[#This Row],[RN Hours (excl. Admin, DON)]:[RN DON Hours]])</f>
        <v>77.286111111111111</v>
      </c>
      <c r="M23" s="3">
        <v>38.916666666666664</v>
      </c>
      <c r="N23" s="3">
        <v>32.680555555555557</v>
      </c>
      <c r="O23" s="3">
        <v>5.6888888888888891</v>
      </c>
      <c r="P23" s="3">
        <f>SUM(Table3[[#This Row],[LPN Hours (excl. Admin)]:[LPN Admin Hours]])</f>
        <v>143.50277777777777</v>
      </c>
      <c r="Q23" s="3">
        <v>136.26944444444445</v>
      </c>
      <c r="R23" s="3">
        <v>7.2333333333333334</v>
      </c>
      <c r="S23" s="3">
        <f>SUM(Table3[[#This Row],[CNA Hours]], Table3[[#This Row],[NA TR Hours]], Table3[[#This Row],[Med Aide/Tech Hours]])</f>
        <v>293.5333333333333</v>
      </c>
      <c r="T23" s="3">
        <v>289.55555555555554</v>
      </c>
      <c r="U23" s="3">
        <v>3.9777777777777779</v>
      </c>
      <c r="V23" s="3">
        <v>0</v>
      </c>
      <c r="W23" s="3">
        <f>SUM(Table3[[#This Row],[RN Hours Contract]:[Med Aide Hours Contract]])</f>
        <v>90.888888888888886</v>
      </c>
      <c r="X23" s="3">
        <v>18.269444444444446</v>
      </c>
      <c r="Y23" s="3">
        <v>0</v>
      </c>
      <c r="Z23" s="3">
        <v>0</v>
      </c>
      <c r="AA23" s="3">
        <v>21.836111111111112</v>
      </c>
      <c r="AB23" s="3">
        <v>0</v>
      </c>
      <c r="AC23" s="3">
        <v>50.783333333333331</v>
      </c>
      <c r="AD23" s="3">
        <v>0</v>
      </c>
      <c r="AE23" s="3">
        <v>0</v>
      </c>
      <c r="AF23" t="s">
        <v>21</v>
      </c>
      <c r="AG23" s="13">
        <v>3</v>
      </c>
      <c r="AQ23"/>
    </row>
    <row r="24" spans="1:43" x14ac:dyDescent="0.2">
      <c r="A24" t="s">
        <v>681</v>
      </c>
      <c r="B24" t="s">
        <v>722</v>
      </c>
      <c r="C24" t="s">
        <v>1454</v>
      </c>
      <c r="D24" t="s">
        <v>1720</v>
      </c>
      <c r="E24" s="3">
        <v>90.833333333333329</v>
      </c>
      <c r="F24" s="3">
        <f>Table3[[#This Row],[Total Hours Nurse Staffing]]/Table3[[#This Row],[MDS Census]]</f>
        <v>3.6734250764526002</v>
      </c>
      <c r="G24" s="3">
        <f>Table3[[#This Row],[Total Direct Care Staff Hours]]/Table3[[#This Row],[MDS Census]]</f>
        <v>3.5062385321100922</v>
      </c>
      <c r="H24" s="3">
        <f>Table3[[#This Row],[Total RN Hours (w/ Admin, DON)]]/Table3[[#This Row],[MDS Census]]</f>
        <v>0.83646605504587157</v>
      </c>
      <c r="I24" s="3">
        <f>Table3[[#This Row],[RN Hours (excl. Admin, DON)]]/Table3[[#This Row],[MDS Census]]</f>
        <v>0.66927951070336389</v>
      </c>
      <c r="J24" s="3">
        <f t="shared" si="0"/>
        <v>333.66944444444448</v>
      </c>
      <c r="K24" s="3">
        <f>SUM(Table3[[#This Row],[RN Hours (excl. Admin, DON)]], Table3[[#This Row],[LPN Hours (excl. Admin)]], Table3[[#This Row],[CNA Hours]], Table3[[#This Row],[NA TR Hours]], Table3[[#This Row],[Med Aide/Tech Hours]])</f>
        <v>318.48333333333335</v>
      </c>
      <c r="L24" s="3">
        <f>SUM(Table3[[#This Row],[RN Hours (excl. Admin, DON)]:[RN DON Hours]])</f>
        <v>75.978999999999999</v>
      </c>
      <c r="M24" s="3">
        <v>60.792888888888882</v>
      </c>
      <c r="N24" s="3">
        <v>10.233333333333333</v>
      </c>
      <c r="O24" s="3">
        <v>4.9527777777777775</v>
      </c>
      <c r="P24" s="3">
        <f>SUM(Table3[[#This Row],[LPN Hours (excl. Admin)]:[LPN Admin Hours]])</f>
        <v>85.62233333333333</v>
      </c>
      <c r="Q24" s="3">
        <v>85.62233333333333</v>
      </c>
      <c r="R24" s="3">
        <v>0</v>
      </c>
      <c r="S24" s="3">
        <f>SUM(Table3[[#This Row],[CNA Hours]], Table3[[#This Row],[NA TR Hours]], Table3[[#This Row],[Med Aide/Tech Hours]])</f>
        <v>172.06811111111111</v>
      </c>
      <c r="T24" s="3">
        <v>172.06811111111111</v>
      </c>
      <c r="U24" s="3">
        <v>0</v>
      </c>
      <c r="V24" s="3">
        <v>0</v>
      </c>
      <c r="W24" s="3">
        <f>SUM(Table3[[#This Row],[RN Hours Contract]:[Med Aide Hours Contract]])</f>
        <v>43.12222222222222</v>
      </c>
      <c r="X24" s="3">
        <v>0.93055555555555558</v>
      </c>
      <c r="Y24" s="3">
        <v>0</v>
      </c>
      <c r="Z24" s="3">
        <v>0</v>
      </c>
      <c r="AA24" s="3">
        <v>19.258333333333333</v>
      </c>
      <c r="AB24" s="3">
        <v>0</v>
      </c>
      <c r="AC24" s="3">
        <v>22.933333333333334</v>
      </c>
      <c r="AD24" s="3">
        <v>0</v>
      </c>
      <c r="AE24" s="3">
        <v>0</v>
      </c>
      <c r="AF24" t="s">
        <v>22</v>
      </c>
      <c r="AG24" s="13">
        <v>3</v>
      </c>
      <c r="AQ24"/>
    </row>
    <row r="25" spans="1:43" x14ac:dyDescent="0.2">
      <c r="A25" t="s">
        <v>681</v>
      </c>
      <c r="B25" t="s">
        <v>723</v>
      </c>
      <c r="C25" t="s">
        <v>1474</v>
      </c>
      <c r="D25" t="s">
        <v>1724</v>
      </c>
      <c r="E25" s="3">
        <v>110.92222222222222</v>
      </c>
      <c r="F25" s="3">
        <f>Table3[[#This Row],[Total Hours Nurse Staffing]]/Table3[[#This Row],[MDS Census]]</f>
        <v>3.5434158068716819</v>
      </c>
      <c r="G25" s="3">
        <f>Table3[[#This Row],[Total Direct Care Staff Hours]]/Table3[[#This Row],[MDS Census]]</f>
        <v>3.4673855554442548</v>
      </c>
      <c r="H25" s="3">
        <f>Table3[[#This Row],[Total RN Hours (w/ Admin, DON)]]/Table3[[#This Row],[MDS Census]]</f>
        <v>0.44881899228688771</v>
      </c>
      <c r="I25" s="3">
        <f>Table3[[#This Row],[RN Hours (excl. Admin, DON)]]/Table3[[#This Row],[MDS Census]]</f>
        <v>0.40539617349494145</v>
      </c>
      <c r="J25" s="3">
        <f t="shared" si="0"/>
        <v>393.04355555555554</v>
      </c>
      <c r="K25" s="3">
        <f>SUM(Table3[[#This Row],[RN Hours (excl. Admin, DON)]], Table3[[#This Row],[LPN Hours (excl. Admin)]], Table3[[#This Row],[CNA Hours]], Table3[[#This Row],[NA TR Hours]], Table3[[#This Row],[Med Aide/Tech Hours]])</f>
        <v>384.61011111111105</v>
      </c>
      <c r="L25" s="3">
        <f>SUM(Table3[[#This Row],[RN Hours (excl. Admin, DON)]:[RN DON Hours]])</f>
        <v>49.783999999999999</v>
      </c>
      <c r="M25" s="3">
        <v>44.967444444444446</v>
      </c>
      <c r="N25" s="3">
        <v>4.3998888888888885</v>
      </c>
      <c r="O25" s="3">
        <v>0.41666666666666669</v>
      </c>
      <c r="P25" s="3">
        <f>SUM(Table3[[#This Row],[LPN Hours (excl. Admin)]:[LPN Admin Hours]])</f>
        <v>101.66033333333334</v>
      </c>
      <c r="Q25" s="3">
        <v>98.043444444444447</v>
      </c>
      <c r="R25" s="3">
        <v>3.6168888888888895</v>
      </c>
      <c r="S25" s="3">
        <f>SUM(Table3[[#This Row],[CNA Hours]], Table3[[#This Row],[NA TR Hours]], Table3[[#This Row],[Med Aide/Tech Hours]])</f>
        <v>241.59922222222221</v>
      </c>
      <c r="T25" s="3">
        <v>223.82955555555554</v>
      </c>
      <c r="U25" s="3">
        <v>17.769666666666662</v>
      </c>
      <c r="V25" s="3">
        <v>0</v>
      </c>
      <c r="W25" s="3">
        <f>SUM(Table3[[#This Row],[RN Hours Contract]:[Med Aide Hours Contract]])</f>
        <v>0</v>
      </c>
      <c r="X25" s="3">
        <v>0</v>
      </c>
      <c r="Y25" s="3">
        <v>0</v>
      </c>
      <c r="Z25" s="3">
        <v>0</v>
      </c>
      <c r="AA25" s="3">
        <v>0</v>
      </c>
      <c r="AB25" s="3">
        <v>0</v>
      </c>
      <c r="AC25" s="3">
        <v>0</v>
      </c>
      <c r="AD25" s="3">
        <v>0</v>
      </c>
      <c r="AE25" s="3">
        <v>0</v>
      </c>
      <c r="AF25" t="s">
        <v>23</v>
      </c>
      <c r="AG25" s="13">
        <v>3</v>
      </c>
      <c r="AQ25"/>
    </row>
    <row r="26" spans="1:43" x14ac:dyDescent="0.2">
      <c r="A26" t="s">
        <v>681</v>
      </c>
      <c r="B26" t="s">
        <v>724</v>
      </c>
      <c r="C26" t="s">
        <v>1475</v>
      </c>
      <c r="D26" t="s">
        <v>1709</v>
      </c>
      <c r="E26" s="3">
        <v>114.6</v>
      </c>
      <c r="F26" s="3">
        <f>Table3[[#This Row],[Total Hours Nurse Staffing]]/Table3[[#This Row],[MDS Census]]</f>
        <v>3.9562245491564862</v>
      </c>
      <c r="G26" s="3">
        <f>Table3[[#This Row],[Total Direct Care Staff Hours]]/Table3[[#This Row],[MDS Census]]</f>
        <v>3.7622067093271285</v>
      </c>
      <c r="H26" s="3">
        <f>Table3[[#This Row],[Total RN Hours (w/ Admin, DON)]]/Table3[[#This Row],[MDS Census]]</f>
        <v>0.95503199534613148</v>
      </c>
      <c r="I26" s="3">
        <f>Table3[[#This Row],[RN Hours (excl. Admin, DON)]]/Table3[[#This Row],[MDS Census]]</f>
        <v>0.76101415551677332</v>
      </c>
      <c r="J26" s="3">
        <f t="shared" si="0"/>
        <v>453.38333333333333</v>
      </c>
      <c r="K26" s="3">
        <f>SUM(Table3[[#This Row],[RN Hours (excl. Admin, DON)]], Table3[[#This Row],[LPN Hours (excl. Admin)]], Table3[[#This Row],[CNA Hours]], Table3[[#This Row],[NA TR Hours]], Table3[[#This Row],[Med Aide/Tech Hours]])</f>
        <v>431.14888888888891</v>
      </c>
      <c r="L26" s="3">
        <f>SUM(Table3[[#This Row],[RN Hours (excl. Admin, DON)]:[RN DON Hours]])</f>
        <v>109.44666666666666</v>
      </c>
      <c r="M26" s="3">
        <v>87.212222222222223</v>
      </c>
      <c r="N26" s="3">
        <v>16.723333333333329</v>
      </c>
      <c r="O26" s="3">
        <v>5.5111111111111111</v>
      </c>
      <c r="P26" s="3">
        <f>SUM(Table3[[#This Row],[LPN Hours (excl. Admin)]:[LPN Admin Hours]])</f>
        <v>87.567777777777778</v>
      </c>
      <c r="Q26" s="3">
        <v>87.567777777777778</v>
      </c>
      <c r="R26" s="3">
        <v>0</v>
      </c>
      <c r="S26" s="3">
        <f>SUM(Table3[[#This Row],[CNA Hours]], Table3[[#This Row],[NA TR Hours]], Table3[[#This Row],[Med Aide/Tech Hours]])</f>
        <v>256.36888888888888</v>
      </c>
      <c r="T26" s="3">
        <v>256.36888888888888</v>
      </c>
      <c r="U26" s="3">
        <v>0</v>
      </c>
      <c r="V26" s="3">
        <v>0</v>
      </c>
      <c r="W26" s="3">
        <f>SUM(Table3[[#This Row],[RN Hours Contract]:[Med Aide Hours Contract]])</f>
        <v>8.6100000000000012</v>
      </c>
      <c r="X26" s="3">
        <v>2.8944444444444453</v>
      </c>
      <c r="Y26" s="3">
        <v>0</v>
      </c>
      <c r="Z26" s="3">
        <v>0</v>
      </c>
      <c r="AA26" s="3">
        <v>1.1111111111111112</v>
      </c>
      <c r="AB26" s="3">
        <v>0</v>
      </c>
      <c r="AC26" s="3">
        <v>4.6044444444444448</v>
      </c>
      <c r="AD26" s="3">
        <v>0</v>
      </c>
      <c r="AE26" s="3">
        <v>0</v>
      </c>
      <c r="AF26" t="s">
        <v>24</v>
      </c>
      <c r="AG26" s="13">
        <v>3</v>
      </c>
      <c r="AQ26"/>
    </row>
    <row r="27" spans="1:43" x14ac:dyDescent="0.2">
      <c r="A27" t="s">
        <v>681</v>
      </c>
      <c r="B27" t="s">
        <v>725</v>
      </c>
      <c r="C27" t="s">
        <v>1365</v>
      </c>
      <c r="D27" t="s">
        <v>1711</v>
      </c>
      <c r="E27" s="3">
        <v>95.766666666666666</v>
      </c>
      <c r="F27" s="3">
        <f>Table3[[#This Row],[Total Hours Nurse Staffing]]/Table3[[#This Row],[MDS Census]]</f>
        <v>4.7928669219166951</v>
      </c>
      <c r="G27" s="3">
        <f>Table3[[#This Row],[Total Direct Care Staff Hours]]/Table3[[#This Row],[MDS Census]]</f>
        <v>4.5203527091309894</v>
      </c>
      <c r="H27" s="3">
        <f>Table3[[#This Row],[Total RN Hours (w/ Admin, DON)]]/Table3[[#This Row],[MDS Census]]</f>
        <v>0.64416173570019719</v>
      </c>
      <c r="I27" s="3">
        <f>Table3[[#This Row],[RN Hours (excl. Admin, DON)]]/Table3[[#This Row],[MDS Census]]</f>
        <v>0.42731523378582204</v>
      </c>
      <c r="J27" s="3">
        <f t="shared" si="0"/>
        <v>458.99688888888886</v>
      </c>
      <c r="K27" s="3">
        <f>SUM(Table3[[#This Row],[RN Hours (excl. Admin, DON)]], Table3[[#This Row],[LPN Hours (excl. Admin)]], Table3[[#This Row],[CNA Hours]], Table3[[#This Row],[NA TR Hours]], Table3[[#This Row],[Med Aide/Tech Hours]])</f>
        <v>432.8991111111111</v>
      </c>
      <c r="L27" s="3">
        <f>SUM(Table3[[#This Row],[RN Hours (excl. Admin, DON)]:[RN DON Hours]])</f>
        <v>61.68922222222222</v>
      </c>
      <c r="M27" s="3">
        <v>40.922555555555554</v>
      </c>
      <c r="N27" s="3">
        <v>10.955555555555556</v>
      </c>
      <c r="O27" s="3">
        <v>9.8111111111111118</v>
      </c>
      <c r="P27" s="3">
        <f>SUM(Table3[[#This Row],[LPN Hours (excl. Admin)]:[LPN Admin Hours]])</f>
        <v>150.03233333333336</v>
      </c>
      <c r="Q27" s="3">
        <v>144.70122222222224</v>
      </c>
      <c r="R27" s="3">
        <v>5.3311111111111114</v>
      </c>
      <c r="S27" s="3">
        <f>SUM(Table3[[#This Row],[CNA Hours]], Table3[[#This Row],[NA TR Hours]], Table3[[#This Row],[Med Aide/Tech Hours]])</f>
        <v>247.27533333333332</v>
      </c>
      <c r="T27" s="3">
        <v>247.27533333333332</v>
      </c>
      <c r="U27" s="3">
        <v>0</v>
      </c>
      <c r="V27" s="3">
        <v>0</v>
      </c>
      <c r="W27" s="3">
        <f>SUM(Table3[[#This Row],[RN Hours Contract]:[Med Aide Hours Contract]])</f>
        <v>0</v>
      </c>
      <c r="X27" s="3">
        <v>0</v>
      </c>
      <c r="Y27" s="3">
        <v>0</v>
      </c>
      <c r="Z27" s="3">
        <v>0</v>
      </c>
      <c r="AA27" s="3">
        <v>0</v>
      </c>
      <c r="AB27" s="3">
        <v>0</v>
      </c>
      <c r="AC27" s="3">
        <v>0</v>
      </c>
      <c r="AD27" s="3">
        <v>0</v>
      </c>
      <c r="AE27" s="3">
        <v>0</v>
      </c>
      <c r="AF27" t="s">
        <v>25</v>
      </c>
      <c r="AG27" s="13">
        <v>3</v>
      </c>
      <c r="AQ27"/>
    </row>
    <row r="28" spans="1:43" x14ac:dyDescent="0.2">
      <c r="A28" t="s">
        <v>681</v>
      </c>
      <c r="B28" t="s">
        <v>726</v>
      </c>
      <c r="C28" t="s">
        <v>1476</v>
      </c>
      <c r="D28" t="s">
        <v>1721</v>
      </c>
      <c r="E28" s="3">
        <v>77.922222222222217</v>
      </c>
      <c r="F28" s="3">
        <f>Table3[[#This Row],[Total Hours Nurse Staffing]]/Table3[[#This Row],[MDS Census]]</f>
        <v>3.0599957222301444</v>
      </c>
      <c r="G28" s="3">
        <f>Table3[[#This Row],[Total Direct Care Staff Hours]]/Table3[[#This Row],[MDS Census]]</f>
        <v>2.8883502067588767</v>
      </c>
      <c r="H28" s="3">
        <f>Table3[[#This Row],[Total RN Hours (w/ Admin, DON)]]/Table3[[#This Row],[MDS Census]]</f>
        <v>0.72444032511050926</v>
      </c>
      <c r="I28" s="3">
        <f>Table3[[#This Row],[RN Hours (excl. Admin, DON)]]/Table3[[#This Row],[MDS Census]]</f>
        <v>0.55279480963924144</v>
      </c>
      <c r="J28" s="3">
        <f t="shared" si="0"/>
        <v>238.44166666666669</v>
      </c>
      <c r="K28" s="3">
        <f>SUM(Table3[[#This Row],[RN Hours (excl. Admin, DON)]], Table3[[#This Row],[LPN Hours (excl. Admin)]], Table3[[#This Row],[CNA Hours]], Table3[[#This Row],[NA TR Hours]], Table3[[#This Row],[Med Aide/Tech Hours]])</f>
        <v>225.06666666666666</v>
      </c>
      <c r="L28" s="3">
        <f>SUM(Table3[[#This Row],[RN Hours (excl. Admin, DON)]:[RN DON Hours]])</f>
        <v>56.45000000000001</v>
      </c>
      <c r="M28" s="3">
        <v>43.075000000000003</v>
      </c>
      <c r="N28" s="3">
        <v>8.6305555555555564</v>
      </c>
      <c r="O28" s="3">
        <v>4.7444444444444445</v>
      </c>
      <c r="P28" s="3">
        <f>SUM(Table3[[#This Row],[LPN Hours (excl. Admin)]:[LPN Admin Hours]])</f>
        <v>47.894444444444446</v>
      </c>
      <c r="Q28" s="3">
        <v>47.894444444444446</v>
      </c>
      <c r="R28" s="3">
        <v>0</v>
      </c>
      <c r="S28" s="3">
        <f>SUM(Table3[[#This Row],[CNA Hours]], Table3[[#This Row],[NA TR Hours]], Table3[[#This Row],[Med Aide/Tech Hours]])</f>
        <v>134.09722222222223</v>
      </c>
      <c r="T28" s="3">
        <v>123.49722222222222</v>
      </c>
      <c r="U28" s="3">
        <v>10.6</v>
      </c>
      <c r="V28" s="3">
        <v>0</v>
      </c>
      <c r="W28" s="3">
        <f>SUM(Table3[[#This Row],[RN Hours Contract]:[Med Aide Hours Contract]])</f>
        <v>0</v>
      </c>
      <c r="X28" s="3">
        <v>0</v>
      </c>
      <c r="Y28" s="3">
        <v>0</v>
      </c>
      <c r="Z28" s="3">
        <v>0</v>
      </c>
      <c r="AA28" s="3">
        <v>0</v>
      </c>
      <c r="AB28" s="3">
        <v>0</v>
      </c>
      <c r="AC28" s="3">
        <v>0</v>
      </c>
      <c r="AD28" s="3">
        <v>0</v>
      </c>
      <c r="AE28" s="3">
        <v>0</v>
      </c>
      <c r="AF28" t="s">
        <v>26</v>
      </c>
      <c r="AG28" s="13">
        <v>3</v>
      </c>
      <c r="AQ28"/>
    </row>
    <row r="29" spans="1:43" x14ac:dyDescent="0.2">
      <c r="A29" t="s">
        <v>681</v>
      </c>
      <c r="B29" t="s">
        <v>727</v>
      </c>
      <c r="C29" t="s">
        <v>1477</v>
      </c>
      <c r="D29" t="s">
        <v>1725</v>
      </c>
      <c r="E29" s="3">
        <v>81.25555555555556</v>
      </c>
      <c r="F29" s="3">
        <f>Table3[[#This Row],[Total Hours Nurse Staffing]]/Table3[[#This Row],[MDS Census]]</f>
        <v>3.4912443593600435</v>
      </c>
      <c r="G29" s="3">
        <f>Table3[[#This Row],[Total Direct Care Staff Hours]]/Table3[[#This Row],[MDS Census]]</f>
        <v>3.2245959250649525</v>
      </c>
      <c r="H29" s="3">
        <f>Table3[[#This Row],[Total RN Hours (w/ Admin, DON)]]/Table3[[#This Row],[MDS Census]]</f>
        <v>0.69553808286612884</v>
      </c>
      <c r="I29" s="3">
        <f>Table3[[#This Row],[RN Hours (excl. Admin, DON)]]/Table3[[#This Row],[MDS Census]]</f>
        <v>0.42888964857103784</v>
      </c>
      <c r="J29" s="3">
        <f t="shared" si="0"/>
        <v>283.68299999999999</v>
      </c>
      <c r="K29" s="3">
        <f>SUM(Table3[[#This Row],[RN Hours (excl. Admin, DON)]], Table3[[#This Row],[LPN Hours (excl. Admin)]], Table3[[#This Row],[CNA Hours]], Table3[[#This Row],[NA TR Hours]], Table3[[#This Row],[Med Aide/Tech Hours]])</f>
        <v>262.01633333333331</v>
      </c>
      <c r="L29" s="3">
        <f>SUM(Table3[[#This Row],[RN Hours (excl. Admin, DON)]:[RN DON Hours]])</f>
        <v>56.516333333333336</v>
      </c>
      <c r="M29" s="3">
        <v>34.849666666666664</v>
      </c>
      <c r="N29" s="3">
        <v>16.511111111111113</v>
      </c>
      <c r="O29" s="3">
        <v>5.1555555555555559</v>
      </c>
      <c r="P29" s="3">
        <f>SUM(Table3[[#This Row],[LPN Hours (excl. Admin)]:[LPN Admin Hours]])</f>
        <v>65.572222222222223</v>
      </c>
      <c r="Q29" s="3">
        <v>65.572222222222223</v>
      </c>
      <c r="R29" s="3">
        <v>0</v>
      </c>
      <c r="S29" s="3">
        <f>SUM(Table3[[#This Row],[CNA Hours]], Table3[[#This Row],[NA TR Hours]], Table3[[#This Row],[Med Aide/Tech Hours]])</f>
        <v>161.59444444444446</v>
      </c>
      <c r="T29" s="3">
        <v>159.06944444444446</v>
      </c>
      <c r="U29" s="3">
        <v>2.5249999999999999</v>
      </c>
      <c r="V29" s="3">
        <v>0</v>
      </c>
      <c r="W29" s="3">
        <f>SUM(Table3[[#This Row],[RN Hours Contract]:[Med Aide Hours Contract]])</f>
        <v>6.0523333333333333</v>
      </c>
      <c r="X29" s="3">
        <v>0.57733333333333337</v>
      </c>
      <c r="Y29" s="3">
        <v>0</v>
      </c>
      <c r="Z29" s="3">
        <v>0</v>
      </c>
      <c r="AA29" s="3">
        <v>3.4027777777777777</v>
      </c>
      <c r="AB29" s="3">
        <v>0</v>
      </c>
      <c r="AC29" s="3">
        <v>1.575</v>
      </c>
      <c r="AD29" s="3">
        <v>0.49722222222222223</v>
      </c>
      <c r="AE29" s="3">
        <v>0</v>
      </c>
      <c r="AF29" t="s">
        <v>27</v>
      </c>
      <c r="AG29" s="13">
        <v>3</v>
      </c>
      <c r="AQ29"/>
    </row>
    <row r="30" spans="1:43" x14ac:dyDescent="0.2">
      <c r="A30" t="s">
        <v>681</v>
      </c>
      <c r="B30" t="s">
        <v>728</v>
      </c>
      <c r="C30" t="s">
        <v>1467</v>
      </c>
      <c r="D30" t="s">
        <v>1721</v>
      </c>
      <c r="E30" s="3">
        <v>144.3111111111111</v>
      </c>
      <c r="F30" s="3">
        <f>Table3[[#This Row],[Total Hours Nurse Staffing]]/Table3[[#This Row],[MDS Census]]</f>
        <v>3.5591830920850018</v>
      </c>
      <c r="G30" s="3">
        <f>Table3[[#This Row],[Total Direct Care Staff Hours]]/Table3[[#This Row],[MDS Census]]</f>
        <v>3.3243501693871269</v>
      </c>
      <c r="H30" s="3">
        <f>Table3[[#This Row],[Total RN Hours (w/ Admin, DON)]]/Table3[[#This Row],[MDS Census]]</f>
        <v>0.7693401601478288</v>
      </c>
      <c r="I30" s="3">
        <f>Table3[[#This Row],[RN Hours (excl. Admin, DON)]]/Table3[[#This Row],[MDS Census]]</f>
        <v>0.53450723744995388</v>
      </c>
      <c r="J30" s="3">
        <f t="shared" si="0"/>
        <v>513.62966666666671</v>
      </c>
      <c r="K30" s="3">
        <f>SUM(Table3[[#This Row],[RN Hours (excl. Admin, DON)]], Table3[[#This Row],[LPN Hours (excl. Admin)]], Table3[[#This Row],[CNA Hours]], Table3[[#This Row],[NA TR Hours]], Table3[[#This Row],[Med Aide/Tech Hours]])</f>
        <v>479.7406666666667</v>
      </c>
      <c r="L30" s="3">
        <f>SUM(Table3[[#This Row],[RN Hours (excl. Admin, DON)]:[RN DON Hours]])</f>
        <v>111.02433333333333</v>
      </c>
      <c r="M30" s="3">
        <v>77.135333333333335</v>
      </c>
      <c r="N30" s="3">
        <v>28.555666666666671</v>
      </c>
      <c r="O30" s="3">
        <v>5.333333333333333</v>
      </c>
      <c r="P30" s="3">
        <f>SUM(Table3[[#This Row],[LPN Hours (excl. Admin)]:[LPN Admin Hours]])</f>
        <v>125.90833333333333</v>
      </c>
      <c r="Q30" s="3">
        <v>125.90833333333333</v>
      </c>
      <c r="R30" s="3">
        <v>0</v>
      </c>
      <c r="S30" s="3">
        <f>SUM(Table3[[#This Row],[CNA Hours]], Table3[[#This Row],[NA TR Hours]], Table3[[#This Row],[Med Aide/Tech Hours]])</f>
        <v>276.697</v>
      </c>
      <c r="T30" s="3">
        <v>265.78055555555557</v>
      </c>
      <c r="U30" s="3">
        <v>10.916444444444448</v>
      </c>
      <c r="V30" s="3">
        <v>0</v>
      </c>
      <c r="W30" s="3">
        <f>SUM(Table3[[#This Row],[RN Hours Contract]:[Med Aide Hours Contract]])</f>
        <v>91.040222222222184</v>
      </c>
      <c r="X30" s="3">
        <v>12.08333333333333</v>
      </c>
      <c r="Y30" s="3">
        <v>8.5218888888888902</v>
      </c>
      <c r="Z30" s="3">
        <v>0</v>
      </c>
      <c r="AA30" s="3">
        <v>52.215444444444408</v>
      </c>
      <c r="AB30" s="3">
        <v>0</v>
      </c>
      <c r="AC30" s="3">
        <v>18.219555555555562</v>
      </c>
      <c r="AD30" s="3">
        <v>0</v>
      </c>
      <c r="AE30" s="3">
        <v>0</v>
      </c>
      <c r="AF30" t="s">
        <v>28</v>
      </c>
      <c r="AG30" s="13">
        <v>3</v>
      </c>
      <c r="AQ30"/>
    </row>
    <row r="31" spans="1:43" x14ac:dyDescent="0.2">
      <c r="A31" t="s">
        <v>681</v>
      </c>
      <c r="B31" t="s">
        <v>729</v>
      </c>
      <c r="C31" t="s">
        <v>1377</v>
      </c>
      <c r="D31" t="s">
        <v>1726</v>
      </c>
      <c r="E31" s="3">
        <v>367.34444444444443</v>
      </c>
      <c r="F31" s="3">
        <f>Table3[[#This Row],[Total Hours Nurse Staffing]]/Table3[[#This Row],[MDS Census]]</f>
        <v>3.0246876984967184</v>
      </c>
      <c r="G31" s="3">
        <f>Table3[[#This Row],[Total Direct Care Staff Hours]]/Table3[[#This Row],[MDS Census]]</f>
        <v>2.8575905145034937</v>
      </c>
      <c r="H31" s="3">
        <f>Table3[[#This Row],[Total RN Hours (w/ Admin, DON)]]/Table3[[#This Row],[MDS Census]]</f>
        <v>0.41586763860742271</v>
      </c>
      <c r="I31" s="3">
        <f>Table3[[#This Row],[RN Hours (excl. Admin, DON)]]/Table3[[#This Row],[MDS Census]]</f>
        <v>0.31610356613532564</v>
      </c>
      <c r="J31" s="3">
        <f t="shared" si="0"/>
        <v>1111.1022222222223</v>
      </c>
      <c r="K31" s="3">
        <f>SUM(Table3[[#This Row],[RN Hours (excl. Admin, DON)]], Table3[[#This Row],[LPN Hours (excl. Admin)]], Table3[[#This Row],[CNA Hours]], Table3[[#This Row],[NA TR Hours]], Table3[[#This Row],[Med Aide/Tech Hours]])</f>
        <v>1049.72</v>
      </c>
      <c r="L31" s="3">
        <f>SUM(Table3[[#This Row],[RN Hours (excl. Admin, DON)]:[RN DON Hours]])</f>
        <v>152.76666666666668</v>
      </c>
      <c r="M31" s="3">
        <v>116.1188888888889</v>
      </c>
      <c r="N31" s="3">
        <v>26.877777777777773</v>
      </c>
      <c r="O31" s="3">
        <v>9.7699999999999978</v>
      </c>
      <c r="P31" s="3">
        <f>SUM(Table3[[#This Row],[LPN Hours (excl. Admin)]:[LPN Admin Hours]])</f>
        <v>347.6444444444445</v>
      </c>
      <c r="Q31" s="3">
        <v>322.91000000000003</v>
      </c>
      <c r="R31" s="3">
        <v>24.734444444444449</v>
      </c>
      <c r="S31" s="3">
        <f>SUM(Table3[[#This Row],[CNA Hours]], Table3[[#This Row],[NA TR Hours]], Table3[[#This Row],[Med Aide/Tech Hours]])</f>
        <v>610.69111111111113</v>
      </c>
      <c r="T31" s="3">
        <v>610.69111111111113</v>
      </c>
      <c r="U31" s="3">
        <v>0</v>
      </c>
      <c r="V31" s="3">
        <v>0</v>
      </c>
      <c r="W31" s="3">
        <f>SUM(Table3[[#This Row],[RN Hours Contract]:[Med Aide Hours Contract]])</f>
        <v>256.56555555555553</v>
      </c>
      <c r="X31" s="3">
        <v>44.277777777777786</v>
      </c>
      <c r="Y31" s="3">
        <v>0</v>
      </c>
      <c r="Z31" s="3">
        <v>0</v>
      </c>
      <c r="AA31" s="3">
        <v>87.537777777777762</v>
      </c>
      <c r="AB31" s="3">
        <v>0</v>
      </c>
      <c r="AC31" s="3">
        <v>124.74999999999999</v>
      </c>
      <c r="AD31" s="3">
        <v>0</v>
      </c>
      <c r="AE31" s="3">
        <v>0</v>
      </c>
      <c r="AF31" t="s">
        <v>29</v>
      </c>
      <c r="AG31" s="13">
        <v>3</v>
      </c>
      <c r="AQ31"/>
    </row>
    <row r="32" spans="1:43" x14ac:dyDescent="0.2">
      <c r="A32" t="s">
        <v>681</v>
      </c>
      <c r="B32" t="s">
        <v>730</v>
      </c>
      <c r="C32" t="s">
        <v>1416</v>
      </c>
      <c r="D32" t="s">
        <v>1718</v>
      </c>
      <c r="E32" s="3">
        <v>82.811111111111117</v>
      </c>
      <c r="F32" s="3">
        <f>Table3[[#This Row],[Total Hours Nurse Staffing]]/Table3[[#This Row],[MDS Census]]</f>
        <v>3.5216020394472016</v>
      </c>
      <c r="G32" s="3">
        <f>Table3[[#This Row],[Total Direct Care Staff Hours]]/Table3[[#This Row],[MDS Census]]</f>
        <v>3.1114316382664695</v>
      </c>
      <c r="H32" s="3">
        <f>Table3[[#This Row],[Total RN Hours (w/ Admin, DON)]]/Table3[[#This Row],[MDS Census]]</f>
        <v>0.72229303636119679</v>
      </c>
      <c r="I32" s="3">
        <f>Table3[[#This Row],[RN Hours (excl. Admin, DON)]]/Table3[[#This Row],[MDS Census]]</f>
        <v>0.31212263518046424</v>
      </c>
      <c r="J32" s="3">
        <f t="shared" si="0"/>
        <v>291.62777777777774</v>
      </c>
      <c r="K32" s="3">
        <f>SUM(Table3[[#This Row],[RN Hours (excl. Admin, DON)]], Table3[[#This Row],[LPN Hours (excl. Admin)]], Table3[[#This Row],[CNA Hours]], Table3[[#This Row],[NA TR Hours]], Table3[[#This Row],[Med Aide/Tech Hours]])</f>
        <v>257.6611111111111</v>
      </c>
      <c r="L32" s="3">
        <f>SUM(Table3[[#This Row],[RN Hours (excl. Admin, DON)]:[RN DON Hours]])</f>
        <v>59.81388888888889</v>
      </c>
      <c r="M32" s="3">
        <v>25.847222222222221</v>
      </c>
      <c r="N32" s="3">
        <v>28.81111111111111</v>
      </c>
      <c r="O32" s="3">
        <v>5.1555555555555559</v>
      </c>
      <c r="P32" s="3">
        <f>SUM(Table3[[#This Row],[LPN Hours (excl. Admin)]:[LPN Admin Hours]])</f>
        <v>82.422222222222217</v>
      </c>
      <c r="Q32" s="3">
        <v>82.422222222222217</v>
      </c>
      <c r="R32" s="3">
        <v>0</v>
      </c>
      <c r="S32" s="3">
        <f>SUM(Table3[[#This Row],[CNA Hours]], Table3[[#This Row],[NA TR Hours]], Table3[[#This Row],[Med Aide/Tech Hours]])</f>
        <v>149.39166666666665</v>
      </c>
      <c r="T32" s="3">
        <v>127.73055555555555</v>
      </c>
      <c r="U32" s="3">
        <v>21.661111111111111</v>
      </c>
      <c r="V32" s="3">
        <v>0</v>
      </c>
      <c r="W32" s="3">
        <f>SUM(Table3[[#This Row],[RN Hours Contract]:[Med Aide Hours Contract]])</f>
        <v>0</v>
      </c>
      <c r="X32" s="3">
        <v>0</v>
      </c>
      <c r="Y32" s="3">
        <v>0</v>
      </c>
      <c r="Z32" s="3">
        <v>0</v>
      </c>
      <c r="AA32" s="3">
        <v>0</v>
      </c>
      <c r="AB32" s="3">
        <v>0</v>
      </c>
      <c r="AC32" s="3">
        <v>0</v>
      </c>
      <c r="AD32" s="3">
        <v>0</v>
      </c>
      <c r="AE32" s="3">
        <v>0</v>
      </c>
      <c r="AF32" t="s">
        <v>30</v>
      </c>
      <c r="AG32" s="13">
        <v>3</v>
      </c>
      <c r="AQ32"/>
    </row>
    <row r="33" spans="1:43" x14ac:dyDescent="0.2">
      <c r="A33" t="s">
        <v>681</v>
      </c>
      <c r="B33" t="s">
        <v>731</v>
      </c>
      <c r="C33" t="s">
        <v>1478</v>
      </c>
      <c r="D33" t="s">
        <v>1688</v>
      </c>
      <c r="E33" s="3">
        <v>133.51111111111112</v>
      </c>
      <c r="F33" s="3">
        <f>Table3[[#This Row],[Total Hours Nurse Staffing]]/Table3[[#This Row],[MDS Census]]</f>
        <v>3.0622103861517971</v>
      </c>
      <c r="G33" s="3">
        <f>Table3[[#This Row],[Total Direct Care Staff Hours]]/Table3[[#This Row],[MDS Census]]</f>
        <v>2.7690163115845539</v>
      </c>
      <c r="H33" s="3">
        <f>Table3[[#This Row],[Total RN Hours (w/ Admin, DON)]]/Table3[[#This Row],[MDS Census]]</f>
        <v>0.4670372836218375</v>
      </c>
      <c r="I33" s="3">
        <f>Table3[[#This Row],[RN Hours (excl. Admin, DON)]]/Table3[[#This Row],[MDS Census]]</f>
        <v>0.24837217043941409</v>
      </c>
      <c r="J33" s="3">
        <f t="shared" si="0"/>
        <v>408.83911111111109</v>
      </c>
      <c r="K33" s="3">
        <f>SUM(Table3[[#This Row],[RN Hours (excl. Admin, DON)]], Table3[[#This Row],[LPN Hours (excl. Admin)]], Table3[[#This Row],[CNA Hours]], Table3[[#This Row],[NA TR Hours]], Table3[[#This Row],[Med Aide/Tech Hours]])</f>
        <v>369.69444444444446</v>
      </c>
      <c r="L33" s="3">
        <f>SUM(Table3[[#This Row],[RN Hours (excl. Admin, DON)]:[RN DON Hours]])</f>
        <v>62.354666666666667</v>
      </c>
      <c r="M33" s="3">
        <v>33.160444444444444</v>
      </c>
      <c r="N33" s="3">
        <v>23.594222222222221</v>
      </c>
      <c r="O33" s="3">
        <v>5.6</v>
      </c>
      <c r="P33" s="3">
        <f>SUM(Table3[[#This Row],[LPN Hours (excl. Admin)]:[LPN Admin Hours]])</f>
        <v>133.70866666666666</v>
      </c>
      <c r="Q33" s="3">
        <v>123.75822222222222</v>
      </c>
      <c r="R33" s="3">
        <v>9.9504444444444449</v>
      </c>
      <c r="S33" s="3">
        <f>SUM(Table3[[#This Row],[CNA Hours]], Table3[[#This Row],[NA TR Hours]], Table3[[#This Row],[Med Aide/Tech Hours]])</f>
        <v>212.77577777777776</v>
      </c>
      <c r="T33" s="3">
        <v>178.898</v>
      </c>
      <c r="U33" s="3">
        <v>33.87777777777778</v>
      </c>
      <c r="V33" s="3">
        <v>0</v>
      </c>
      <c r="W33" s="3">
        <f>SUM(Table3[[#This Row],[RN Hours Contract]:[Med Aide Hours Contract]])</f>
        <v>74.443888888888893</v>
      </c>
      <c r="X33" s="3">
        <v>0.85488888888888881</v>
      </c>
      <c r="Y33" s="3">
        <v>0</v>
      </c>
      <c r="Z33" s="3">
        <v>0</v>
      </c>
      <c r="AA33" s="3">
        <v>38.846000000000011</v>
      </c>
      <c r="AB33" s="3">
        <v>0</v>
      </c>
      <c r="AC33" s="3">
        <v>34.743000000000002</v>
      </c>
      <c r="AD33" s="3">
        <v>0</v>
      </c>
      <c r="AE33" s="3">
        <v>0</v>
      </c>
      <c r="AF33" t="s">
        <v>31</v>
      </c>
      <c r="AG33" s="13">
        <v>3</v>
      </c>
      <c r="AQ33"/>
    </row>
    <row r="34" spans="1:43" x14ac:dyDescent="0.2">
      <c r="A34" t="s">
        <v>681</v>
      </c>
      <c r="B34" t="s">
        <v>732</v>
      </c>
      <c r="C34" t="s">
        <v>1475</v>
      </c>
      <c r="D34" t="s">
        <v>1709</v>
      </c>
      <c r="E34" s="3">
        <v>172.37777777777777</v>
      </c>
      <c r="F34" s="3">
        <f>Table3[[#This Row],[Total Hours Nurse Staffing]]/Table3[[#This Row],[MDS Census]]</f>
        <v>3.6839931674616482</v>
      </c>
      <c r="G34" s="3">
        <f>Table3[[#This Row],[Total Direct Care Staff Hours]]/Table3[[#This Row],[MDS Census]]</f>
        <v>3.1946448369214901</v>
      </c>
      <c r="H34" s="3">
        <f>Table3[[#This Row],[Total RN Hours (w/ Admin, DON)]]/Table3[[#This Row],[MDS Census]]</f>
        <v>0.62595268789480474</v>
      </c>
      <c r="I34" s="3">
        <f>Table3[[#This Row],[RN Hours (excl. Admin, DON)]]/Table3[[#This Row],[MDS Census]]</f>
        <v>0.21293863607064592</v>
      </c>
      <c r="J34" s="3">
        <f t="shared" si="0"/>
        <v>635.0385555555556</v>
      </c>
      <c r="K34" s="3">
        <f>SUM(Table3[[#This Row],[RN Hours (excl. Admin, DON)]], Table3[[#This Row],[LPN Hours (excl. Admin)]], Table3[[#This Row],[CNA Hours]], Table3[[#This Row],[NA TR Hours]], Table3[[#This Row],[Med Aide/Tech Hours]])</f>
        <v>550.68577777777773</v>
      </c>
      <c r="L34" s="3">
        <f>SUM(Table3[[#This Row],[RN Hours (excl. Admin, DON)]:[RN DON Hours]])</f>
        <v>107.90033333333334</v>
      </c>
      <c r="M34" s="3">
        <v>36.705888888888893</v>
      </c>
      <c r="N34" s="3">
        <v>65.772222222222226</v>
      </c>
      <c r="O34" s="3">
        <v>5.4222222222222225</v>
      </c>
      <c r="P34" s="3">
        <f>SUM(Table3[[#This Row],[LPN Hours (excl. Admin)]:[LPN Admin Hours]])</f>
        <v>181.57477777777777</v>
      </c>
      <c r="Q34" s="3">
        <v>168.41644444444444</v>
      </c>
      <c r="R34" s="3">
        <v>13.158333333333333</v>
      </c>
      <c r="S34" s="3">
        <f>SUM(Table3[[#This Row],[CNA Hours]], Table3[[#This Row],[NA TR Hours]], Table3[[#This Row],[Med Aide/Tech Hours]])</f>
        <v>345.56344444444443</v>
      </c>
      <c r="T34" s="3">
        <v>345.56344444444443</v>
      </c>
      <c r="U34" s="3">
        <v>0</v>
      </c>
      <c r="V34" s="3">
        <v>0</v>
      </c>
      <c r="W34" s="3">
        <f>SUM(Table3[[#This Row],[RN Hours Contract]:[Med Aide Hours Contract]])</f>
        <v>38.674666666666667</v>
      </c>
      <c r="X34" s="3">
        <v>5.8086666666666673</v>
      </c>
      <c r="Y34" s="3">
        <v>0</v>
      </c>
      <c r="Z34" s="3">
        <v>0</v>
      </c>
      <c r="AA34" s="3">
        <v>21.049777777777773</v>
      </c>
      <c r="AB34" s="3">
        <v>0</v>
      </c>
      <c r="AC34" s="3">
        <v>11.816222222222223</v>
      </c>
      <c r="AD34" s="3">
        <v>0</v>
      </c>
      <c r="AE34" s="3">
        <v>0</v>
      </c>
      <c r="AF34" t="s">
        <v>32</v>
      </c>
      <c r="AG34" s="13">
        <v>3</v>
      </c>
      <c r="AQ34"/>
    </row>
    <row r="35" spans="1:43" x14ac:dyDescent="0.2">
      <c r="A35" t="s">
        <v>681</v>
      </c>
      <c r="B35" t="s">
        <v>733</v>
      </c>
      <c r="C35" t="s">
        <v>1465</v>
      </c>
      <c r="D35" t="s">
        <v>1722</v>
      </c>
      <c r="E35" s="3">
        <v>215.97777777777779</v>
      </c>
      <c r="F35" s="3">
        <f>Table3[[#This Row],[Total Hours Nurse Staffing]]/Table3[[#This Row],[MDS Census]]</f>
        <v>3.7704285420310728</v>
      </c>
      <c r="G35" s="3">
        <f>Table3[[#This Row],[Total Direct Care Staff Hours]]/Table3[[#This Row],[MDS Census]]</f>
        <v>3.4848302294474736</v>
      </c>
      <c r="H35" s="3">
        <f>Table3[[#This Row],[Total RN Hours (w/ Admin, DON)]]/Table3[[#This Row],[MDS Census]]</f>
        <v>0.60958792056795963</v>
      </c>
      <c r="I35" s="3">
        <f>Table3[[#This Row],[RN Hours (excl. Admin, DON)]]/Table3[[#This Row],[MDS Census]]</f>
        <v>0.36894022018726202</v>
      </c>
      <c r="J35" s="3">
        <f t="shared" si="0"/>
        <v>814.32877777777776</v>
      </c>
      <c r="K35" s="3">
        <f>SUM(Table3[[#This Row],[RN Hours (excl. Admin, DON)]], Table3[[#This Row],[LPN Hours (excl. Admin)]], Table3[[#This Row],[CNA Hours]], Table3[[#This Row],[NA TR Hours]], Table3[[#This Row],[Med Aide/Tech Hours]])</f>
        <v>752.64588888888886</v>
      </c>
      <c r="L35" s="3">
        <f>SUM(Table3[[#This Row],[RN Hours (excl. Admin, DON)]:[RN DON Hours]])</f>
        <v>131.65744444444445</v>
      </c>
      <c r="M35" s="3">
        <v>79.682888888888883</v>
      </c>
      <c r="N35" s="3">
        <v>49.174555555555557</v>
      </c>
      <c r="O35" s="3">
        <v>2.8</v>
      </c>
      <c r="P35" s="3">
        <f>SUM(Table3[[#This Row],[LPN Hours (excl. Admin)]:[LPN Admin Hours]])</f>
        <v>194.03633333333335</v>
      </c>
      <c r="Q35" s="3">
        <v>184.328</v>
      </c>
      <c r="R35" s="3">
        <v>9.7083333333333339</v>
      </c>
      <c r="S35" s="3">
        <f>SUM(Table3[[#This Row],[CNA Hours]], Table3[[#This Row],[NA TR Hours]], Table3[[#This Row],[Med Aide/Tech Hours]])</f>
        <v>488.63499999999999</v>
      </c>
      <c r="T35" s="3">
        <v>488.63499999999999</v>
      </c>
      <c r="U35" s="3">
        <v>0</v>
      </c>
      <c r="V35" s="3">
        <v>0</v>
      </c>
      <c r="W35" s="3">
        <f>SUM(Table3[[#This Row],[RN Hours Contract]:[Med Aide Hours Contract]])</f>
        <v>44.345555555555549</v>
      </c>
      <c r="X35" s="3">
        <v>10.323333333333332</v>
      </c>
      <c r="Y35" s="3">
        <v>0</v>
      </c>
      <c r="Z35" s="3">
        <v>0</v>
      </c>
      <c r="AA35" s="3">
        <v>23.669444444444444</v>
      </c>
      <c r="AB35" s="3">
        <v>0</v>
      </c>
      <c r="AC35" s="3">
        <v>10.352777777777778</v>
      </c>
      <c r="AD35" s="3">
        <v>0</v>
      </c>
      <c r="AE35" s="3">
        <v>0</v>
      </c>
      <c r="AF35" t="s">
        <v>33</v>
      </c>
      <c r="AG35" s="13">
        <v>3</v>
      </c>
      <c r="AQ35"/>
    </row>
    <row r="36" spans="1:43" x14ac:dyDescent="0.2">
      <c r="A36" t="s">
        <v>681</v>
      </c>
      <c r="B36" t="s">
        <v>734</v>
      </c>
      <c r="C36" t="s">
        <v>1443</v>
      </c>
      <c r="D36" t="s">
        <v>1727</v>
      </c>
      <c r="E36" s="3">
        <v>145.23333333333332</v>
      </c>
      <c r="F36" s="3">
        <f>Table3[[#This Row],[Total Hours Nurse Staffing]]/Table3[[#This Row],[MDS Census]]</f>
        <v>3.1989159207405713</v>
      </c>
      <c r="G36" s="3">
        <f>Table3[[#This Row],[Total Direct Care Staff Hours]]/Table3[[#This Row],[MDS Census]]</f>
        <v>2.9785043225460948</v>
      </c>
      <c r="H36" s="3">
        <f>Table3[[#This Row],[Total RN Hours (w/ Admin, DON)]]/Table3[[#This Row],[MDS Census]]</f>
        <v>0.60025476245122789</v>
      </c>
      <c r="I36" s="3">
        <f>Table3[[#This Row],[RN Hours (excl. Admin, DON)]]/Table3[[#This Row],[MDS Census]]</f>
        <v>0.43452528498202131</v>
      </c>
      <c r="J36" s="3">
        <f t="shared" si="0"/>
        <v>464.58922222222225</v>
      </c>
      <c r="K36" s="3">
        <f>SUM(Table3[[#This Row],[RN Hours (excl. Admin, DON)]], Table3[[#This Row],[LPN Hours (excl. Admin)]], Table3[[#This Row],[CNA Hours]], Table3[[#This Row],[NA TR Hours]], Table3[[#This Row],[Med Aide/Tech Hours]])</f>
        <v>432.57811111111113</v>
      </c>
      <c r="L36" s="3">
        <f>SUM(Table3[[#This Row],[RN Hours (excl. Admin, DON)]:[RN DON Hours]])</f>
        <v>87.176999999999992</v>
      </c>
      <c r="M36" s="3">
        <v>63.107555555555557</v>
      </c>
      <c r="N36" s="3">
        <v>18.736111111111111</v>
      </c>
      <c r="O36" s="3">
        <v>5.333333333333333</v>
      </c>
      <c r="P36" s="3">
        <f>SUM(Table3[[#This Row],[LPN Hours (excl. Admin)]:[LPN Admin Hours]])</f>
        <v>117.44544444444445</v>
      </c>
      <c r="Q36" s="3">
        <v>109.50377777777778</v>
      </c>
      <c r="R36" s="3">
        <v>7.9416666666666664</v>
      </c>
      <c r="S36" s="3">
        <f>SUM(Table3[[#This Row],[CNA Hours]], Table3[[#This Row],[NA TR Hours]], Table3[[#This Row],[Med Aide/Tech Hours]])</f>
        <v>259.96677777777779</v>
      </c>
      <c r="T36" s="3">
        <v>218.80622222222223</v>
      </c>
      <c r="U36" s="3">
        <v>41.160555555555554</v>
      </c>
      <c r="V36" s="3">
        <v>0</v>
      </c>
      <c r="W36" s="3">
        <f>SUM(Table3[[#This Row],[RN Hours Contract]:[Med Aide Hours Contract]])</f>
        <v>146.05344444444441</v>
      </c>
      <c r="X36" s="3">
        <v>12.413999999999998</v>
      </c>
      <c r="Y36" s="3">
        <v>5.4324444444444442</v>
      </c>
      <c r="Z36" s="3">
        <v>0</v>
      </c>
      <c r="AA36" s="3">
        <v>43.417666666666655</v>
      </c>
      <c r="AB36" s="3">
        <v>0</v>
      </c>
      <c r="AC36" s="3">
        <v>84.789333333333317</v>
      </c>
      <c r="AD36" s="3">
        <v>0</v>
      </c>
      <c r="AE36" s="3">
        <v>0</v>
      </c>
      <c r="AF36" t="s">
        <v>34</v>
      </c>
      <c r="AG36" s="13">
        <v>3</v>
      </c>
      <c r="AQ36"/>
    </row>
    <row r="37" spans="1:43" x14ac:dyDescent="0.2">
      <c r="A37" t="s">
        <v>681</v>
      </c>
      <c r="B37" t="s">
        <v>735</v>
      </c>
      <c r="C37" t="s">
        <v>1479</v>
      </c>
      <c r="D37" t="s">
        <v>1712</v>
      </c>
      <c r="E37" s="3">
        <v>81.24444444444444</v>
      </c>
      <c r="F37" s="3">
        <f>Table3[[#This Row],[Total Hours Nurse Staffing]]/Table3[[#This Row],[MDS Census]]</f>
        <v>4.6325191466083151</v>
      </c>
      <c r="G37" s="3">
        <f>Table3[[#This Row],[Total Direct Care Staff Hours]]/Table3[[#This Row],[MDS Census]]</f>
        <v>4.2472620350109409</v>
      </c>
      <c r="H37" s="3">
        <f>Table3[[#This Row],[Total RN Hours (w/ Admin, DON)]]/Table3[[#This Row],[MDS Census]]</f>
        <v>0.87490973741794309</v>
      </c>
      <c r="I37" s="3">
        <f>Table3[[#This Row],[RN Hours (excl. Admin, DON)]]/Table3[[#This Row],[MDS Census]]</f>
        <v>0.48965262582056895</v>
      </c>
      <c r="J37" s="3">
        <f t="shared" si="0"/>
        <v>376.36644444444443</v>
      </c>
      <c r="K37" s="3">
        <f>SUM(Table3[[#This Row],[RN Hours (excl. Admin, DON)]], Table3[[#This Row],[LPN Hours (excl. Admin)]], Table3[[#This Row],[CNA Hours]], Table3[[#This Row],[NA TR Hours]], Table3[[#This Row],[Med Aide/Tech Hours]])</f>
        <v>345.06644444444441</v>
      </c>
      <c r="L37" s="3">
        <f>SUM(Table3[[#This Row],[RN Hours (excl. Admin, DON)]:[RN DON Hours]])</f>
        <v>71.081555555555553</v>
      </c>
      <c r="M37" s="3">
        <v>39.781555555555556</v>
      </c>
      <c r="N37" s="3">
        <v>26.766666666666666</v>
      </c>
      <c r="O37" s="3">
        <v>4.5333333333333332</v>
      </c>
      <c r="P37" s="3">
        <f>SUM(Table3[[#This Row],[LPN Hours (excl. Admin)]:[LPN Admin Hours]])</f>
        <v>98.311333333333337</v>
      </c>
      <c r="Q37" s="3">
        <v>98.311333333333337</v>
      </c>
      <c r="R37" s="3">
        <v>0</v>
      </c>
      <c r="S37" s="3">
        <f>SUM(Table3[[#This Row],[CNA Hours]], Table3[[#This Row],[NA TR Hours]], Table3[[#This Row],[Med Aide/Tech Hours]])</f>
        <v>206.97355555555555</v>
      </c>
      <c r="T37" s="3">
        <v>206.97355555555555</v>
      </c>
      <c r="U37" s="3">
        <v>0</v>
      </c>
      <c r="V37" s="3">
        <v>0</v>
      </c>
      <c r="W37" s="3">
        <f>SUM(Table3[[#This Row],[RN Hours Contract]:[Med Aide Hours Contract]])</f>
        <v>3.9928888888888889</v>
      </c>
      <c r="X37" s="3">
        <v>3.1928888888888891</v>
      </c>
      <c r="Y37" s="3">
        <v>0</v>
      </c>
      <c r="Z37" s="3">
        <v>0</v>
      </c>
      <c r="AA37" s="3">
        <v>0.17777777777777778</v>
      </c>
      <c r="AB37" s="3">
        <v>0</v>
      </c>
      <c r="AC37" s="3">
        <v>0.62222222222222223</v>
      </c>
      <c r="AD37" s="3">
        <v>0</v>
      </c>
      <c r="AE37" s="3">
        <v>0</v>
      </c>
      <c r="AF37" t="s">
        <v>35</v>
      </c>
      <c r="AG37" s="13">
        <v>3</v>
      </c>
      <c r="AQ37"/>
    </row>
    <row r="38" spans="1:43" x14ac:dyDescent="0.2">
      <c r="A38" t="s">
        <v>681</v>
      </c>
      <c r="B38" t="s">
        <v>736</v>
      </c>
      <c r="C38" t="s">
        <v>1380</v>
      </c>
      <c r="D38" t="s">
        <v>1728</v>
      </c>
      <c r="E38" s="3">
        <v>49.6</v>
      </c>
      <c r="F38" s="3">
        <f>Table3[[#This Row],[Total Hours Nurse Staffing]]/Table3[[#This Row],[MDS Census]]</f>
        <v>3.0394220430107528</v>
      </c>
      <c r="G38" s="3">
        <f>Table3[[#This Row],[Total Direct Care Staff Hours]]/Table3[[#This Row],[MDS Census]]</f>
        <v>2.8980129928315406</v>
      </c>
      <c r="H38" s="3">
        <f>Table3[[#This Row],[Total RN Hours (w/ Admin, DON)]]/Table3[[#This Row],[MDS Census]]</f>
        <v>0.69618055555555547</v>
      </c>
      <c r="I38" s="3">
        <f>Table3[[#This Row],[RN Hours (excl. Admin, DON)]]/Table3[[#This Row],[MDS Census]]</f>
        <v>0.55477150537634401</v>
      </c>
      <c r="J38" s="3">
        <f t="shared" si="0"/>
        <v>150.75533333333334</v>
      </c>
      <c r="K38" s="3">
        <f>SUM(Table3[[#This Row],[RN Hours (excl. Admin, DON)]], Table3[[#This Row],[LPN Hours (excl. Admin)]], Table3[[#This Row],[CNA Hours]], Table3[[#This Row],[NA TR Hours]], Table3[[#This Row],[Med Aide/Tech Hours]])</f>
        <v>143.74144444444443</v>
      </c>
      <c r="L38" s="3">
        <f>SUM(Table3[[#This Row],[RN Hours (excl. Admin, DON)]:[RN DON Hours]])</f>
        <v>34.530555555555551</v>
      </c>
      <c r="M38" s="3">
        <v>27.516666666666666</v>
      </c>
      <c r="N38" s="3">
        <v>2.7944444444444443</v>
      </c>
      <c r="O38" s="3">
        <v>4.2194444444444441</v>
      </c>
      <c r="P38" s="3">
        <f>SUM(Table3[[#This Row],[LPN Hours (excl. Admin)]:[LPN Admin Hours]])</f>
        <v>33.516444444444446</v>
      </c>
      <c r="Q38" s="3">
        <v>33.516444444444446</v>
      </c>
      <c r="R38" s="3">
        <v>0</v>
      </c>
      <c r="S38" s="3">
        <f>SUM(Table3[[#This Row],[CNA Hours]], Table3[[#This Row],[NA TR Hours]], Table3[[#This Row],[Med Aide/Tech Hours]])</f>
        <v>82.708333333333329</v>
      </c>
      <c r="T38" s="3">
        <v>82.708333333333329</v>
      </c>
      <c r="U38" s="3">
        <v>0</v>
      </c>
      <c r="V38" s="3">
        <v>0</v>
      </c>
      <c r="W38" s="3">
        <f>SUM(Table3[[#This Row],[RN Hours Contract]:[Med Aide Hours Contract]])</f>
        <v>4.8805555555555555</v>
      </c>
      <c r="X38" s="3">
        <v>0.38333333333333336</v>
      </c>
      <c r="Y38" s="3">
        <v>0</v>
      </c>
      <c r="Z38" s="3">
        <v>0</v>
      </c>
      <c r="AA38" s="3">
        <v>0</v>
      </c>
      <c r="AB38" s="3">
        <v>0</v>
      </c>
      <c r="AC38" s="3">
        <v>4.4972222222222218</v>
      </c>
      <c r="AD38" s="3">
        <v>0</v>
      </c>
      <c r="AE38" s="3">
        <v>0</v>
      </c>
      <c r="AF38" t="s">
        <v>36</v>
      </c>
      <c r="AG38" s="13">
        <v>3</v>
      </c>
      <c r="AQ38"/>
    </row>
    <row r="39" spans="1:43" x14ac:dyDescent="0.2">
      <c r="A39" t="s">
        <v>681</v>
      </c>
      <c r="B39" t="s">
        <v>737</v>
      </c>
      <c r="C39" t="s">
        <v>1480</v>
      </c>
      <c r="D39" t="s">
        <v>1729</v>
      </c>
      <c r="E39" s="3">
        <v>268.27777777777777</v>
      </c>
      <c r="F39" s="3">
        <f>Table3[[#This Row],[Total Hours Nurse Staffing]]/Table3[[#This Row],[MDS Census]]</f>
        <v>4.3326005384137503</v>
      </c>
      <c r="G39" s="3">
        <f>Table3[[#This Row],[Total Direct Care Staff Hours]]/Table3[[#This Row],[MDS Census]]</f>
        <v>4.0519768067922959</v>
      </c>
      <c r="H39" s="3">
        <f>Table3[[#This Row],[Total RN Hours (w/ Admin, DON)]]/Table3[[#This Row],[MDS Census]]</f>
        <v>0.88692068751294262</v>
      </c>
      <c r="I39" s="3">
        <f>Table3[[#This Row],[RN Hours (excl. Admin, DON)]]/Table3[[#This Row],[MDS Census]]</f>
        <v>0.664792296541727</v>
      </c>
      <c r="J39" s="3">
        <f t="shared" si="0"/>
        <v>1162.3404444444443</v>
      </c>
      <c r="K39" s="3">
        <f>SUM(Table3[[#This Row],[RN Hours (excl. Admin, DON)]], Table3[[#This Row],[LPN Hours (excl. Admin)]], Table3[[#This Row],[CNA Hours]], Table3[[#This Row],[NA TR Hours]], Table3[[#This Row],[Med Aide/Tech Hours]])</f>
        <v>1087.0553333333332</v>
      </c>
      <c r="L39" s="3">
        <f>SUM(Table3[[#This Row],[RN Hours (excl. Admin, DON)]:[RN DON Hours]])</f>
        <v>237.9411111111111</v>
      </c>
      <c r="M39" s="3">
        <v>178.34899999999999</v>
      </c>
      <c r="N39" s="3">
        <v>54.575444444444443</v>
      </c>
      <c r="O39" s="3">
        <v>5.0166666666666666</v>
      </c>
      <c r="P39" s="3">
        <f>SUM(Table3[[#This Row],[LPN Hours (excl. Admin)]:[LPN Admin Hours]])</f>
        <v>267.93833333333333</v>
      </c>
      <c r="Q39" s="3">
        <v>252.24533333333335</v>
      </c>
      <c r="R39" s="3">
        <v>15.693</v>
      </c>
      <c r="S39" s="3">
        <f>SUM(Table3[[#This Row],[CNA Hours]], Table3[[#This Row],[NA TR Hours]], Table3[[#This Row],[Med Aide/Tech Hours]])</f>
        <v>656.4609999999999</v>
      </c>
      <c r="T39" s="3">
        <v>622.01944444444439</v>
      </c>
      <c r="U39" s="3">
        <v>34.441555555555553</v>
      </c>
      <c r="V39" s="3">
        <v>0</v>
      </c>
      <c r="W39" s="3">
        <f>SUM(Table3[[#This Row],[RN Hours Contract]:[Med Aide Hours Contract]])</f>
        <v>0</v>
      </c>
      <c r="X39" s="3">
        <v>0</v>
      </c>
      <c r="Y39" s="3">
        <v>0</v>
      </c>
      <c r="Z39" s="3">
        <v>0</v>
      </c>
      <c r="AA39" s="3">
        <v>0</v>
      </c>
      <c r="AB39" s="3">
        <v>0</v>
      </c>
      <c r="AC39" s="3">
        <v>0</v>
      </c>
      <c r="AD39" s="3">
        <v>0</v>
      </c>
      <c r="AE39" s="3">
        <v>0</v>
      </c>
      <c r="AF39" t="s">
        <v>37</v>
      </c>
      <c r="AG39" s="13">
        <v>3</v>
      </c>
      <c r="AQ39"/>
    </row>
    <row r="40" spans="1:43" x14ac:dyDescent="0.2">
      <c r="A40" t="s">
        <v>681</v>
      </c>
      <c r="B40" t="s">
        <v>738</v>
      </c>
      <c r="C40" t="s">
        <v>1481</v>
      </c>
      <c r="D40" t="s">
        <v>1709</v>
      </c>
      <c r="E40" s="3">
        <v>30.544444444444444</v>
      </c>
      <c r="F40" s="3">
        <f>Table3[[#This Row],[Total Hours Nurse Staffing]]/Table3[[#This Row],[MDS Census]]</f>
        <v>4.7175554747180799</v>
      </c>
      <c r="G40" s="3">
        <f>Table3[[#This Row],[Total Direct Care Staff Hours]]/Table3[[#This Row],[MDS Census]]</f>
        <v>4.5342160785740262</v>
      </c>
      <c r="H40" s="3">
        <f>Table3[[#This Row],[Total RN Hours (w/ Admin, DON)]]/Table3[[#This Row],[MDS Census]]</f>
        <v>1.1356275009094217</v>
      </c>
      <c r="I40" s="3">
        <f>Table3[[#This Row],[RN Hours (excl. Admin, DON)]]/Table3[[#This Row],[MDS Census]]</f>
        <v>0.95228810476536929</v>
      </c>
      <c r="J40" s="3">
        <f t="shared" si="0"/>
        <v>144.09511111111112</v>
      </c>
      <c r="K40" s="3">
        <f>SUM(Table3[[#This Row],[RN Hours (excl. Admin, DON)]], Table3[[#This Row],[LPN Hours (excl. Admin)]], Table3[[#This Row],[CNA Hours]], Table3[[#This Row],[NA TR Hours]], Table3[[#This Row],[Med Aide/Tech Hours]])</f>
        <v>138.4951111111111</v>
      </c>
      <c r="L40" s="3">
        <f>SUM(Table3[[#This Row],[RN Hours (excl. Admin, DON)]:[RN DON Hours]])</f>
        <v>34.687111111111115</v>
      </c>
      <c r="M40" s="3">
        <v>29.087111111111113</v>
      </c>
      <c r="N40" s="3">
        <v>0</v>
      </c>
      <c r="O40" s="3">
        <v>5.6</v>
      </c>
      <c r="P40" s="3">
        <f>SUM(Table3[[#This Row],[LPN Hours (excl. Admin)]:[LPN Admin Hours]])</f>
        <v>44.503888888888888</v>
      </c>
      <c r="Q40" s="3">
        <v>44.503888888888888</v>
      </c>
      <c r="R40" s="3">
        <v>0</v>
      </c>
      <c r="S40" s="3">
        <f>SUM(Table3[[#This Row],[CNA Hours]], Table3[[#This Row],[NA TR Hours]], Table3[[#This Row],[Med Aide/Tech Hours]])</f>
        <v>64.904111111111106</v>
      </c>
      <c r="T40" s="3">
        <v>64.904111111111106</v>
      </c>
      <c r="U40" s="3">
        <v>0</v>
      </c>
      <c r="V40" s="3">
        <v>0</v>
      </c>
      <c r="W40" s="3">
        <f>SUM(Table3[[#This Row],[RN Hours Contract]:[Med Aide Hours Contract]])</f>
        <v>26.416666666666668</v>
      </c>
      <c r="X40" s="3">
        <v>6.8138888888888891</v>
      </c>
      <c r="Y40" s="3">
        <v>0</v>
      </c>
      <c r="Z40" s="3">
        <v>0</v>
      </c>
      <c r="AA40" s="3">
        <v>14.005555555555556</v>
      </c>
      <c r="AB40" s="3">
        <v>0</v>
      </c>
      <c r="AC40" s="3">
        <v>5.5972222222222223</v>
      </c>
      <c r="AD40" s="3">
        <v>0</v>
      </c>
      <c r="AE40" s="3">
        <v>0</v>
      </c>
      <c r="AF40" t="s">
        <v>38</v>
      </c>
      <c r="AG40" s="13">
        <v>3</v>
      </c>
      <c r="AQ40"/>
    </row>
    <row r="41" spans="1:43" x14ac:dyDescent="0.2">
      <c r="A41" t="s">
        <v>681</v>
      </c>
      <c r="B41" t="s">
        <v>739</v>
      </c>
      <c r="C41" t="s">
        <v>1457</v>
      </c>
      <c r="D41" t="s">
        <v>1703</v>
      </c>
      <c r="E41" s="3">
        <v>76.833333333333329</v>
      </c>
      <c r="F41" s="3">
        <f>Table3[[#This Row],[Total Hours Nurse Staffing]]/Table3[[#This Row],[MDS Census]]</f>
        <v>3.4010845986984819</v>
      </c>
      <c r="G41" s="3">
        <f>Table3[[#This Row],[Total Direct Care Staff Hours]]/Table3[[#This Row],[MDS Census]]</f>
        <v>3.3453362255965291</v>
      </c>
      <c r="H41" s="3">
        <f>Table3[[#This Row],[Total RN Hours (w/ Admin, DON)]]/Table3[[#This Row],[MDS Census]]</f>
        <v>0.37819956616052058</v>
      </c>
      <c r="I41" s="3">
        <f>Table3[[#This Row],[RN Hours (excl. Admin, DON)]]/Table3[[#This Row],[MDS Census]]</f>
        <v>0.32245119305856834</v>
      </c>
      <c r="J41" s="3">
        <f t="shared" ref="J41:J104" si="1">SUM(L41,P41,S41)</f>
        <v>261.31666666666666</v>
      </c>
      <c r="K41" s="3">
        <f>SUM(Table3[[#This Row],[RN Hours (excl. Admin, DON)]], Table3[[#This Row],[LPN Hours (excl. Admin)]], Table3[[#This Row],[CNA Hours]], Table3[[#This Row],[NA TR Hours]], Table3[[#This Row],[Med Aide/Tech Hours]])</f>
        <v>257.0333333333333</v>
      </c>
      <c r="L41" s="3">
        <f>SUM(Table3[[#This Row],[RN Hours (excl. Admin, DON)]:[RN DON Hours]])</f>
        <v>29.05833333333333</v>
      </c>
      <c r="M41" s="3">
        <v>24.774999999999999</v>
      </c>
      <c r="N41" s="3">
        <v>4.2833333333333332</v>
      </c>
      <c r="O41" s="3">
        <v>0</v>
      </c>
      <c r="P41" s="3">
        <f>SUM(Table3[[#This Row],[LPN Hours (excl. Admin)]:[LPN Admin Hours]])</f>
        <v>85.311111111111117</v>
      </c>
      <c r="Q41" s="3">
        <v>85.311111111111117</v>
      </c>
      <c r="R41" s="3">
        <v>0</v>
      </c>
      <c r="S41" s="3">
        <f>SUM(Table3[[#This Row],[CNA Hours]], Table3[[#This Row],[NA TR Hours]], Table3[[#This Row],[Med Aide/Tech Hours]])</f>
        <v>146.94722222222222</v>
      </c>
      <c r="T41" s="3">
        <v>146.94722222222222</v>
      </c>
      <c r="U41" s="3">
        <v>0</v>
      </c>
      <c r="V41" s="3">
        <v>0</v>
      </c>
      <c r="W41" s="3">
        <f>SUM(Table3[[#This Row],[RN Hours Contract]:[Med Aide Hours Contract]])</f>
        <v>1.1555555555555554</v>
      </c>
      <c r="X41" s="3">
        <v>1.1555555555555554</v>
      </c>
      <c r="Y41" s="3">
        <v>0</v>
      </c>
      <c r="Z41" s="3">
        <v>0</v>
      </c>
      <c r="AA41" s="3">
        <v>0</v>
      </c>
      <c r="AB41" s="3">
        <v>0</v>
      </c>
      <c r="AC41" s="3">
        <v>0</v>
      </c>
      <c r="AD41" s="3">
        <v>0</v>
      </c>
      <c r="AE41" s="3">
        <v>0</v>
      </c>
      <c r="AF41" t="s">
        <v>39</v>
      </c>
      <c r="AG41" s="13">
        <v>3</v>
      </c>
      <c r="AQ41"/>
    </row>
    <row r="42" spans="1:43" x14ac:dyDescent="0.2">
      <c r="A42" t="s">
        <v>681</v>
      </c>
      <c r="B42" t="s">
        <v>740</v>
      </c>
      <c r="C42" t="s">
        <v>1477</v>
      </c>
      <c r="D42" t="s">
        <v>1725</v>
      </c>
      <c r="E42" s="3">
        <v>104.15555555555555</v>
      </c>
      <c r="F42" s="3">
        <f>Table3[[#This Row],[Total Hours Nurse Staffing]]/Table3[[#This Row],[MDS Census]]</f>
        <v>4.1670578195007471</v>
      </c>
      <c r="G42" s="3">
        <f>Table3[[#This Row],[Total Direct Care Staff Hours]]/Table3[[#This Row],[MDS Census]]</f>
        <v>3.8241679112438658</v>
      </c>
      <c r="H42" s="3">
        <f>Table3[[#This Row],[Total RN Hours (w/ Admin, DON)]]/Table3[[#This Row],[MDS Census]]</f>
        <v>0.75362705355237891</v>
      </c>
      <c r="I42" s="3">
        <f>Table3[[#This Row],[RN Hours (excl. Admin, DON)]]/Table3[[#This Row],[MDS Census]]</f>
        <v>0.46210262427992316</v>
      </c>
      <c r="J42" s="3">
        <f t="shared" si="1"/>
        <v>434.02222222222224</v>
      </c>
      <c r="K42" s="3">
        <f>SUM(Table3[[#This Row],[RN Hours (excl. Admin, DON)]], Table3[[#This Row],[LPN Hours (excl. Admin)]], Table3[[#This Row],[CNA Hours]], Table3[[#This Row],[NA TR Hours]], Table3[[#This Row],[Med Aide/Tech Hours]])</f>
        <v>398.30833333333328</v>
      </c>
      <c r="L42" s="3">
        <f>SUM(Table3[[#This Row],[RN Hours (excl. Admin, DON)]:[RN DON Hours]])</f>
        <v>78.49444444444444</v>
      </c>
      <c r="M42" s="3">
        <v>48.130555555555553</v>
      </c>
      <c r="N42" s="3">
        <v>24.852777777777778</v>
      </c>
      <c r="O42" s="3">
        <v>5.5111111111111111</v>
      </c>
      <c r="P42" s="3">
        <f>SUM(Table3[[#This Row],[LPN Hours (excl. Admin)]:[LPN Admin Hours]])</f>
        <v>108.14999999999999</v>
      </c>
      <c r="Q42" s="3">
        <v>102.8</v>
      </c>
      <c r="R42" s="3">
        <v>5.35</v>
      </c>
      <c r="S42" s="3">
        <f>SUM(Table3[[#This Row],[CNA Hours]], Table3[[#This Row],[NA TR Hours]], Table3[[#This Row],[Med Aide/Tech Hours]])</f>
        <v>247.37777777777777</v>
      </c>
      <c r="T42" s="3">
        <v>247.37777777777777</v>
      </c>
      <c r="U42" s="3">
        <v>0</v>
      </c>
      <c r="V42" s="3">
        <v>0</v>
      </c>
      <c r="W42" s="3">
        <f>SUM(Table3[[#This Row],[RN Hours Contract]:[Med Aide Hours Contract]])</f>
        <v>10.777777777777779</v>
      </c>
      <c r="X42" s="3">
        <v>0</v>
      </c>
      <c r="Y42" s="3">
        <v>0</v>
      </c>
      <c r="Z42" s="3">
        <v>0</v>
      </c>
      <c r="AA42" s="3">
        <v>10.627777777777778</v>
      </c>
      <c r="AB42" s="3">
        <v>0.15</v>
      </c>
      <c r="AC42" s="3">
        <v>0</v>
      </c>
      <c r="AD42" s="3">
        <v>0</v>
      </c>
      <c r="AE42" s="3">
        <v>0</v>
      </c>
      <c r="AF42" t="s">
        <v>40</v>
      </c>
      <c r="AG42" s="13">
        <v>3</v>
      </c>
      <c r="AQ42"/>
    </row>
    <row r="43" spans="1:43" x14ac:dyDescent="0.2">
      <c r="A43" t="s">
        <v>681</v>
      </c>
      <c r="B43" t="s">
        <v>741</v>
      </c>
      <c r="C43" t="s">
        <v>1399</v>
      </c>
      <c r="D43" t="s">
        <v>1725</v>
      </c>
      <c r="E43" s="3">
        <v>68.844444444444449</v>
      </c>
      <c r="F43" s="3">
        <f>Table3[[#This Row],[Total Hours Nurse Staffing]]/Table3[[#This Row],[MDS Census]]</f>
        <v>4.6508634602969661</v>
      </c>
      <c r="G43" s="3">
        <f>Table3[[#This Row],[Total Direct Care Staff Hours]]/Table3[[#This Row],[MDS Census]]</f>
        <v>4.3821417043253712</v>
      </c>
      <c r="H43" s="3">
        <f>Table3[[#This Row],[Total RN Hours (w/ Admin, DON)]]/Table3[[#This Row],[MDS Census]]</f>
        <v>1.1566736604260812</v>
      </c>
      <c r="I43" s="3">
        <f>Table3[[#This Row],[RN Hours (excl. Admin, DON)]]/Table3[[#This Row],[MDS Census]]</f>
        <v>0.88795190445448668</v>
      </c>
      <c r="J43" s="3">
        <f t="shared" si="1"/>
        <v>320.18611111111113</v>
      </c>
      <c r="K43" s="3">
        <f>SUM(Table3[[#This Row],[RN Hours (excl. Admin, DON)]], Table3[[#This Row],[LPN Hours (excl. Admin)]], Table3[[#This Row],[CNA Hours]], Table3[[#This Row],[NA TR Hours]], Table3[[#This Row],[Med Aide/Tech Hours]])</f>
        <v>301.68611111111113</v>
      </c>
      <c r="L43" s="3">
        <f>SUM(Table3[[#This Row],[RN Hours (excl. Admin, DON)]:[RN DON Hours]])</f>
        <v>79.630555555555546</v>
      </c>
      <c r="M43" s="3">
        <v>61.130555555555553</v>
      </c>
      <c r="N43" s="3">
        <v>13.255555555555556</v>
      </c>
      <c r="O43" s="3">
        <v>5.2444444444444445</v>
      </c>
      <c r="P43" s="3">
        <f>SUM(Table3[[#This Row],[LPN Hours (excl. Admin)]:[LPN Admin Hours]])</f>
        <v>81.37777777777778</v>
      </c>
      <c r="Q43" s="3">
        <v>81.37777777777778</v>
      </c>
      <c r="R43" s="3">
        <v>0</v>
      </c>
      <c r="S43" s="3">
        <f>SUM(Table3[[#This Row],[CNA Hours]], Table3[[#This Row],[NA TR Hours]], Table3[[#This Row],[Med Aide/Tech Hours]])</f>
        <v>159.17777777777778</v>
      </c>
      <c r="T43" s="3">
        <v>159.17777777777778</v>
      </c>
      <c r="U43" s="3">
        <v>0</v>
      </c>
      <c r="V43" s="3">
        <v>0</v>
      </c>
      <c r="W43" s="3">
        <f>SUM(Table3[[#This Row],[RN Hours Contract]:[Med Aide Hours Contract]])</f>
        <v>0</v>
      </c>
      <c r="X43" s="3">
        <v>0</v>
      </c>
      <c r="Y43" s="3">
        <v>0</v>
      </c>
      <c r="Z43" s="3">
        <v>0</v>
      </c>
      <c r="AA43" s="3">
        <v>0</v>
      </c>
      <c r="AB43" s="3">
        <v>0</v>
      </c>
      <c r="AC43" s="3">
        <v>0</v>
      </c>
      <c r="AD43" s="3">
        <v>0</v>
      </c>
      <c r="AE43" s="3">
        <v>0</v>
      </c>
      <c r="AF43" t="s">
        <v>41</v>
      </c>
      <c r="AG43" s="13">
        <v>3</v>
      </c>
      <c r="AQ43"/>
    </row>
    <row r="44" spans="1:43" x14ac:dyDescent="0.2">
      <c r="A44" t="s">
        <v>681</v>
      </c>
      <c r="B44" t="s">
        <v>742</v>
      </c>
      <c r="C44" t="s">
        <v>1482</v>
      </c>
      <c r="D44" t="s">
        <v>1722</v>
      </c>
      <c r="E44" s="3">
        <v>43.733333333333334</v>
      </c>
      <c r="F44" s="3">
        <f>Table3[[#This Row],[Total Hours Nurse Staffing]]/Table3[[#This Row],[MDS Census]]</f>
        <v>3.5255335365853657</v>
      </c>
      <c r="G44" s="3">
        <f>Table3[[#This Row],[Total Direct Care Staff Hours]]/Table3[[#This Row],[MDS Census]]</f>
        <v>3.2798526422764223</v>
      </c>
      <c r="H44" s="3">
        <f>Table3[[#This Row],[Total RN Hours (w/ Admin, DON)]]/Table3[[#This Row],[MDS Census]]</f>
        <v>0.93279979674796742</v>
      </c>
      <c r="I44" s="3">
        <f>Table3[[#This Row],[RN Hours (excl. Admin, DON)]]/Table3[[#This Row],[MDS Census]]</f>
        <v>0.6871189024390244</v>
      </c>
      <c r="J44" s="3">
        <f t="shared" si="1"/>
        <v>154.18333333333334</v>
      </c>
      <c r="K44" s="3">
        <f>SUM(Table3[[#This Row],[RN Hours (excl. Admin, DON)]], Table3[[#This Row],[LPN Hours (excl. Admin)]], Table3[[#This Row],[CNA Hours]], Table3[[#This Row],[NA TR Hours]], Table3[[#This Row],[Med Aide/Tech Hours]])</f>
        <v>143.43888888888887</v>
      </c>
      <c r="L44" s="3">
        <f>SUM(Table3[[#This Row],[RN Hours (excl. Admin, DON)]:[RN DON Hours]])</f>
        <v>40.794444444444444</v>
      </c>
      <c r="M44" s="3">
        <v>30.05</v>
      </c>
      <c r="N44" s="3">
        <v>5.5777777777777775</v>
      </c>
      <c r="O44" s="3">
        <v>5.166666666666667</v>
      </c>
      <c r="P44" s="3">
        <f>SUM(Table3[[#This Row],[LPN Hours (excl. Admin)]:[LPN Admin Hours]])</f>
        <v>24.069444444444443</v>
      </c>
      <c r="Q44" s="3">
        <v>24.069444444444443</v>
      </c>
      <c r="R44" s="3">
        <v>0</v>
      </c>
      <c r="S44" s="3">
        <f>SUM(Table3[[#This Row],[CNA Hours]], Table3[[#This Row],[NA TR Hours]], Table3[[#This Row],[Med Aide/Tech Hours]])</f>
        <v>89.319444444444443</v>
      </c>
      <c r="T44" s="3">
        <v>89.319444444444443</v>
      </c>
      <c r="U44" s="3">
        <v>0</v>
      </c>
      <c r="V44" s="3">
        <v>0</v>
      </c>
      <c r="W44" s="3">
        <f>SUM(Table3[[#This Row],[RN Hours Contract]:[Med Aide Hours Contract]])</f>
        <v>0</v>
      </c>
      <c r="X44" s="3">
        <v>0</v>
      </c>
      <c r="Y44" s="3">
        <v>0</v>
      </c>
      <c r="Z44" s="3">
        <v>0</v>
      </c>
      <c r="AA44" s="3">
        <v>0</v>
      </c>
      <c r="AB44" s="3">
        <v>0</v>
      </c>
      <c r="AC44" s="3">
        <v>0</v>
      </c>
      <c r="AD44" s="3">
        <v>0</v>
      </c>
      <c r="AE44" s="3">
        <v>0</v>
      </c>
      <c r="AF44" t="s">
        <v>42</v>
      </c>
      <c r="AG44" s="13">
        <v>3</v>
      </c>
      <c r="AQ44"/>
    </row>
    <row r="45" spans="1:43" x14ac:dyDescent="0.2">
      <c r="A45" t="s">
        <v>681</v>
      </c>
      <c r="B45" t="s">
        <v>743</v>
      </c>
      <c r="C45" t="s">
        <v>1483</v>
      </c>
      <c r="D45" t="s">
        <v>1702</v>
      </c>
      <c r="E45" s="3">
        <v>123.17777777777778</v>
      </c>
      <c r="F45" s="3">
        <f>Table3[[#This Row],[Total Hours Nurse Staffing]]/Table3[[#This Row],[MDS Census]]</f>
        <v>4.8201786036442362</v>
      </c>
      <c r="G45" s="3">
        <f>Table3[[#This Row],[Total Direct Care Staff Hours]]/Table3[[#This Row],[MDS Census]]</f>
        <v>4.2364017679956696</v>
      </c>
      <c r="H45" s="3">
        <f>Table3[[#This Row],[Total RN Hours (w/ Admin, DON)]]/Table3[[#This Row],[MDS Census]]</f>
        <v>0.76578567562691691</v>
      </c>
      <c r="I45" s="3">
        <f>Table3[[#This Row],[RN Hours (excl. Admin, DON)]]/Table3[[#This Row],[MDS Census]]</f>
        <v>0.26589843045282341</v>
      </c>
      <c r="J45" s="3">
        <f t="shared" si="1"/>
        <v>593.73888888888894</v>
      </c>
      <c r="K45" s="3">
        <f>SUM(Table3[[#This Row],[RN Hours (excl. Admin, DON)]], Table3[[#This Row],[LPN Hours (excl. Admin)]], Table3[[#This Row],[CNA Hours]], Table3[[#This Row],[NA TR Hours]], Table3[[#This Row],[Med Aide/Tech Hours]])</f>
        <v>521.83055555555552</v>
      </c>
      <c r="L45" s="3">
        <f>SUM(Table3[[#This Row],[RN Hours (excl. Admin, DON)]:[RN DON Hours]])</f>
        <v>94.327777777777783</v>
      </c>
      <c r="M45" s="3">
        <v>32.75277777777778</v>
      </c>
      <c r="N45" s="3">
        <v>55.908333333333331</v>
      </c>
      <c r="O45" s="3">
        <v>5.666666666666667</v>
      </c>
      <c r="P45" s="3">
        <f>SUM(Table3[[#This Row],[LPN Hours (excl. Admin)]:[LPN Admin Hours]])</f>
        <v>165.0277777777778</v>
      </c>
      <c r="Q45" s="3">
        <v>154.69444444444446</v>
      </c>
      <c r="R45" s="3">
        <v>10.333333333333334</v>
      </c>
      <c r="S45" s="3">
        <f>SUM(Table3[[#This Row],[CNA Hours]], Table3[[#This Row],[NA TR Hours]], Table3[[#This Row],[Med Aide/Tech Hours]])</f>
        <v>334.38333333333333</v>
      </c>
      <c r="T45" s="3">
        <v>334.38333333333333</v>
      </c>
      <c r="U45" s="3">
        <v>0</v>
      </c>
      <c r="V45" s="3">
        <v>0</v>
      </c>
      <c r="W45" s="3">
        <f>SUM(Table3[[#This Row],[RN Hours Contract]:[Med Aide Hours Contract]])</f>
        <v>18.422222222222224</v>
      </c>
      <c r="X45" s="3">
        <v>0</v>
      </c>
      <c r="Y45" s="3">
        <v>11.675000000000001</v>
      </c>
      <c r="Z45" s="3">
        <v>0</v>
      </c>
      <c r="AA45" s="3">
        <v>6.7472222222222218</v>
      </c>
      <c r="AB45" s="3">
        <v>0</v>
      </c>
      <c r="AC45" s="3">
        <v>0</v>
      </c>
      <c r="AD45" s="3">
        <v>0</v>
      </c>
      <c r="AE45" s="3">
        <v>0</v>
      </c>
      <c r="AF45" t="s">
        <v>43</v>
      </c>
      <c r="AG45" s="13">
        <v>3</v>
      </c>
      <c r="AQ45"/>
    </row>
    <row r="46" spans="1:43" x14ac:dyDescent="0.2">
      <c r="A46" t="s">
        <v>681</v>
      </c>
      <c r="B46" t="s">
        <v>744</v>
      </c>
      <c r="C46" t="s">
        <v>1484</v>
      </c>
      <c r="D46" t="s">
        <v>1719</v>
      </c>
      <c r="E46" s="3">
        <v>55.87777777777778</v>
      </c>
      <c r="F46" s="3">
        <f>Table3[[#This Row],[Total Hours Nurse Staffing]]/Table3[[#This Row],[MDS Census]]</f>
        <v>3.173344601312388</v>
      </c>
      <c r="G46" s="3">
        <f>Table3[[#This Row],[Total Direct Care Staff Hours]]/Table3[[#This Row],[MDS Census]]</f>
        <v>2.9638596142374225</v>
      </c>
      <c r="H46" s="3">
        <f>Table3[[#This Row],[Total RN Hours (w/ Admin, DON)]]/Table3[[#This Row],[MDS Census]]</f>
        <v>1.0408629946311394</v>
      </c>
      <c r="I46" s="3">
        <f>Table3[[#This Row],[RN Hours (excl. Admin, DON)]]/Table3[[#This Row],[MDS Census]]</f>
        <v>0.83137800755617419</v>
      </c>
      <c r="J46" s="3">
        <f t="shared" si="1"/>
        <v>177.31944444444446</v>
      </c>
      <c r="K46" s="3">
        <f>SUM(Table3[[#This Row],[RN Hours (excl. Admin, DON)]], Table3[[#This Row],[LPN Hours (excl. Admin)]], Table3[[#This Row],[CNA Hours]], Table3[[#This Row],[NA TR Hours]], Table3[[#This Row],[Med Aide/Tech Hours]])</f>
        <v>165.61388888888888</v>
      </c>
      <c r="L46" s="3">
        <f>SUM(Table3[[#This Row],[RN Hours (excl. Admin, DON)]:[RN DON Hours]])</f>
        <v>58.161111111111111</v>
      </c>
      <c r="M46" s="3">
        <v>46.455555555555556</v>
      </c>
      <c r="N46" s="3">
        <v>7.0388888888888888</v>
      </c>
      <c r="O46" s="3">
        <v>4.666666666666667</v>
      </c>
      <c r="P46" s="3">
        <f>SUM(Table3[[#This Row],[LPN Hours (excl. Admin)]:[LPN Admin Hours]])</f>
        <v>14.280555555555555</v>
      </c>
      <c r="Q46" s="3">
        <v>14.280555555555555</v>
      </c>
      <c r="R46" s="3">
        <v>0</v>
      </c>
      <c r="S46" s="3">
        <f>SUM(Table3[[#This Row],[CNA Hours]], Table3[[#This Row],[NA TR Hours]], Table3[[#This Row],[Med Aide/Tech Hours]])</f>
        <v>104.87777777777778</v>
      </c>
      <c r="T46" s="3">
        <v>104.87777777777778</v>
      </c>
      <c r="U46" s="3">
        <v>0</v>
      </c>
      <c r="V46" s="3">
        <v>0</v>
      </c>
      <c r="W46" s="3">
        <f>SUM(Table3[[#This Row],[RN Hours Contract]:[Med Aide Hours Contract]])</f>
        <v>5.3055555555555554</v>
      </c>
      <c r="X46" s="3">
        <v>3.911111111111111</v>
      </c>
      <c r="Y46" s="3">
        <v>0</v>
      </c>
      <c r="Z46" s="3">
        <v>0</v>
      </c>
      <c r="AA46" s="3">
        <v>1.3944444444444444</v>
      </c>
      <c r="AB46" s="3">
        <v>0</v>
      </c>
      <c r="AC46" s="3">
        <v>0</v>
      </c>
      <c r="AD46" s="3">
        <v>0</v>
      </c>
      <c r="AE46" s="3">
        <v>0</v>
      </c>
      <c r="AF46" t="s">
        <v>44</v>
      </c>
      <c r="AG46" s="13">
        <v>3</v>
      </c>
      <c r="AQ46"/>
    </row>
    <row r="47" spans="1:43" x14ac:dyDescent="0.2">
      <c r="A47" t="s">
        <v>681</v>
      </c>
      <c r="B47" t="s">
        <v>745</v>
      </c>
      <c r="C47" t="s">
        <v>1443</v>
      </c>
      <c r="D47" t="s">
        <v>1727</v>
      </c>
      <c r="E47" s="3">
        <v>108.46666666666667</v>
      </c>
      <c r="F47" s="3">
        <f>Table3[[#This Row],[Total Hours Nurse Staffing]]/Table3[[#This Row],[MDS Census]]</f>
        <v>3.5684367957385779</v>
      </c>
      <c r="G47" s="3">
        <f>Table3[[#This Row],[Total Direct Care Staff Hours]]/Table3[[#This Row],[MDS Census]]</f>
        <v>3.4703267772997335</v>
      </c>
      <c r="H47" s="3">
        <f>Table3[[#This Row],[Total RN Hours (w/ Admin, DON)]]/Table3[[#This Row],[MDS Census]]</f>
        <v>0.78772280270436379</v>
      </c>
      <c r="I47" s="3">
        <f>Table3[[#This Row],[RN Hours (excl. Admin, DON)]]/Table3[[#This Row],[MDS Census]]</f>
        <v>0.68961278426551931</v>
      </c>
      <c r="J47" s="3">
        <f t="shared" si="1"/>
        <v>387.05644444444442</v>
      </c>
      <c r="K47" s="3">
        <f>SUM(Table3[[#This Row],[RN Hours (excl. Admin, DON)]], Table3[[#This Row],[LPN Hours (excl. Admin)]], Table3[[#This Row],[CNA Hours]], Table3[[#This Row],[NA TR Hours]], Table3[[#This Row],[Med Aide/Tech Hours]])</f>
        <v>376.41477777777777</v>
      </c>
      <c r="L47" s="3">
        <f>SUM(Table3[[#This Row],[RN Hours (excl. Admin, DON)]:[RN DON Hours]])</f>
        <v>85.441666666666663</v>
      </c>
      <c r="M47" s="3">
        <v>74.8</v>
      </c>
      <c r="N47" s="3">
        <v>6.9083333333333332</v>
      </c>
      <c r="O47" s="3">
        <v>3.7333333333333334</v>
      </c>
      <c r="P47" s="3">
        <f>SUM(Table3[[#This Row],[LPN Hours (excl. Admin)]:[LPN Admin Hours]])</f>
        <v>95.237888888888889</v>
      </c>
      <c r="Q47" s="3">
        <v>95.237888888888889</v>
      </c>
      <c r="R47" s="3">
        <v>0</v>
      </c>
      <c r="S47" s="3">
        <f>SUM(Table3[[#This Row],[CNA Hours]], Table3[[#This Row],[NA TR Hours]], Table3[[#This Row],[Med Aide/Tech Hours]])</f>
        <v>206.37688888888886</v>
      </c>
      <c r="T47" s="3">
        <v>206.37688888888886</v>
      </c>
      <c r="U47" s="3">
        <v>0</v>
      </c>
      <c r="V47" s="3">
        <v>0</v>
      </c>
      <c r="W47" s="3">
        <f>SUM(Table3[[#This Row],[RN Hours Contract]:[Med Aide Hours Contract]])</f>
        <v>6.407</v>
      </c>
      <c r="X47" s="3">
        <v>1.1111111111111112E-2</v>
      </c>
      <c r="Y47" s="3">
        <v>0</v>
      </c>
      <c r="Z47" s="3">
        <v>0</v>
      </c>
      <c r="AA47" s="3">
        <v>1.2601111111111112</v>
      </c>
      <c r="AB47" s="3">
        <v>0</v>
      </c>
      <c r="AC47" s="3">
        <v>5.1357777777777782</v>
      </c>
      <c r="AD47" s="3">
        <v>0</v>
      </c>
      <c r="AE47" s="3">
        <v>0</v>
      </c>
      <c r="AF47" t="s">
        <v>45</v>
      </c>
      <c r="AG47" s="13">
        <v>3</v>
      </c>
      <c r="AQ47"/>
    </row>
    <row r="48" spans="1:43" x14ac:dyDescent="0.2">
      <c r="A48" t="s">
        <v>681</v>
      </c>
      <c r="B48" t="s">
        <v>746</v>
      </c>
      <c r="C48" t="s">
        <v>1485</v>
      </c>
      <c r="D48" t="s">
        <v>1729</v>
      </c>
      <c r="E48" s="3">
        <v>159.07777777777778</v>
      </c>
      <c r="F48" s="3">
        <f>Table3[[#This Row],[Total Hours Nurse Staffing]]/Table3[[#This Row],[MDS Census]]</f>
        <v>3.3617734162184818</v>
      </c>
      <c r="G48" s="3">
        <f>Table3[[#This Row],[Total Direct Care Staff Hours]]/Table3[[#This Row],[MDS Census]]</f>
        <v>3.16483970105469</v>
      </c>
      <c r="H48" s="3">
        <f>Table3[[#This Row],[Total RN Hours (w/ Admin, DON)]]/Table3[[#This Row],[MDS Census]]</f>
        <v>0.81238597471537333</v>
      </c>
      <c r="I48" s="3">
        <f>Table3[[#This Row],[RN Hours (excl. Admin, DON)]]/Table3[[#This Row],[MDS Census]]</f>
        <v>0.615452259551582</v>
      </c>
      <c r="J48" s="3">
        <f t="shared" si="1"/>
        <v>534.78344444444451</v>
      </c>
      <c r="K48" s="3">
        <f>SUM(Table3[[#This Row],[RN Hours (excl. Admin, DON)]], Table3[[#This Row],[LPN Hours (excl. Admin)]], Table3[[#This Row],[CNA Hours]], Table3[[#This Row],[NA TR Hours]], Table3[[#This Row],[Med Aide/Tech Hours]])</f>
        <v>503.45566666666667</v>
      </c>
      <c r="L48" s="3">
        <f>SUM(Table3[[#This Row],[RN Hours (excl. Admin, DON)]:[RN DON Hours]])</f>
        <v>129.23255555555556</v>
      </c>
      <c r="M48" s="3">
        <v>97.904777777777781</v>
      </c>
      <c r="N48" s="3">
        <v>26.572222222222223</v>
      </c>
      <c r="O48" s="3">
        <v>4.7555555555555555</v>
      </c>
      <c r="P48" s="3">
        <f>SUM(Table3[[#This Row],[LPN Hours (excl. Admin)]:[LPN Admin Hours]])</f>
        <v>118.52611111111112</v>
      </c>
      <c r="Q48" s="3">
        <v>118.52611111111112</v>
      </c>
      <c r="R48" s="3">
        <v>0</v>
      </c>
      <c r="S48" s="3">
        <f>SUM(Table3[[#This Row],[CNA Hours]], Table3[[#This Row],[NA TR Hours]], Table3[[#This Row],[Med Aide/Tech Hours]])</f>
        <v>287.02477777777779</v>
      </c>
      <c r="T48" s="3">
        <v>287.02477777777779</v>
      </c>
      <c r="U48" s="3">
        <v>0</v>
      </c>
      <c r="V48" s="3">
        <v>0</v>
      </c>
      <c r="W48" s="3">
        <f>SUM(Table3[[#This Row],[RN Hours Contract]:[Med Aide Hours Contract]])</f>
        <v>33.162000000000006</v>
      </c>
      <c r="X48" s="3">
        <v>8.0131111111111117</v>
      </c>
      <c r="Y48" s="3">
        <v>0</v>
      </c>
      <c r="Z48" s="3">
        <v>0</v>
      </c>
      <c r="AA48" s="3">
        <v>13.995555555555557</v>
      </c>
      <c r="AB48" s="3">
        <v>0</v>
      </c>
      <c r="AC48" s="3">
        <v>11.153333333333332</v>
      </c>
      <c r="AD48" s="3">
        <v>0</v>
      </c>
      <c r="AE48" s="3">
        <v>0</v>
      </c>
      <c r="AF48" t="s">
        <v>46</v>
      </c>
      <c r="AG48" s="13">
        <v>3</v>
      </c>
      <c r="AQ48"/>
    </row>
    <row r="49" spans="1:43" x14ac:dyDescent="0.2">
      <c r="A49" t="s">
        <v>681</v>
      </c>
      <c r="B49" t="s">
        <v>747</v>
      </c>
      <c r="C49" t="s">
        <v>1486</v>
      </c>
      <c r="D49" t="s">
        <v>1694</v>
      </c>
      <c r="E49" s="3">
        <v>85.955555555555549</v>
      </c>
      <c r="F49" s="3">
        <f>Table3[[#This Row],[Total Hours Nurse Staffing]]/Table3[[#This Row],[MDS Census]]</f>
        <v>3.765511892450879</v>
      </c>
      <c r="G49" s="3">
        <f>Table3[[#This Row],[Total Direct Care Staff Hours]]/Table3[[#This Row],[MDS Census]]</f>
        <v>3.5493472078593591</v>
      </c>
      <c r="H49" s="3">
        <f>Table3[[#This Row],[Total RN Hours (w/ Admin, DON)]]/Table3[[#This Row],[MDS Census]]</f>
        <v>0.61472337125129284</v>
      </c>
      <c r="I49" s="3">
        <f>Table3[[#This Row],[RN Hours (excl. Admin, DON)]]/Table3[[#This Row],[MDS Census]]</f>
        <v>0.4616403826266805</v>
      </c>
      <c r="J49" s="3">
        <f t="shared" si="1"/>
        <v>323.66666666666663</v>
      </c>
      <c r="K49" s="3">
        <f>SUM(Table3[[#This Row],[RN Hours (excl. Admin, DON)]], Table3[[#This Row],[LPN Hours (excl. Admin)]], Table3[[#This Row],[CNA Hours]], Table3[[#This Row],[NA TR Hours]], Table3[[#This Row],[Med Aide/Tech Hours]])</f>
        <v>305.08611111111111</v>
      </c>
      <c r="L49" s="3">
        <f>SUM(Table3[[#This Row],[RN Hours (excl. Admin, DON)]:[RN DON Hours]])</f>
        <v>52.838888888888896</v>
      </c>
      <c r="M49" s="3">
        <v>39.680555555555557</v>
      </c>
      <c r="N49" s="3">
        <v>7.4333333333333336</v>
      </c>
      <c r="O49" s="3">
        <v>5.7249999999999996</v>
      </c>
      <c r="P49" s="3">
        <f>SUM(Table3[[#This Row],[LPN Hours (excl. Admin)]:[LPN Admin Hours]])</f>
        <v>83.1111111111111</v>
      </c>
      <c r="Q49" s="3">
        <v>77.688888888888883</v>
      </c>
      <c r="R49" s="3">
        <v>5.4222222222222225</v>
      </c>
      <c r="S49" s="3">
        <f>SUM(Table3[[#This Row],[CNA Hours]], Table3[[#This Row],[NA TR Hours]], Table3[[#This Row],[Med Aide/Tech Hours]])</f>
        <v>187.71666666666667</v>
      </c>
      <c r="T49" s="3">
        <v>187.71666666666667</v>
      </c>
      <c r="U49" s="3">
        <v>0</v>
      </c>
      <c r="V49" s="3">
        <v>0</v>
      </c>
      <c r="W49" s="3">
        <f>SUM(Table3[[#This Row],[RN Hours Contract]:[Med Aide Hours Contract]])</f>
        <v>0</v>
      </c>
      <c r="X49" s="3">
        <v>0</v>
      </c>
      <c r="Y49" s="3">
        <v>0</v>
      </c>
      <c r="Z49" s="3">
        <v>0</v>
      </c>
      <c r="AA49" s="3">
        <v>0</v>
      </c>
      <c r="AB49" s="3">
        <v>0</v>
      </c>
      <c r="AC49" s="3">
        <v>0</v>
      </c>
      <c r="AD49" s="3">
        <v>0</v>
      </c>
      <c r="AE49" s="3">
        <v>0</v>
      </c>
      <c r="AF49" t="s">
        <v>47</v>
      </c>
      <c r="AG49" s="13">
        <v>3</v>
      </c>
      <c r="AQ49"/>
    </row>
    <row r="50" spans="1:43" x14ac:dyDescent="0.2">
      <c r="A50" t="s">
        <v>681</v>
      </c>
      <c r="B50" t="s">
        <v>748</v>
      </c>
      <c r="C50" t="s">
        <v>1443</v>
      </c>
      <c r="D50" t="s">
        <v>1727</v>
      </c>
      <c r="E50" s="3">
        <v>61.766666666666666</v>
      </c>
      <c r="F50" s="3">
        <f>Table3[[#This Row],[Total Hours Nurse Staffing]]/Table3[[#This Row],[MDS Census]]</f>
        <v>4.9161809677999653</v>
      </c>
      <c r="G50" s="3">
        <f>Table3[[#This Row],[Total Direct Care Staff Hours]]/Table3[[#This Row],[MDS Census]]</f>
        <v>4.6736913113869401</v>
      </c>
      <c r="H50" s="3">
        <f>Table3[[#This Row],[Total RN Hours (w/ Admin, DON)]]/Table3[[#This Row],[MDS Census]]</f>
        <v>0.71708940456916725</v>
      </c>
      <c r="I50" s="3">
        <f>Table3[[#This Row],[RN Hours (excl. Admin, DON)]]/Table3[[#This Row],[MDS Census]]</f>
        <v>0.47459974815614325</v>
      </c>
      <c r="J50" s="3">
        <f t="shared" si="1"/>
        <v>303.65611111111116</v>
      </c>
      <c r="K50" s="3">
        <f>SUM(Table3[[#This Row],[RN Hours (excl. Admin, DON)]], Table3[[#This Row],[LPN Hours (excl. Admin)]], Table3[[#This Row],[CNA Hours]], Table3[[#This Row],[NA TR Hours]], Table3[[#This Row],[Med Aide/Tech Hours]])</f>
        <v>288.67833333333334</v>
      </c>
      <c r="L50" s="3">
        <f>SUM(Table3[[#This Row],[RN Hours (excl. Admin, DON)]:[RN DON Hours]])</f>
        <v>44.292222222222229</v>
      </c>
      <c r="M50" s="3">
        <v>29.314444444444447</v>
      </c>
      <c r="N50" s="3">
        <v>9.2888888888888896</v>
      </c>
      <c r="O50" s="3">
        <v>5.6888888888888891</v>
      </c>
      <c r="P50" s="3">
        <f>SUM(Table3[[#This Row],[LPN Hours (excl. Admin)]:[LPN Admin Hours]])</f>
        <v>60.889444444444443</v>
      </c>
      <c r="Q50" s="3">
        <v>60.889444444444443</v>
      </c>
      <c r="R50" s="3">
        <v>0</v>
      </c>
      <c r="S50" s="3">
        <f>SUM(Table3[[#This Row],[CNA Hours]], Table3[[#This Row],[NA TR Hours]], Table3[[#This Row],[Med Aide/Tech Hours]])</f>
        <v>198.47444444444446</v>
      </c>
      <c r="T50" s="3">
        <v>198.47444444444446</v>
      </c>
      <c r="U50" s="3">
        <v>0</v>
      </c>
      <c r="V50" s="3">
        <v>0</v>
      </c>
      <c r="W50" s="3">
        <f>SUM(Table3[[#This Row],[RN Hours Contract]:[Med Aide Hours Contract]])</f>
        <v>0</v>
      </c>
      <c r="X50" s="3">
        <v>0</v>
      </c>
      <c r="Y50" s="3">
        <v>0</v>
      </c>
      <c r="Z50" s="3">
        <v>0</v>
      </c>
      <c r="AA50" s="3">
        <v>0</v>
      </c>
      <c r="AB50" s="3">
        <v>0</v>
      </c>
      <c r="AC50" s="3">
        <v>0</v>
      </c>
      <c r="AD50" s="3">
        <v>0</v>
      </c>
      <c r="AE50" s="3">
        <v>0</v>
      </c>
      <c r="AF50" t="s">
        <v>48</v>
      </c>
      <c r="AG50" s="13">
        <v>3</v>
      </c>
      <c r="AQ50"/>
    </row>
    <row r="51" spans="1:43" x14ac:dyDescent="0.2">
      <c r="A51" t="s">
        <v>681</v>
      </c>
      <c r="B51" t="s">
        <v>749</v>
      </c>
      <c r="C51" t="s">
        <v>1487</v>
      </c>
      <c r="D51" t="s">
        <v>1708</v>
      </c>
      <c r="E51" s="3">
        <v>85.1</v>
      </c>
      <c r="F51" s="3">
        <f>Table3[[#This Row],[Total Hours Nurse Staffing]]/Table3[[#This Row],[MDS Census]]</f>
        <v>3.4058950254602434</v>
      </c>
      <c r="G51" s="3">
        <f>Table3[[#This Row],[Total Direct Care Staff Hours]]/Table3[[#This Row],[MDS Census]]</f>
        <v>3.2732406319362841</v>
      </c>
      <c r="H51" s="3">
        <f>Table3[[#This Row],[Total RN Hours (w/ Admin, DON)]]/Table3[[#This Row],[MDS Census]]</f>
        <v>0.59991513252382822</v>
      </c>
      <c r="I51" s="3">
        <f>Table3[[#This Row],[RN Hours (excl. Admin, DON)]]/Table3[[#This Row],[MDS Census]]</f>
        <v>0.46726073899986942</v>
      </c>
      <c r="J51" s="3">
        <f t="shared" si="1"/>
        <v>289.8416666666667</v>
      </c>
      <c r="K51" s="3">
        <f>SUM(Table3[[#This Row],[RN Hours (excl. Admin, DON)]], Table3[[#This Row],[LPN Hours (excl. Admin)]], Table3[[#This Row],[CNA Hours]], Table3[[#This Row],[NA TR Hours]], Table3[[#This Row],[Med Aide/Tech Hours]])</f>
        <v>278.55277777777775</v>
      </c>
      <c r="L51" s="3">
        <f>SUM(Table3[[#This Row],[RN Hours (excl. Admin, DON)]:[RN DON Hours]])</f>
        <v>51.052777777777777</v>
      </c>
      <c r="M51" s="3">
        <v>39.763888888888886</v>
      </c>
      <c r="N51" s="3">
        <v>5.9555555555555557</v>
      </c>
      <c r="O51" s="3">
        <v>5.333333333333333</v>
      </c>
      <c r="P51" s="3">
        <f>SUM(Table3[[#This Row],[LPN Hours (excl. Admin)]:[LPN Admin Hours]])</f>
        <v>57.555555555555557</v>
      </c>
      <c r="Q51" s="3">
        <v>57.555555555555557</v>
      </c>
      <c r="R51" s="3">
        <v>0</v>
      </c>
      <c r="S51" s="3">
        <f>SUM(Table3[[#This Row],[CNA Hours]], Table3[[#This Row],[NA TR Hours]], Table3[[#This Row],[Med Aide/Tech Hours]])</f>
        <v>181.23333333333335</v>
      </c>
      <c r="T51" s="3">
        <v>171.62222222222223</v>
      </c>
      <c r="U51" s="3">
        <v>9.6111111111111107</v>
      </c>
      <c r="V51" s="3">
        <v>0</v>
      </c>
      <c r="W51" s="3">
        <f>SUM(Table3[[#This Row],[RN Hours Contract]:[Med Aide Hours Contract]])</f>
        <v>90.741666666666674</v>
      </c>
      <c r="X51" s="3">
        <v>12.6</v>
      </c>
      <c r="Y51" s="3">
        <v>0</v>
      </c>
      <c r="Z51" s="3">
        <v>0</v>
      </c>
      <c r="AA51" s="3">
        <v>22.461111111111112</v>
      </c>
      <c r="AB51" s="3">
        <v>0</v>
      </c>
      <c r="AC51" s="3">
        <v>55.680555555555557</v>
      </c>
      <c r="AD51" s="3">
        <v>0</v>
      </c>
      <c r="AE51" s="3">
        <v>0</v>
      </c>
      <c r="AF51" t="s">
        <v>49</v>
      </c>
      <c r="AG51" s="13">
        <v>3</v>
      </c>
      <c r="AQ51"/>
    </row>
    <row r="52" spans="1:43" x14ac:dyDescent="0.2">
      <c r="A52" t="s">
        <v>681</v>
      </c>
      <c r="B52" t="s">
        <v>750</v>
      </c>
      <c r="C52" t="s">
        <v>1443</v>
      </c>
      <c r="D52" t="s">
        <v>1727</v>
      </c>
      <c r="E52" s="3">
        <v>197.26666666666668</v>
      </c>
      <c r="F52" s="3">
        <f>Table3[[#This Row],[Total Hours Nurse Staffing]]/Table3[[#This Row],[MDS Census]]</f>
        <v>4.8896282527881043</v>
      </c>
      <c r="G52" s="3">
        <f>Table3[[#This Row],[Total Direct Care Staff Hours]]/Table3[[#This Row],[MDS Census]]</f>
        <v>4.6266452630393156</v>
      </c>
      <c r="H52" s="3">
        <f>Table3[[#This Row],[Total RN Hours (w/ Admin, DON)]]/Table3[[#This Row],[MDS Census]]</f>
        <v>0.46214712177537448</v>
      </c>
      <c r="I52" s="3">
        <f>Table3[[#This Row],[RN Hours (excl. Admin, DON)]]/Table3[[#This Row],[MDS Census]]</f>
        <v>0.19916413202658553</v>
      </c>
      <c r="J52" s="3">
        <f t="shared" si="1"/>
        <v>964.56066666666675</v>
      </c>
      <c r="K52" s="3">
        <f>SUM(Table3[[#This Row],[RN Hours (excl. Admin, DON)]], Table3[[#This Row],[LPN Hours (excl. Admin)]], Table3[[#This Row],[CNA Hours]], Table3[[#This Row],[NA TR Hours]], Table3[[#This Row],[Med Aide/Tech Hours]])</f>
        <v>912.68288888888901</v>
      </c>
      <c r="L52" s="3">
        <f>SUM(Table3[[#This Row],[RN Hours (excl. Admin, DON)]:[RN DON Hours]])</f>
        <v>91.166222222222217</v>
      </c>
      <c r="M52" s="3">
        <v>39.288444444444444</v>
      </c>
      <c r="N52" s="3">
        <v>46.544444444444444</v>
      </c>
      <c r="O52" s="3">
        <v>5.333333333333333</v>
      </c>
      <c r="P52" s="3">
        <f>SUM(Table3[[#This Row],[LPN Hours (excl. Admin)]:[LPN Admin Hours]])</f>
        <v>257.12599999999998</v>
      </c>
      <c r="Q52" s="3">
        <v>257.12599999999998</v>
      </c>
      <c r="R52" s="3">
        <v>0</v>
      </c>
      <c r="S52" s="3">
        <f>SUM(Table3[[#This Row],[CNA Hours]], Table3[[#This Row],[NA TR Hours]], Table3[[#This Row],[Med Aide/Tech Hours]])</f>
        <v>616.26844444444453</v>
      </c>
      <c r="T52" s="3">
        <v>616.26844444444453</v>
      </c>
      <c r="U52" s="3">
        <v>0</v>
      </c>
      <c r="V52" s="3">
        <v>0</v>
      </c>
      <c r="W52" s="3">
        <f>SUM(Table3[[#This Row],[RN Hours Contract]:[Med Aide Hours Contract]])</f>
        <v>18.991666666666667</v>
      </c>
      <c r="X52" s="3">
        <v>4.7611111111111111</v>
      </c>
      <c r="Y52" s="3">
        <v>0</v>
      </c>
      <c r="Z52" s="3">
        <v>0</v>
      </c>
      <c r="AA52" s="3">
        <v>9.0805555555555557</v>
      </c>
      <c r="AB52" s="3">
        <v>0</v>
      </c>
      <c r="AC52" s="3">
        <v>5.15</v>
      </c>
      <c r="AD52" s="3">
        <v>0</v>
      </c>
      <c r="AE52" s="3">
        <v>0</v>
      </c>
      <c r="AF52" t="s">
        <v>50</v>
      </c>
      <c r="AG52" s="13">
        <v>3</v>
      </c>
      <c r="AQ52"/>
    </row>
    <row r="53" spans="1:43" x14ac:dyDescent="0.2">
      <c r="A53" t="s">
        <v>681</v>
      </c>
      <c r="B53" t="s">
        <v>751</v>
      </c>
      <c r="C53" t="s">
        <v>1443</v>
      </c>
      <c r="D53" t="s">
        <v>1727</v>
      </c>
      <c r="E53" s="3">
        <v>49.355555555555554</v>
      </c>
      <c r="F53" s="3">
        <f>Table3[[#This Row],[Total Hours Nurse Staffing]]/Table3[[#This Row],[MDS Census]]</f>
        <v>3.3970036019810896</v>
      </c>
      <c r="G53" s="3">
        <f>Table3[[#This Row],[Total Direct Care Staff Hours]]/Table3[[#This Row],[MDS Census]]</f>
        <v>3.1747906348491677</v>
      </c>
      <c r="H53" s="3">
        <f>Table3[[#This Row],[Total RN Hours (w/ Admin, DON)]]/Table3[[#This Row],[MDS Census]]</f>
        <v>0.87552228725799197</v>
      </c>
      <c r="I53" s="3">
        <f>Table3[[#This Row],[RN Hours (excl. Admin, DON)]]/Table3[[#This Row],[MDS Census]]</f>
        <v>0.65330932012606946</v>
      </c>
      <c r="J53" s="3">
        <f t="shared" si="1"/>
        <v>167.661</v>
      </c>
      <c r="K53" s="3">
        <f>SUM(Table3[[#This Row],[RN Hours (excl. Admin, DON)]], Table3[[#This Row],[LPN Hours (excl. Admin)]], Table3[[#This Row],[CNA Hours]], Table3[[#This Row],[NA TR Hours]], Table3[[#This Row],[Med Aide/Tech Hours]])</f>
        <v>156.69355555555558</v>
      </c>
      <c r="L53" s="3">
        <f>SUM(Table3[[#This Row],[RN Hours (excl. Admin, DON)]:[RN DON Hours]])</f>
        <v>43.211888888888893</v>
      </c>
      <c r="M53" s="3">
        <v>32.244444444444447</v>
      </c>
      <c r="N53" s="3">
        <v>5.3674444444444447</v>
      </c>
      <c r="O53" s="3">
        <v>5.6</v>
      </c>
      <c r="P53" s="3">
        <f>SUM(Table3[[#This Row],[LPN Hours (excl. Admin)]:[LPN Admin Hours]])</f>
        <v>44.038444444444444</v>
      </c>
      <c r="Q53" s="3">
        <v>44.038444444444444</v>
      </c>
      <c r="R53" s="3">
        <v>0</v>
      </c>
      <c r="S53" s="3">
        <f>SUM(Table3[[#This Row],[CNA Hours]], Table3[[#This Row],[NA TR Hours]], Table3[[#This Row],[Med Aide/Tech Hours]])</f>
        <v>80.410666666666671</v>
      </c>
      <c r="T53" s="3">
        <v>80.410666666666671</v>
      </c>
      <c r="U53" s="3">
        <v>0</v>
      </c>
      <c r="V53" s="3">
        <v>0</v>
      </c>
      <c r="W53" s="3">
        <f>SUM(Table3[[#This Row],[RN Hours Contract]:[Med Aide Hours Contract]])</f>
        <v>0</v>
      </c>
      <c r="X53" s="3">
        <v>0</v>
      </c>
      <c r="Y53" s="3">
        <v>0</v>
      </c>
      <c r="Z53" s="3">
        <v>0</v>
      </c>
      <c r="AA53" s="3">
        <v>0</v>
      </c>
      <c r="AB53" s="3">
        <v>0</v>
      </c>
      <c r="AC53" s="3">
        <v>0</v>
      </c>
      <c r="AD53" s="3">
        <v>0</v>
      </c>
      <c r="AE53" s="3">
        <v>0</v>
      </c>
      <c r="AF53" t="s">
        <v>51</v>
      </c>
      <c r="AG53" s="13">
        <v>3</v>
      </c>
      <c r="AQ53"/>
    </row>
    <row r="54" spans="1:43" x14ac:dyDescent="0.2">
      <c r="A54" t="s">
        <v>681</v>
      </c>
      <c r="B54" t="s">
        <v>752</v>
      </c>
      <c r="C54" t="s">
        <v>1488</v>
      </c>
      <c r="D54" t="s">
        <v>1729</v>
      </c>
      <c r="E54" s="3">
        <v>124.87777777777778</v>
      </c>
      <c r="F54" s="3">
        <f>Table3[[#This Row],[Total Hours Nurse Staffing]]/Table3[[#This Row],[MDS Census]]</f>
        <v>3.4516335972951331</v>
      </c>
      <c r="G54" s="3">
        <f>Table3[[#This Row],[Total Direct Care Staff Hours]]/Table3[[#This Row],[MDS Census]]</f>
        <v>3.2434549337129641</v>
      </c>
      <c r="H54" s="3">
        <f>Table3[[#This Row],[Total RN Hours (w/ Admin, DON)]]/Table3[[#This Row],[MDS Census]]</f>
        <v>0.56990301628258744</v>
      </c>
      <c r="I54" s="3">
        <f>Table3[[#This Row],[RN Hours (excl. Admin, DON)]]/Table3[[#This Row],[MDS Census]]</f>
        <v>0.4121710116558413</v>
      </c>
      <c r="J54" s="3">
        <f t="shared" si="1"/>
        <v>431.03233333333333</v>
      </c>
      <c r="K54" s="3">
        <f>SUM(Table3[[#This Row],[RN Hours (excl. Admin, DON)]], Table3[[#This Row],[LPN Hours (excl. Admin)]], Table3[[#This Row],[CNA Hours]], Table3[[#This Row],[NA TR Hours]], Table3[[#This Row],[Med Aide/Tech Hours]])</f>
        <v>405.03544444444447</v>
      </c>
      <c r="L54" s="3">
        <f>SUM(Table3[[#This Row],[RN Hours (excl. Admin, DON)]:[RN DON Hours]])</f>
        <v>71.168222222222226</v>
      </c>
      <c r="M54" s="3">
        <v>51.471000000000004</v>
      </c>
      <c r="N54" s="3">
        <v>14.841666666666667</v>
      </c>
      <c r="O54" s="3">
        <v>4.8555555555555552</v>
      </c>
      <c r="P54" s="3">
        <f>SUM(Table3[[#This Row],[LPN Hours (excl. Admin)]:[LPN Admin Hours]])</f>
        <v>103.01977777777778</v>
      </c>
      <c r="Q54" s="3">
        <v>96.720111111111109</v>
      </c>
      <c r="R54" s="3">
        <v>6.299666666666667</v>
      </c>
      <c r="S54" s="3">
        <f>SUM(Table3[[#This Row],[CNA Hours]], Table3[[#This Row],[NA TR Hours]], Table3[[#This Row],[Med Aide/Tech Hours]])</f>
        <v>256.84433333333334</v>
      </c>
      <c r="T54" s="3">
        <v>256.84433333333334</v>
      </c>
      <c r="U54" s="3">
        <v>0</v>
      </c>
      <c r="V54" s="3">
        <v>0</v>
      </c>
      <c r="W54" s="3">
        <f>SUM(Table3[[#This Row],[RN Hours Contract]:[Med Aide Hours Contract]])</f>
        <v>43.277999999999999</v>
      </c>
      <c r="X54" s="3">
        <v>2.2954444444444442</v>
      </c>
      <c r="Y54" s="3">
        <v>0</v>
      </c>
      <c r="Z54" s="3">
        <v>0</v>
      </c>
      <c r="AA54" s="3">
        <v>0.63111111111111107</v>
      </c>
      <c r="AB54" s="3">
        <v>0.31666666666666665</v>
      </c>
      <c r="AC54" s="3">
        <v>40.034777777777776</v>
      </c>
      <c r="AD54" s="3">
        <v>0</v>
      </c>
      <c r="AE54" s="3">
        <v>0</v>
      </c>
      <c r="AF54" t="s">
        <v>52</v>
      </c>
      <c r="AG54" s="13">
        <v>3</v>
      </c>
      <c r="AQ54"/>
    </row>
    <row r="55" spans="1:43" x14ac:dyDescent="0.2">
      <c r="A55" t="s">
        <v>681</v>
      </c>
      <c r="B55" t="s">
        <v>753</v>
      </c>
      <c r="C55" t="s">
        <v>1377</v>
      </c>
      <c r="D55" t="s">
        <v>1726</v>
      </c>
      <c r="E55" s="3">
        <v>76.088888888888889</v>
      </c>
      <c r="F55" s="3">
        <f>Table3[[#This Row],[Total Hours Nurse Staffing]]/Table3[[#This Row],[MDS Census]]</f>
        <v>3.6162018107476634</v>
      </c>
      <c r="G55" s="3">
        <f>Table3[[#This Row],[Total Direct Care Staff Hours]]/Table3[[#This Row],[MDS Census]]</f>
        <v>3.3962105724299065</v>
      </c>
      <c r="H55" s="3">
        <f>Table3[[#This Row],[Total RN Hours (w/ Admin, DON)]]/Table3[[#This Row],[MDS Census]]</f>
        <v>0.51153621495327095</v>
      </c>
      <c r="I55" s="3">
        <f>Table3[[#This Row],[RN Hours (excl. Admin, DON)]]/Table3[[#This Row],[MDS Census]]</f>
        <v>0.36280665887850466</v>
      </c>
      <c r="J55" s="3">
        <f t="shared" si="1"/>
        <v>275.15277777777777</v>
      </c>
      <c r="K55" s="3">
        <f>SUM(Table3[[#This Row],[RN Hours (excl. Admin, DON)]], Table3[[#This Row],[LPN Hours (excl. Admin)]], Table3[[#This Row],[CNA Hours]], Table3[[#This Row],[NA TR Hours]], Table3[[#This Row],[Med Aide/Tech Hours]])</f>
        <v>258.41388888888889</v>
      </c>
      <c r="L55" s="3">
        <f>SUM(Table3[[#This Row],[RN Hours (excl. Admin, DON)]:[RN DON Hours]])</f>
        <v>38.922222222222217</v>
      </c>
      <c r="M55" s="3">
        <v>27.605555555555554</v>
      </c>
      <c r="N55" s="3">
        <v>6.2472222222222218</v>
      </c>
      <c r="O55" s="3">
        <v>5.0694444444444446</v>
      </c>
      <c r="P55" s="3">
        <f>SUM(Table3[[#This Row],[LPN Hours (excl. Admin)]:[LPN Admin Hours]])</f>
        <v>76.266666666666666</v>
      </c>
      <c r="Q55" s="3">
        <v>70.844444444444449</v>
      </c>
      <c r="R55" s="3">
        <v>5.4222222222222225</v>
      </c>
      <c r="S55" s="3">
        <f>SUM(Table3[[#This Row],[CNA Hours]], Table3[[#This Row],[NA TR Hours]], Table3[[#This Row],[Med Aide/Tech Hours]])</f>
        <v>159.9638888888889</v>
      </c>
      <c r="T55" s="3">
        <v>141.55277777777778</v>
      </c>
      <c r="U55" s="3">
        <v>18.411111111111111</v>
      </c>
      <c r="V55" s="3">
        <v>0</v>
      </c>
      <c r="W55" s="3">
        <f>SUM(Table3[[#This Row],[RN Hours Contract]:[Med Aide Hours Contract]])</f>
        <v>119.41666666666666</v>
      </c>
      <c r="X55" s="3">
        <v>20.005555555555556</v>
      </c>
      <c r="Y55" s="3">
        <v>0</v>
      </c>
      <c r="Z55" s="3">
        <v>0</v>
      </c>
      <c r="AA55" s="3">
        <v>29.238888888888887</v>
      </c>
      <c r="AB55" s="3">
        <v>0</v>
      </c>
      <c r="AC55" s="3">
        <v>70.172222222222217</v>
      </c>
      <c r="AD55" s="3">
        <v>0</v>
      </c>
      <c r="AE55" s="3">
        <v>0</v>
      </c>
      <c r="AF55" t="s">
        <v>53</v>
      </c>
      <c r="AG55" s="13">
        <v>3</v>
      </c>
      <c r="AQ55"/>
    </row>
    <row r="56" spans="1:43" x14ac:dyDescent="0.2">
      <c r="A56" t="s">
        <v>681</v>
      </c>
      <c r="B56" t="s">
        <v>754</v>
      </c>
      <c r="C56" t="s">
        <v>1467</v>
      </c>
      <c r="D56" t="s">
        <v>1721</v>
      </c>
      <c r="E56" s="3">
        <v>97.155555555555551</v>
      </c>
      <c r="F56" s="3">
        <f>Table3[[#This Row],[Total Hours Nurse Staffing]]/Table3[[#This Row],[MDS Census]]</f>
        <v>4.3120734217749321</v>
      </c>
      <c r="G56" s="3">
        <f>Table3[[#This Row],[Total Direct Care Staff Hours]]/Table3[[#This Row],[MDS Census]]</f>
        <v>3.8184778133577306</v>
      </c>
      <c r="H56" s="3">
        <f>Table3[[#This Row],[Total RN Hours (w/ Admin, DON)]]/Table3[[#This Row],[MDS Census]]</f>
        <v>1.5429631747483989</v>
      </c>
      <c r="I56" s="3">
        <f>Table3[[#This Row],[RN Hours (excl. Admin, DON)]]/Table3[[#This Row],[MDS Census]]</f>
        <v>1.0493675663311985</v>
      </c>
      <c r="J56" s="3">
        <f t="shared" si="1"/>
        <v>418.94188888888891</v>
      </c>
      <c r="K56" s="3">
        <f>SUM(Table3[[#This Row],[RN Hours (excl. Admin, DON)]], Table3[[#This Row],[LPN Hours (excl. Admin)]], Table3[[#This Row],[CNA Hours]], Table3[[#This Row],[NA TR Hours]], Table3[[#This Row],[Med Aide/Tech Hours]])</f>
        <v>370.98633333333328</v>
      </c>
      <c r="L56" s="3">
        <f>SUM(Table3[[#This Row],[RN Hours (excl. Admin, DON)]:[RN DON Hours]])</f>
        <v>149.90744444444445</v>
      </c>
      <c r="M56" s="3">
        <v>101.95188888888889</v>
      </c>
      <c r="N56" s="3">
        <v>42.622222222222227</v>
      </c>
      <c r="O56" s="3">
        <v>5.333333333333333</v>
      </c>
      <c r="P56" s="3">
        <f>SUM(Table3[[#This Row],[LPN Hours (excl. Admin)]:[LPN Admin Hours]])</f>
        <v>42.967111111111109</v>
      </c>
      <c r="Q56" s="3">
        <v>42.967111111111109</v>
      </c>
      <c r="R56" s="3">
        <v>0</v>
      </c>
      <c r="S56" s="3">
        <f>SUM(Table3[[#This Row],[CNA Hours]], Table3[[#This Row],[NA TR Hours]], Table3[[#This Row],[Med Aide/Tech Hours]])</f>
        <v>226.06733333333332</v>
      </c>
      <c r="T56" s="3">
        <v>189.8651111111111</v>
      </c>
      <c r="U56" s="3">
        <v>34.932222222222222</v>
      </c>
      <c r="V56" s="3">
        <v>1.2699999999999998</v>
      </c>
      <c r="W56" s="3">
        <f>SUM(Table3[[#This Row],[RN Hours Contract]:[Med Aide Hours Contract]])</f>
        <v>158.67966666666666</v>
      </c>
      <c r="X56" s="3">
        <v>55.421888888888894</v>
      </c>
      <c r="Y56" s="3">
        <v>0</v>
      </c>
      <c r="Z56" s="3">
        <v>0</v>
      </c>
      <c r="AA56" s="3">
        <v>24.427111111111106</v>
      </c>
      <c r="AB56" s="3">
        <v>0</v>
      </c>
      <c r="AC56" s="3">
        <v>78.830666666666659</v>
      </c>
      <c r="AD56" s="3">
        <v>0</v>
      </c>
      <c r="AE56" s="3">
        <v>0</v>
      </c>
      <c r="AF56" t="s">
        <v>54</v>
      </c>
      <c r="AG56" s="13">
        <v>3</v>
      </c>
      <c r="AQ56"/>
    </row>
    <row r="57" spans="1:43" x14ac:dyDescent="0.2">
      <c r="A57" t="s">
        <v>681</v>
      </c>
      <c r="B57" t="s">
        <v>755</v>
      </c>
      <c r="C57" t="s">
        <v>1489</v>
      </c>
      <c r="D57" t="s">
        <v>1730</v>
      </c>
      <c r="E57" s="3">
        <v>118.33333333333333</v>
      </c>
      <c r="F57" s="3">
        <f>Table3[[#This Row],[Total Hours Nurse Staffing]]/Table3[[#This Row],[MDS Census]]</f>
        <v>3.6658450704225354</v>
      </c>
      <c r="G57" s="3">
        <f>Table3[[#This Row],[Total Direct Care Staff Hours]]/Table3[[#This Row],[MDS Census]]</f>
        <v>3.3270657276995306</v>
      </c>
      <c r="H57" s="3">
        <f>Table3[[#This Row],[Total RN Hours (w/ Admin, DON)]]/Table3[[#This Row],[MDS Census]]</f>
        <v>0.57570422535211274</v>
      </c>
      <c r="I57" s="3">
        <f>Table3[[#This Row],[RN Hours (excl. Admin, DON)]]/Table3[[#This Row],[MDS Census]]</f>
        <v>0.27772300469483568</v>
      </c>
      <c r="J57" s="3">
        <f t="shared" si="1"/>
        <v>433.79166666666669</v>
      </c>
      <c r="K57" s="3">
        <f>SUM(Table3[[#This Row],[RN Hours (excl. Admin, DON)]], Table3[[#This Row],[LPN Hours (excl. Admin)]], Table3[[#This Row],[CNA Hours]], Table3[[#This Row],[NA TR Hours]], Table3[[#This Row],[Med Aide/Tech Hours]])</f>
        <v>393.70277777777778</v>
      </c>
      <c r="L57" s="3">
        <f>SUM(Table3[[#This Row],[RN Hours (excl. Admin, DON)]:[RN DON Hours]])</f>
        <v>68.125</v>
      </c>
      <c r="M57" s="3">
        <v>32.863888888888887</v>
      </c>
      <c r="N57" s="3">
        <v>30.283333333333335</v>
      </c>
      <c r="O57" s="3">
        <v>4.9777777777777779</v>
      </c>
      <c r="P57" s="3">
        <f>SUM(Table3[[#This Row],[LPN Hours (excl. Admin)]:[LPN Admin Hours]])</f>
        <v>122.3138888888889</v>
      </c>
      <c r="Q57" s="3">
        <v>117.48611111111111</v>
      </c>
      <c r="R57" s="3">
        <v>4.8277777777777775</v>
      </c>
      <c r="S57" s="3">
        <f>SUM(Table3[[#This Row],[CNA Hours]], Table3[[#This Row],[NA TR Hours]], Table3[[#This Row],[Med Aide/Tech Hours]])</f>
        <v>243.35277777777779</v>
      </c>
      <c r="T57" s="3">
        <v>243.35277777777779</v>
      </c>
      <c r="U57" s="3">
        <v>0</v>
      </c>
      <c r="V57" s="3">
        <v>0</v>
      </c>
      <c r="W57" s="3">
        <f>SUM(Table3[[#This Row],[RN Hours Contract]:[Med Aide Hours Contract]])</f>
        <v>0</v>
      </c>
      <c r="X57" s="3">
        <v>0</v>
      </c>
      <c r="Y57" s="3">
        <v>0</v>
      </c>
      <c r="Z57" s="3">
        <v>0</v>
      </c>
      <c r="AA57" s="3">
        <v>0</v>
      </c>
      <c r="AB57" s="3">
        <v>0</v>
      </c>
      <c r="AC57" s="3">
        <v>0</v>
      </c>
      <c r="AD57" s="3">
        <v>0</v>
      </c>
      <c r="AE57" s="3">
        <v>0</v>
      </c>
      <c r="AF57" t="s">
        <v>55</v>
      </c>
      <c r="AG57" s="13">
        <v>3</v>
      </c>
      <c r="AQ57"/>
    </row>
    <row r="58" spans="1:43" x14ac:dyDescent="0.2">
      <c r="A58" t="s">
        <v>681</v>
      </c>
      <c r="B58" t="s">
        <v>756</v>
      </c>
      <c r="C58" t="s">
        <v>1369</v>
      </c>
      <c r="D58" t="s">
        <v>1707</v>
      </c>
      <c r="E58" s="3">
        <v>100.38888888888889</v>
      </c>
      <c r="F58" s="3">
        <f>Table3[[#This Row],[Total Hours Nurse Staffing]]/Table3[[#This Row],[MDS Census]]</f>
        <v>3.7705423353624794</v>
      </c>
      <c r="G58" s="3">
        <f>Table3[[#This Row],[Total Direct Care Staff Hours]]/Table3[[#This Row],[MDS Census]]</f>
        <v>3.5210426120641949</v>
      </c>
      <c r="H58" s="3">
        <f>Table3[[#This Row],[Total RN Hours (w/ Admin, DON)]]/Table3[[#This Row],[MDS Census]]</f>
        <v>0.52067957941339238</v>
      </c>
      <c r="I58" s="3">
        <f>Table3[[#This Row],[RN Hours (excl. Admin, DON)]]/Table3[[#This Row],[MDS Census]]</f>
        <v>0.42199778638627561</v>
      </c>
      <c r="J58" s="3">
        <f t="shared" si="1"/>
        <v>378.52055555555557</v>
      </c>
      <c r="K58" s="3">
        <f>SUM(Table3[[#This Row],[RN Hours (excl. Admin, DON)]], Table3[[#This Row],[LPN Hours (excl. Admin)]], Table3[[#This Row],[CNA Hours]], Table3[[#This Row],[NA TR Hours]], Table3[[#This Row],[Med Aide/Tech Hours]])</f>
        <v>353.47355555555555</v>
      </c>
      <c r="L58" s="3">
        <f>SUM(Table3[[#This Row],[RN Hours (excl. Admin, DON)]:[RN DON Hours]])</f>
        <v>52.270444444444443</v>
      </c>
      <c r="M58" s="3">
        <v>42.363888888888887</v>
      </c>
      <c r="N58" s="3">
        <v>5.1136666666666661</v>
      </c>
      <c r="O58" s="3">
        <v>4.7928888888888892</v>
      </c>
      <c r="P58" s="3">
        <f>SUM(Table3[[#This Row],[LPN Hours (excl. Admin)]:[LPN Admin Hours]])</f>
        <v>125.52633333333333</v>
      </c>
      <c r="Q58" s="3">
        <v>110.38588888888889</v>
      </c>
      <c r="R58" s="3">
        <v>15.140444444444448</v>
      </c>
      <c r="S58" s="3">
        <f>SUM(Table3[[#This Row],[CNA Hours]], Table3[[#This Row],[NA TR Hours]], Table3[[#This Row],[Med Aide/Tech Hours]])</f>
        <v>200.72377777777777</v>
      </c>
      <c r="T58" s="3">
        <v>200.72377777777777</v>
      </c>
      <c r="U58" s="3">
        <v>0</v>
      </c>
      <c r="V58" s="3">
        <v>0</v>
      </c>
      <c r="W58" s="3">
        <f>SUM(Table3[[#This Row],[RN Hours Contract]:[Med Aide Hours Contract]])</f>
        <v>32.331444444444443</v>
      </c>
      <c r="X58" s="3">
        <v>4.7628888888888889</v>
      </c>
      <c r="Y58" s="3">
        <v>0</v>
      </c>
      <c r="Z58" s="3">
        <v>0</v>
      </c>
      <c r="AA58" s="3">
        <v>13.722222222222221</v>
      </c>
      <c r="AB58" s="3">
        <v>0</v>
      </c>
      <c r="AC58" s="3">
        <v>13.846333333333334</v>
      </c>
      <c r="AD58" s="3">
        <v>0</v>
      </c>
      <c r="AE58" s="3">
        <v>0</v>
      </c>
      <c r="AF58" t="s">
        <v>56</v>
      </c>
      <c r="AG58" s="13">
        <v>3</v>
      </c>
      <c r="AQ58"/>
    </row>
    <row r="59" spans="1:43" x14ac:dyDescent="0.2">
      <c r="A59" t="s">
        <v>681</v>
      </c>
      <c r="B59" t="s">
        <v>757</v>
      </c>
      <c r="C59" t="s">
        <v>1490</v>
      </c>
      <c r="D59" t="s">
        <v>1694</v>
      </c>
      <c r="E59" s="3">
        <v>44.422222222222224</v>
      </c>
      <c r="F59" s="3">
        <f>Table3[[#This Row],[Total Hours Nurse Staffing]]/Table3[[#This Row],[MDS Census]]</f>
        <v>3.673949474737368</v>
      </c>
      <c r="G59" s="3">
        <f>Table3[[#This Row],[Total Direct Care Staff Hours]]/Table3[[#This Row],[MDS Census]]</f>
        <v>3.5374912456228111</v>
      </c>
      <c r="H59" s="3">
        <f>Table3[[#This Row],[Total RN Hours (w/ Admin, DON)]]/Table3[[#This Row],[MDS Census]]</f>
        <v>0.72337668834417201</v>
      </c>
      <c r="I59" s="3">
        <f>Table3[[#This Row],[RN Hours (excl. Admin, DON)]]/Table3[[#This Row],[MDS Census]]</f>
        <v>0.58691845922961483</v>
      </c>
      <c r="J59" s="3">
        <f t="shared" si="1"/>
        <v>163.20499999999998</v>
      </c>
      <c r="K59" s="3">
        <f>SUM(Table3[[#This Row],[RN Hours (excl. Admin, DON)]], Table3[[#This Row],[LPN Hours (excl. Admin)]], Table3[[#This Row],[CNA Hours]], Table3[[#This Row],[NA TR Hours]], Table3[[#This Row],[Med Aide/Tech Hours]])</f>
        <v>157.14322222222222</v>
      </c>
      <c r="L59" s="3">
        <f>SUM(Table3[[#This Row],[RN Hours (excl. Admin, DON)]:[RN DON Hours]])</f>
        <v>32.134</v>
      </c>
      <c r="M59" s="3">
        <v>26.072222222222223</v>
      </c>
      <c r="N59" s="3">
        <v>0.18666666666666668</v>
      </c>
      <c r="O59" s="3">
        <v>5.875111111111111</v>
      </c>
      <c r="P59" s="3">
        <f>SUM(Table3[[#This Row],[LPN Hours (excl. Admin)]:[LPN Admin Hours]])</f>
        <v>52.137111111111111</v>
      </c>
      <c r="Q59" s="3">
        <v>52.137111111111111</v>
      </c>
      <c r="R59" s="3">
        <v>0</v>
      </c>
      <c r="S59" s="3">
        <f>SUM(Table3[[#This Row],[CNA Hours]], Table3[[#This Row],[NA TR Hours]], Table3[[#This Row],[Med Aide/Tech Hours]])</f>
        <v>78.933888888888887</v>
      </c>
      <c r="T59" s="3">
        <v>78.933888888888887</v>
      </c>
      <c r="U59" s="3">
        <v>0</v>
      </c>
      <c r="V59" s="3">
        <v>0</v>
      </c>
      <c r="W59" s="3">
        <f>SUM(Table3[[#This Row],[RN Hours Contract]:[Med Aide Hours Contract]])</f>
        <v>6.1916666666666664</v>
      </c>
      <c r="X59" s="3">
        <v>0</v>
      </c>
      <c r="Y59" s="3">
        <v>0</v>
      </c>
      <c r="Z59" s="3">
        <v>0</v>
      </c>
      <c r="AA59" s="3">
        <v>0.82222222222222219</v>
      </c>
      <c r="AB59" s="3">
        <v>0</v>
      </c>
      <c r="AC59" s="3">
        <v>5.3694444444444445</v>
      </c>
      <c r="AD59" s="3">
        <v>0</v>
      </c>
      <c r="AE59" s="3">
        <v>0</v>
      </c>
      <c r="AF59" t="s">
        <v>57</v>
      </c>
      <c r="AG59" s="13">
        <v>3</v>
      </c>
      <c r="AQ59"/>
    </row>
    <row r="60" spans="1:43" x14ac:dyDescent="0.2">
      <c r="A60" t="s">
        <v>681</v>
      </c>
      <c r="B60" t="s">
        <v>758</v>
      </c>
      <c r="C60" t="s">
        <v>1491</v>
      </c>
      <c r="D60" t="s">
        <v>1694</v>
      </c>
      <c r="E60" s="3">
        <v>111.66666666666667</v>
      </c>
      <c r="F60" s="3">
        <f>Table3[[#This Row],[Total Hours Nurse Staffing]]/Table3[[#This Row],[MDS Census]]</f>
        <v>4.2426069651741294</v>
      </c>
      <c r="G60" s="3">
        <f>Table3[[#This Row],[Total Direct Care Staff Hours]]/Table3[[#This Row],[MDS Census]]</f>
        <v>3.7408557213930345</v>
      </c>
      <c r="H60" s="3">
        <f>Table3[[#This Row],[Total RN Hours (w/ Admin, DON)]]/Table3[[#This Row],[MDS Census]]</f>
        <v>1.2454825870646768</v>
      </c>
      <c r="I60" s="3">
        <f>Table3[[#This Row],[RN Hours (excl. Admin, DON)]]/Table3[[#This Row],[MDS Census]]</f>
        <v>0.74373134328358204</v>
      </c>
      <c r="J60" s="3">
        <f t="shared" si="1"/>
        <v>473.75777777777779</v>
      </c>
      <c r="K60" s="3">
        <f>SUM(Table3[[#This Row],[RN Hours (excl. Admin, DON)]], Table3[[#This Row],[LPN Hours (excl. Admin)]], Table3[[#This Row],[CNA Hours]], Table3[[#This Row],[NA TR Hours]], Table3[[#This Row],[Med Aide/Tech Hours]])</f>
        <v>417.72888888888889</v>
      </c>
      <c r="L60" s="3">
        <f>SUM(Table3[[#This Row],[RN Hours (excl. Admin, DON)]:[RN DON Hours]])</f>
        <v>139.07888888888891</v>
      </c>
      <c r="M60" s="3">
        <v>83.05</v>
      </c>
      <c r="N60" s="3">
        <v>45.095555555555563</v>
      </c>
      <c r="O60" s="3">
        <v>10.933333333333334</v>
      </c>
      <c r="P60" s="3">
        <f>SUM(Table3[[#This Row],[LPN Hours (excl. Admin)]:[LPN Admin Hours]])</f>
        <v>78.323333333333338</v>
      </c>
      <c r="Q60" s="3">
        <v>78.323333333333338</v>
      </c>
      <c r="R60" s="3">
        <v>0</v>
      </c>
      <c r="S60" s="3">
        <f>SUM(Table3[[#This Row],[CNA Hours]], Table3[[#This Row],[NA TR Hours]], Table3[[#This Row],[Med Aide/Tech Hours]])</f>
        <v>256.35555555555555</v>
      </c>
      <c r="T60" s="3">
        <v>238.35666666666665</v>
      </c>
      <c r="U60" s="3">
        <v>17.998888888888889</v>
      </c>
      <c r="V60" s="3">
        <v>0</v>
      </c>
      <c r="W60" s="3">
        <f>SUM(Table3[[#This Row],[RN Hours Contract]:[Med Aide Hours Contract]])</f>
        <v>97.172222222222217</v>
      </c>
      <c r="X60" s="3">
        <v>18.491111111111113</v>
      </c>
      <c r="Y60" s="3">
        <v>0</v>
      </c>
      <c r="Z60" s="3">
        <v>0</v>
      </c>
      <c r="AA60" s="3">
        <v>19.939999999999998</v>
      </c>
      <c r="AB60" s="3">
        <v>0</v>
      </c>
      <c r="AC60" s="3">
        <v>58.74111111111111</v>
      </c>
      <c r="AD60" s="3">
        <v>0</v>
      </c>
      <c r="AE60" s="3">
        <v>0</v>
      </c>
      <c r="AF60" t="s">
        <v>58</v>
      </c>
      <c r="AG60" s="13">
        <v>3</v>
      </c>
      <c r="AQ60"/>
    </row>
    <row r="61" spans="1:43" x14ac:dyDescent="0.2">
      <c r="A61" t="s">
        <v>681</v>
      </c>
      <c r="B61" t="s">
        <v>759</v>
      </c>
      <c r="C61" t="s">
        <v>1456</v>
      </c>
      <c r="D61" t="s">
        <v>1731</v>
      </c>
      <c r="E61" s="3">
        <v>95.411111111111111</v>
      </c>
      <c r="F61" s="3">
        <f>Table3[[#This Row],[Total Hours Nurse Staffing]]/Table3[[#This Row],[MDS Census]]</f>
        <v>3.5482706416676373</v>
      </c>
      <c r="G61" s="3">
        <f>Table3[[#This Row],[Total Direct Care Staff Hours]]/Table3[[#This Row],[MDS Census]]</f>
        <v>3.0832362874112031</v>
      </c>
      <c r="H61" s="3">
        <f>Table3[[#This Row],[Total RN Hours (w/ Admin, DON)]]/Table3[[#This Row],[MDS Census]]</f>
        <v>0.52154419471293822</v>
      </c>
      <c r="I61" s="3">
        <f>Table3[[#This Row],[RN Hours (excl. Admin, DON)]]/Table3[[#This Row],[MDS Census]]</f>
        <v>0.16571561662978923</v>
      </c>
      <c r="J61" s="3">
        <f t="shared" si="1"/>
        <v>338.54444444444448</v>
      </c>
      <c r="K61" s="3">
        <f>SUM(Table3[[#This Row],[RN Hours (excl. Admin, DON)]], Table3[[#This Row],[LPN Hours (excl. Admin)]], Table3[[#This Row],[CNA Hours]], Table3[[#This Row],[NA TR Hours]], Table3[[#This Row],[Med Aide/Tech Hours]])</f>
        <v>294.17500000000001</v>
      </c>
      <c r="L61" s="3">
        <f>SUM(Table3[[#This Row],[RN Hours (excl. Admin, DON)]:[RN DON Hours]])</f>
        <v>49.761111111111113</v>
      </c>
      <c r="M61" s="3">
        <v>15.811111111111112</v>
      </c>
      <c r="N61" s="3">
        <v>28.880555555555556</v>
      </c>
      <c r="O61" s="3">
        <v>5.0694444444444446</v>
      </c>
      <c r="P61" s="3">
        <f>SUM(Table3[[#This Row],[LPN Hours (excl. Admin)]:[LPN Admin Hours]])</f>
        <v>95.63055555555556</v>
      </c>
      <c r="Q61" s="3">
        <v>85.211111111111109</v>
      </c>
      <c r="R61" s="3">
        <v>10.419444444444444</v>
      </c>
      <c r="S61" s="3">
        <f>SUM(Table3[[#This Row],[CNA Hours]], Table3[[#This Row],[NA TR Hours]], Table3[[#This Row],[Med Aide/Tech Hours]])</f>
        <v>193.15277777777777</v>
      </c>
      <c r="T61" s="3">
        <v>193.15277777777777</v>
      </c>
      <c r="U61" s="3">
        <v>0</v>
      </c>
      <c r="V61" s="3">
        <v>0</v>
      </c>
      <c r="W61" s="3">
        <f>SUM(Table3[[#This Row],[RN Hours Contract]:[Med Aide Hours Contract]])</f>
        <v>11.355555555555556</v>
      </c>
      <c r="X61" s="3">
        <v>2.7277777777777779</v>
      </c>
      <c r="Y61" s="3">
        <v>3.1833333333333331</v>
      </c>
      <c r="Z61" s="3">
        <v>0</v>
      </c>
      <c r="AA61" s="3">
        <v>5.4444444444444446</v>
      </c>
      <c r="AB61" s="3">
        <v>0</v>
      </c>
      <c r="AC61" s="3">
        <v>0</v>
      </c>
      <c r="AD61" s="3">
        <v>0</v>
      </c>
      <c r="AE61" s="3">
        <v>0</v>
      </c>
      <c r="AF61" t="s">
        <v>59</v>
      </c>
      <c r="AG61" s="13">
        <v>3</v>
      </c>
      <c r="AQ61"/>
    </row>
    <row r="62" spans="1:43" x14ac:dyDescent="0.2">
      <c r="A62" t="s">
        <v>681</v>
      </c>
      <c r="B62" t="s">
        <v>760</v>
      </c>
      <c r="C62" t="s">
        <v>1492</v>
      </c>
      <c r="D62" t="s">
        <v>1722</v>
      </c>
      <c r="E62" s="3">
        <v>136.6</v>
      </c>
      <c r="F62" s="3">
        <f>Table3[[#This Row],[Total Hours Nurse Staffing]]/Table3[[#This Row],[MDS Census]]</f>
        <v>2.9869692532942898</v>
      </c>
      <c r="G62" s="3">
        <f>Table3[[#This Row],[Total Direct Care Staff Hours]]/Table3[[#This Row],[MDS Census]]</f>
        <v>2.8495851634943876</v>
      </c>
      <c r="H62" s="3">
        <f>Table3[[#This Row],[Total RN Hours (w/ Admin, DON)]]/Table3[[#This Row],[MDS Census]]</f>
        <v>0.81173743289409461</v>
      </c>
      <c r="I62" s="3">
        <f>Table3[[#This Row],[RN Hours (excl. Admin, DON)]]/Table3[[#This Row],[MDS Census]]</f>
        <v>0.67435334309419226</v>
      </c>
      <c r="J62" s="3">
        <f t="shared" si="1"/>
        <v>408.02</v>
      </c>
      <c r="K62" s="3">
        <f>SUM(Table3[[#This Row],[RN Hours (excl. Admin, DON)]], Table3[[#This Row],[LPN Hours (excl. Admin)]], Table3[[#This Row],[CNA Hours]], Table3[[#This Row],[NA TR Hours]], Table3[[#This Row],[Med Aide/Tech Hours]])</f>
        <v>389.25333333333333</v>
      </c>
      <c r="L62" s="3">
        <f>SUM(Table3[[#This Row],[RN Hours (excl. Admin, DON)]:[RN DON Hours]])</f>
        <v>110.88333333333333</v>
      </c>
      <c r="M62" s="3">
        <v>92.11666666666666</v>
      </c>
      <c r="N62" s="3">
        <v>13.78888888888889</v>
      </c>
      <c r="O62" s="3">
        <v>4.9777777777777779</v>
      </c>
      <c r="P62" s="3">
        <f>SUM(Table3[[#This Row],[LPN Hours (excl. Admin)]:[LPN Admin Hours]])</f>
        <v>87.467222222222219</v>
      </c>
      <c r="Q62" s="3">
        <v>87.467222222222219</v>
      </c>
      <c r="R62" s="3">
        <v>0</v>
      </c>
      <c r="S62" s="3">
        <f>SUM(Table3[[#This Row],[CNA Hours]], Table3[[#This Row],[NA TR Hours]], Table3[[#This Row],[Med Aide/Tech Hours]])</f>
        <v>209.66944444444445</v>
      </c>
      <c r="T62" s="3">
        <v>209.66944444444445</v>
      </c>
      <c r="U62" s="3">
        <v>0</v>
      </c>
      <c r="V62" s="3">
        <v>0</v>
      </c>
      <c r="W62" s="3">
        <f>SUM(Table3[[#This Row],[RN Hours Contract]:[Med Aide Hours Contract]])</f>
        <v>23.875</v>
      </c>
      <c r="X62" s="3">
        <v>9.2611111111111111</v>
      </c>
      <c r="Y62" s="3">
        <v>0</v>
      </c>
      <c r="Z62" s="3">
        <v>0</v>
      </c>
      <c r="AA62" s="3">
        <v>9.0916666666666668</v>
      </c>
      <c r="AB62" s="3">
        <v>0</v>
      </c>
      <c r="AC62" s="3">
        <v>5.5222222222222221</v>
      </c>
      <c r="AD62" s="3">
        <v>0</v>
      </c>
      <c r="AE62" s="3">
        <v>0</v>
      </c>
      <c r="AF62" t="s">
        <v>60</v>
      </c>
      <c r="AG62" s="13">
        <v>3</v>
      </c>
      <c r="AQ62"/>
    </row>
    <row r="63" spans="1:43" x14ac:dyDescent="0.2">
      <c r="A63" t="s">
        <v>681</v>
      </c>
      <c r="B63" t="s">
        <v>694</v>
      </c>
      <c r="C63" t="s">
        <v>1365</v>
      </c>
      <c r="D63" t="s">
        <v>1711</v>
      </c>
      <c r="E63" s="3">
        <v>134.93333333333334</v>
      </c>
      <c r="F63" s="3">
        <f>Table3[[#This Row],[Total Hours Nurse Staffing]]/Table3[[#This Row],[MDS Census]]</f>
        <v>3.492997364953887</v>
      </c>
      <c r="G63" s="3">
        <f>Table3[[#This Row],[Total Direct Care Staff Hours]]/Table3[[#This Row],[MDS Census]]</f>
        <v>2.7514789196310936</v>
      </c>
      <c r="H63" s="3">
        <f>Table3[[#This Row],[Total RN Hours (w/ Admin, DON)]]/Table3[[#This Row],[MDS Census]]</f>
        <v>0.79911890645586303</v>
      </c>
      <c r="I63" s="3">
        <f>Table3[[#This Row],[RN Hours (excl. Admin, DON)]]/Table3[[#This Row],[MDS Census]]</f>
        <v>0.13315217391304346</v>
      </c>
      <c r="J63" s="3">
        <f t="shared" si="1"/>
        <v>471.32177777777781</v>
      </c>
      <c r="K63" s="3">
        <f>SUM(Table3[[#This Row],[RN Hours (excl. Admin, DON)]], Table3[[#This Row],[LPN Hours (excl. Admin)]], Table3[[#This Row],[CNA Hours]], Table3[[#This Row],[NA TR Hours]], Table3[[#This Row],[Med Aide/Tech Hours]])</f>
        <v>371.26622222222221</v>
      </c>
      <c r="L63" s="3">
        <f>SUM(Table3[[#This Row],[RN Hours (excl. Admin, DON)]:[RN DON Hours]])</f>
        <v>107.82777777777778</v>
      </c>
      <c r="M63" s="3">
        <v>17.966666666666665</v>
      </c>
      <c r="N63" s="3">
        <v>84.927777777777777</v>
      </c>
      <c r="O63" s="3">
        <v>4.9333333333333336</v>
      </c>
      <c r="P63" s="3">
        <f>SUM(Table3[[#This Row],[LPN Hours (excl. Admin)]:[LPN Admin Hours]])</f>
        <v>151.39977777777779</v>
      </c>
      <c r="Q63" s="3">
        <v>141.20533333333333</v>
      </c>
      <c r="R63" s="3">
        <v>10.194444444444445</v>
      </c>
      <c r="S63" s="3">
        <f>SUM(Table3[[#This Row],[CNA Hours]], Table3[[#This Row],[NA TR Hours]], Table3[[#This Row],[Med Aide/Tech Hours]])</f>
        <v>212.09422222222221</v>
      </c>
      <c r="T63" s="3">
        <v>207.67477777777776</v>
      </c>
      <c r="U63" s="3">
        <v>4.4194444444444443</v>
      </c>
      <c r="V63" s="3">
        <v>0</v>
      </c>
      <c r="W63" s="3">
        <f>SUM(Table3[[#This Row],[RN Hours Contract]:[Med Aide Hours Contract]])</f>
        <v>0</v>
      </c>
      <c r="X63" s="3">
        <v>0</v>
      </c>
      <c r="Y63" s="3">
        <v>0</v>
      </c>
      <c r="Z63" s="3">
        <v>0</v>
      </c>
      <c r="AA63" s="3">
        <v>0</v>
      </c>
      <c r="AB63" s="3">
        <v>0</v>
      </c>
      <c r="AC63" s="3">
        <v>0</v>
      </c>
      <c r="AD63" s="3">
        <v>0</v>
      </c>
      <c r="AE63" s="3">
        <v>0</v>
      </c>
      <c r="AF63" t="s">
        <v>61</v>
      </c>
      <c r="AG63" s="13">
        <v>3</v>
      </c>
      <c r="AQ63"/>
    </row>
    <row r="64" spans="1:43" x14ac:dyDescent="0.2">
      <c r="A64" t="s">
        <v>681</v>
      </c>
      <c r="B64" t="s">
        <v>686</v>
      </c>
      <c r="C64" t="s">
        <v>1465</v>
      </c>
      <c r="D64" t="s">
        <v>1722</v>
      </c>
      <c r="E64" s="3">
        <v>84.222222222222229</v>
      </c>
      <c r="F64" s="3">
        <f>Table3[[#This Row],[Total Hours Nurse Staffing]]/Table3[[#This Row],[MDS Census]]</f>
        <v>3.7215580474934034</v>
      </c>
      <c r="G64" s="3">
        <f>Table3[[#This Row],[Total Direct Care Staff Hours]]/Table3[[#This Row],[MDS Census]]</f>
        <v>3.543919525065963</v>
      </c>
      <c r="H64" s="3">
        <f>Table3[[#This Row],[Total RN Hours (w/ Admin, DON)]]/Table3[[#This Row],[MDS Census]]</f>
        <v>0.71683245382585747</v>
      </c>
      <c r="I64" s="3">
        <f>Table3[[#This Row],[RN Hours (excl. Admin, DON)]]/Table3[[#This Row],[MDS Census]]</f>
        <v>0.53919393139841687</v>
      </c>
      <c r="J64" s="3">
        <f t="shared" si="1"/>
        <v>313.43788888888889</v>
      </c>
      <c r="K64" s="3">
        <f>SUM(Table3[[#This Row],[RN Hours (excl. Admin, DON)]], Table3[[#This Row],[LPN Hours (excl. Admin)]], Table3[[#This Row],[CNA Hours]], Table3[[#This Row],[NA TR Hours]], Table3[[#This Row],[Med Aide/Tech Hours]])</f>
        <v>298.47677777777778</v>
      </c>
      <c r="L64" s="3">
        <f>SUM(Table3[[#This Row],[RN Hours (excl. Admin, DON)]:[RN DON Hours]])</f>
        <v>60.373222222222225</v>
      </c>
      <c r="M64" s="3">
        <v>45.412111111111116</v>
      </c>
      <c r="N64" s="3">
        <v>9.405555555555555</v>
      </c>
      <c r="O64" s="3">
        <v>5.5555555555555554</v>
      </c>
      <c r="P64" s="3">
        <f>SUM(Table3[[#This Row],[LPN Hours (excl. Admin)]:[LPN Admin Hours]])</f>
        <v>82.408111111111111</v>
      </c>
      <c r="Q64" s="3">
        <v>82.408111111111111</v>
      </c>
      <c r="R64" s="3">
        <v>0</v>
      </c>
      <c r="S64" s="3">
        <f>SUM(Table3[[#This Row],[CNA Hours]], Table3[[#This Row],[NA TR Hours]], Table3[[#This Row],[Med Aide/Tech Hours]])</f>
        <v>170.65655555555557</v>
      </c>
      <c r="T64" s="3">
        <v>170.65655555555557</v>
      </c>
      <c r="U64" s="3">
        <v>0</v>
      </c>
      <c r="V64" s="3">
        <v>0</v>
      </c>
      <c r="W64" s="3">
        <f>SUM(Table3[[#This Row],[RN Hours Contract]:[Med Aide Hours Contract]])</f>
        <v>0</v>
      </c>
      <c r="X64" s="3">
        <v>0</v>
      </c>
      <c r="Y64" s="3">
        <v>0</v>
      </c>
      <c r="Z64" s="3">
        <v>0</v>
      </c>
      <c r="AA64" s="3">
        <v>0</v>
      </c>
      <c r="AB64" s="3">
        <v>0</v>
      </c>
      <c r="AC64" s="3">
        <v>0</v>
      </c>
      <c r="AD64" s="3">
        <v>0</v>
      </c>
      <c r="AE64" s="3">
        <v>0</v>
      </c>
      <c r="AF64" t="s">
        <v>62</v>
      </c>
      <c r="AG64" s="13">
        <v>3</v>
      </c>
      <c r="AQ64"/>
    </row>
    <row r="65" spans="1:43" x14ac:dyDescent="0.2">
      <c r="A65" t="s">
        <v>681</v>
      </c>
      <c r="B65" t="s">
        <v>761</v>
      </c>
      <c r="C65" t="s">
        <v>1493</v>
      </c>
      <c r="D65" t="s">
        <v>1732</v>
      </c>
      <c r="E65" s="3">
        <v>115.08888888888889</v>
      </c>
      <c r="F65" s="3">
        <f>Table3[[#This Row],[Total Hours Nurse Staffing]]/Table3[[#This Row],[MDS Census]]</f>
        <v>3.457894381154663</v>
      </c>
      <c r="G65" s="3">
        <f>Table3[[#This Row],[Total Direct Care Staff Hours]]/Table3[[#This Row],[MDS Census]]</f>
        <v>3.2114240200810968</v>
      </c>
      <c r="H65" s="3">
        <f>Table3[[#This Row],[Total RN Hours (w/ Admin, DON)]]/Table3[[#This Row],[MDS Census]]</f>
        <v>0.60999999999999988</v>
      </c>
      <c r="I65" s="3">
        <f>Table3[[#This Row],[RN Hours (excl. Admin, DON)]]/Table3[[#This Row],[MDS Census]]</f>
        <v>0.4621480980884341</v>
      </c>
      <c r="J65" s="3">
        <f t="shared" si="1"/>
        <v>397.96522222222222</v>
      </c>
      <c r="K65" s="3">
        <f>SUM(Table3[[#This Row],[RN Hours (excl. Admin, DON)]], Table3[[#This Row],[LPN Hours (excl. Admin)]], Table3[[#This Row],[CNA Hours]], Table3[[#This Row],[NA TR Hours]], Table3[[#This Row],[Med Aide/Tech Hours]])</f>
        <v>369.59922222222224</v>
      </c>
      <c r="L65" s="3">
        <f>SUM(Table3[[#This Row],[RN Hours (excl. Admin, DON)]:[RN DON Hours]])</f>
        <v>70.204222222222214</v>
      </c>
      <c r="M65" s="3">
        <v>53.188111111111112</v>
      </c>
      <c r="N65" s="3">
        <v>11.327222222222222</v>
      </c>
      <c r="O65" s="3">
        <v>5.6888888888888891</v>
      </c>
      <c r="P65" s="3">
        <f>SUM(Table3[[#This Row],[LPN Hours (excl. Admin)]:[LPN Admin Hours]])</f>
        <v>118.89100000000002</v>
      </c>
      <c r="Q65" s="3">
        <v>107.54111111111112</v>
      </c>
      <c r="R65" s="3">
        <v>11.349888888888891</v>
      </c>
      <c r="S65" s="3">
        <f>SUM(Table3[[#This Row],[CNA Hours]], Table3[[#This Row],[NA TR Hours]], Table3[[#This Row],[Med Aide/Tech Hours]])</f>
        <v>208.87</v>
      </c>
      <c r="T65" s="3">
        <v>208.87</v>
      </c>
      <c r="U65" s="3">
        <v>0</v>
      </c>
      <c r="V65" s="3">
        <v>0</v>
      </c>
      <c r="W65" s="3">
        <f>SUM(Table3[[#This Row],[RN Hours Contract]:[Med Aide Hours Contract]])</f>
        <v>70.098555555555564</v>
      </c>
      <c r="X65" s="3">
        <v>9.2831111111111113</v>
      </c>
      <c r="Y65" s="3">
        <v>0</v>
      </c>
      <c r="Z65" s="3">
        <v>0</v>
      </c>
      <c r="AA65" s="3">
        <v>16.420333333333332</v>
      </c>
      <c r="AB65" s="3">
        <v>0</v>
      </c>
      <c r="AC65" s="3">
        <v>44.39511111111112</v>
      </c>
      <c r="AD65" s="3">
        <v>0</v>
      </c>
      <c r="AE65" s="3">
        <v>0</v>
      </c>
      <c r="AF65" t="s">
        <v>63</v>
      </c>
      <c r="AG65" s="13">
        <v>3</v>
      </c>
      <c r="AQ65"/>
    </row>
    <row r="66" spans="1:43" x14ac:dyDescent="0.2">
      <c r="A66" t="s">
        <v>681</v>
      </c>
      <c r="B66" t="s">
        <v>762</v>
      </c>
      <c r="C66" t="s">
        <v>1494</v>
      </c>
      <c r="D66" t="s">
        <v>1709</v>
      </c>
      <c r="E66" s="3">
        <v>96.444444444444443</v>
      </c>
      <c r="F66" s="3">
        <f>Table3[[#This Row],[Total Hours Nurse Staffing]]/Table3[[#This Row],[MDS Census]]</f>
        <v>3.173041474654378</v>
      </c>
      <c r="G66" s="3">
        <f>Table3[[#This Row],[Total Direct Care Staff Hours]]/Table3[[#This Row],[MDS Census]]</f>
        <v>2.9961290322580645</v>
      </c>
      <c r="H66" s="3">
        <f>Table3[[#This Row],[Total RN Hours (w/ Admin, DON)]]/Table3[[#This Row],[MDS Census]]</f>
        <v>0.7139055299539171</v>
      </c>
      <c r="I66" s="3">
        <f>Table3[[#This Row],[RN Hours (excl. Admin, DON)]]/Table3[[#This Row],[MDS Census]]</f>
        <v>0.53699308755760378</v>
      </c>
      <c r="J66" s="3">
        <f t="shared" si="1"/>
        <v>306.02222222222224</v>
      </c>
      <c r="K66" s="3">
        <f>SUM(Table3[[#This Row],[RN Hours (excl. Admin, DON)]], Table3[[#This Row],[LPN Hours (excl. Admin)]], Table3[[#This Row],[CNA Hours]], Table3[[#This Row],[NA TR Hours]], Table3[[#This Row],[Med Aide/Tech Hours]])</f>
        <v>288.95999999999998</v>
      </c>
      <c r="L66" s="3">
        <f>SUM(Table3[[#This Row],[RN Hours (excl. Admin, DON)]:[RN DON Hours]])</f>
        <v>68.852222222222224</v>
      </c>
      <c r="M66" s="3">
        <v>51.790000000000006</v>
      </c>
      <c r="N66" s="3">
        <v>11.817777777777776</v>
      </c>
      <c r="O66" s="3">
        <v>5.2444444444444445</v>
      </c>
      <c r="P66" s="3">
        <f>SUM(Table3[[#This Row],[LPN Hours (excl. Admin)]:[LPN Admin Hours]])</f>
        <v>69.22</v>
      </c>
      <c r="Q66" s="3">
        <v>69.22</v>
      </c>
      <c r="R66" s="3">
        <v>0</v>
      </c>
      <c r="S66" s="3">
        <f>SUM(Table3[[#This Row],[CNA Hours]], Table3[[#This Row],[NA TR Hours]], Table3[[#This Row],[Med Aide/Tech Hours]])</f>
        <v>167.95</v>
      </c>
      <c r="T66" s="3">
        <v>167.95</v>
      </c>
      <c r="U66" s="3">
        <v>0</v>
      </c>
      <c r="V66" s="3">
        <v>0</v>
      </c>
      <c r="W66" s="3">
        <f>SUM(Table3[[#This Row],[RN Hours Contract]:[Med Aide Hours Contract]])</f>
        <v>0</v>
      </c>
      <c r="X66" s="3">
        <v>0</v>
      </c>
      <c r="Y66" s="3">
        <v>0</v>
      </c>
      <c r="Z66" s="3">
        <v>0</v>
      </c>
      <c r="AA66" s="3">
        <v>0</v>
      </c>
      <c r="AB66" s="3">
        <v>0</v>
      </c>
      <c r="AC66" s="3">
        <v>0</v>
      </c>
      <c r="AD66" s="3">
        <v>0</v>
      </c>
      <c r="AE66" s="3">
        <v>0</v>
      </c>
      <c r="AF66" t="s">
        <v>64</v>
      </c>
      <c r="AG66" s="13">
        <v>3</v>
      </c>
      <c r="AQ66"/>
    </row>
    <row r="67" spans="1:43" x14ac:dyDescent="0.2">
      <c r="A67" t="s">
        <v>681</v>
      </c>
      <c r="B67" t="s">
        <v>763</v>
      </c>
      <c r="C67" t="s">
        <v>1471</v>
      </c>
      <c r="D67" t="s">
        <v>1716</v>
      </c>
      <c r="E67" s="3">
        <v>36.155555555555559</v>
      </c>
      <c r="F67" s="3">
        <f>Table3[[#This Row],[Total Hours Nurse Staffing]]/Table3[[#This Row],[MDS Census]]</f>
        <v>3.5083743085433312</v>
      </c>
      <c r="G67" s="3">
        <f>Table3[[#This Row],[Total Direct Care Staff Hours]]/Table3[[#This Row],[MDS Census]]</f>
        <v>3.1153964351567298</v>
      </c>
      <c r="H67" s="3">
        <f>Table3[[#This Row],[Total RN Hours (w/ Admin, DON)]]/Table3[[#This Row],[MDS Census]]</f>
        <v>0.90319606637984018</v>
      </c>
      <c r="I67" s="3">
        <f>Table3[[#This Row],[RN Hours (excl. Admin, DON)]]/Table3[[#This Row],[MDS Census]]</f>
        <v>0.51021819299323912</v>
      </c>
      <c r="J67" s="3">
        <f t="shared" si="1"/>
        <v>126.84722222222223</v>
      </c>
      <c r="K67" s="3">
        <f>SUM(Table3[[#This Row],[RN Hours (excl. Admin, DON)]], Table3[[#This Row],[LPN Hours (excl. Admin)]], Table3[[#This Row],[CNA Hours]], Table3[[#This Row],[NA TR Hours]], Table3[[#This Row],[Med Aide/Tech Hours]])</f>
        <v>112.63888888888889</v>
      </c>
      <c r="L67" s="3">
        <f>SUM(Table3[[#This Row],[RN Hours (excl. Admin, DON)]:[RN DON Hours]])</f>
        <v>32.655555555555559</v>
      </c>
      <c r="M67" s="3">
        <v>18.447222222222223</v>
      </c>
      <c r="N67" s="3">
        <v>8.9638888888888886</v>
      </c>
      <c r="O67" s="3">
        <v>5.2444444444444445</v>
      </c>
      <c r="P67" s="3">
        <f>SUM(Table3[[#This Row],[LPN Hours (excl. Admin)]:[LPN Admin Hours]])</f>
        <v>30.858333333333334</v>
      </c>
      <c r="Q67" s="3">
        <v>30.858333333333334</v>
      </c>
      <c r="R67" s="3">
        <v>0</v>
      </c>
      <c r="S67" s="3">
        <f>SUM(Table3[[#This Row],[CNA Hours]], Table3[[#This Row],[NA TR Hours]], Table3[[#This Row],[Med Aide/Tech Hours]])</f>
        <v>63.333333333333336</v>
      </c>
      <c r="T67" s="3">
        <v>63.333333333333336</v>
      </c>
      <c r="U67" s="3">
        <v>0</v>
      </c>
      <c r="V67" s="3">
        <v>0</v>
      </c>
      <c r="W67" s="3">
        <f>SUM(Table3[[#This Row],[RN Hours Contract]:[Med Aide Hours Contract]])</f>
        <v>0.15</v>
      </c>
      <c r="X67" s="3">
        <v>0</v>
      </c>
      <c r="Y67" s="3">
        <v>0</v>
      </c>
      <c r="Z67" s="3">
        <v>0</v>
      </c>
      <c r="AA67" s="3">
        <v>0.15</v>
      </c>
      <c r="AB67" s="3">
        <v>0</v>
      </c>
      <c r="AC67" s="3">
        <v>0</v>
      </c>
      <c r="AD67" s="3">
        <v>0</v>
      </c>
      <c r="AE67" s="3">
        <v>0</v>
      </c>
      <c r="AF67" t="s">
        <v>65</v>
      </c>
      <c r="AG67" s="13">
        <v>3</v>
      </c>
      <c r="AQ67"/>
    </row>
    <row r="68" spans="1:43" x14ac:dyDescent="0.2">
      <c r="A68" t="s">
        <v>681</v>
      </c>
      <c r="B68" t="s">
        <v>764</v>
      </c>
      <c r="C68" t="s">
        <v>1495</v>
      </c>
      <c r="D68" t="s">
        <v>1688</v>
      </c>
      <c r="E68" s="3">
        <v>86.566666666666663</v>
      </c>
      <c r="F68" s="3">
        <f>Table3[[#This Row],[Total Hours Nurse Staffing]]/Table3[[#This Row],[MDS Census]]</f>
        <v>2.9604518033628549</v>
      </c>
      <c r="G68" s="3">
        <f>Table3[[#This Row],[Total Direct Care Staff Hours]]/Table3[[#This Row],[MDS Census]]</f>
        <v>2.8382595302271851</v>
      </c>
      <c r="H68" s="3">
        <f>Table3[[#This Row],[Total RN Hours (w/ Admin, DON)]]/Table3[[#This Row],[MDS Census]]</f>
        <v>0.50712360415864466</v>
      </c>
      <c r="I68" s="3">
        <f>Table3[[#This Row],[RN Hours (excl. Admin, DON)]]/Table3[[#This Row],[MDS Census]]</f>
        <v>0.38493133102297528</v>
      </c>
      <c r="J68" s="3">
        <f t="shared" si="1"/>
        <v>256.27644444444445</v>
      </c>
      <c r="K68" s="3">
        <f>SUM(Table3[[#This Row],[RN Hours (excl. Admin, DON)]], Table3[[#This Row],[LPN Hours (excl. Admin)]], Table3[[#This Row],[CNA Hours]], Table3[[#This Row],[NA TR Hours]], Table3[[#This Row],[Med Aide/Tech Hours]])</f>
        <v>245.69866666666667</v>
      </c>
      <c r="L68" s="3">
        <f>SUM(Table3[[#This Row],[RN Hours (excl. Admin, DON)]:[RN DON Hours]])</f>
        <v>43.900000000000006</v>
      </c>
      <c r="M68" s="3">
        <v>33.322222222222223</v>
      </c>
      <c r="N68" s="3">
        <v>5.5111111111111111</v>
      </c>
      <c r="O68" s="3">
        <v>5.0666666666666664</v>
      </c>
      <c r="P68" s="3">
        <f>SUM(Table3[[#This Row],[LPN Hours (excl. Admin)]:[LPN Admin Hours]])</f>
        <v>76.770333333333326</v>
      </c>
      <c r="Q68" s="3">
        <v>76.770333333333326</v>
      </c>
      <c r="R68" s="3">
        <v>0</v>
      </c>
      <c r="S68" s="3">
        <f>SUM(Table3[[#This Row],[CNA Hours]], Table3[[#This Row],[NA TR Hours]], Table3[[#This Row],[Med Aide/Tech Hours]])</f>
        <v>135.60611111111112</v>
      </c>
      <c r="T68" s="3">
        <v>111.77</v>
      </c>
      <c r="U68" s="3">
        <v>23.836111111111112</v>
      </c>
      <c r="V68" s="3">
        <v>0</v>
      </c>
      <c r="W68" s="3">
        <f>SUM(Table3[[#This Row],[RN Hours Contract]:[Med Aide Hours Contract]])</f>
        <v>59.456999999999994</v>
      </c>
      <c r="X68" s="3">
        <v>1.8</v>
      </c>
      <c r="Y68" s="3">
        <v>0</v>
      </c>
      <c r="Z68" s="3">
        <v>0</v>
      </c>
      <c r="AA68" s="3">
        <v>17.481444444444442</v>
      </c>
      <c r="AB68" s="3">
        <v>0</v>
      </c>
      <c r="AC68" s="3">
        <v>40.175555555555555</v>
      </c>
      <c r="AD68" s="3">
        <v>0</v>
      </c>
      <c r="AE68" s="3">
        <v>0</v>
      </c>
      <c r="AF68" t="s">
        <v>66</v>
      </c>
      <c r="AG68" s="13">
        <v>3</v>
      </c>
      <c r="AQ68"/>
    </row>
    <row r="69" spans="1:43" x14ac:dyDescent="0.2">
      <c r="A69" t="s">
        <v>681</v>
      </c>
      <c r="B69" t="s">
        <v>765</v>
      </c>
      <c r="C69" t="s">
        <v>1381</v>
      </c>
      <c r="D69" t="s">
        <v>1714</v>
      </c>
      <c r="E69" s="3">
        <v>112.58888888888889</v>
      </c>
      <c r="F69" s="3">
        <f>Table3[[#This Row],[Total Hours Nurse Staffing]]/Table3[[#This Row],[MDS Census]]</f>
        <v>3.1306059409849007</v>
      </c>
      <c r="G69" s="3">
        <f>Table3[[#This Row],[Total Direct Care Staff Hours]]/Table3[[#This Row],[MDS Census]]</f>
        <v>3.0521494128096314</v>
      </c>
      <c r="H69" s="3">
        <f>Table3[[#This Row],[Total RN Hours (w/ Admin, DON)]]/Table3[[#This Row],[MDS Census]]</f>
        <v>0.37701075693279384</v>
      </c>
      <c r="I69" s="3">
        <f>Table3[[#This Row],[RN Hours (excl. Admin, DON)]]/Table3[[#This Row],[MDS Census]]</f>
        <v>0.29855422875752491</v>
      </c>
      <c r="J69" s="3">
        <f t="shared" si="1"/>
        <v>352.47144444444444</v>
      </c>
      <c r="K69" s="3">
        <f>SUM(Table3[[#This Row],[RN Hours (excl. Admin, DON)]], Table3[[#This Row],[LPN Hours (excl. Admin)]], Table3[[#This Row],[CNA Hours]], Table3[[#This Row],[NA TR Hours]], Table3[[#This Row],[Med Aide/Tech Hours]])</f>
        <v>343.63811111111107</v>
      </c>
      <c r="L69" s="3">
        <f>SUM(Table3[[#This Row],[RN Hours (excl. Admin, DON)]:[RN DON Hours]])</f>
        <v>42.447222222222223</v>
      </c>
      <c r="M69" s="3">
        <v>33.613888888888887</v>
      </c>
      <c r="N69" s="3">
        <v>4.6694444444444443</v>
      </c>
      <c r="O69" s="3">
        <v>4.1638888888888888</v>
      </c>
      <c r="P69" s="3">
        <f>SUM(Table3[[#This Row],[LPN Hours (excl. Admin)]:[LPN Admin Hours]])</f>
        <v>83.547222222222217</v>
      </c>
      <c r="Q69" s="3">
        <v>83.547222222222217</v>
      </c>
      <c r="R69" s="3">
        <v>0</v>
      </c>
      <c r="S69" s="3">
        <f>SUM(Table3[[#This Row],[CNA Hours]], Table3[[#This Row],[NA TR Hours]], Table3[[#This Row],[Med Aide/Tech Hours]])</f>
        <v>226.477</v>
      </c>
      <c r="T69" s="3">
        <v>223.24644444444445</v>
      </c>
      <c r="U69" s="3">
        <v>3.2305555555555556</v>
      </c>
      <c r="V69" s="3">
        <v>0</v>
      </c>
      <c r="W69" s="3">
        <f>SUM(Table3[[#This Row],[RN Hours Contract]:[Med Aide Hours Contract]])</f>
        <v>125.35833333333332</v>
      </c>
      <c r="X69" s="3">
        <v>10.641666666666667</v>
      </c>
      <c r="Y69" s="3">
        <v>0</v>
      </c>
      <c r="Z69" s="3">
        <v>0</v>
      </c>
      <c r="AA69" s="3">
        <v>24.93611111111111</v>
      </c>
      <c r="AB69" s="3">
        <v>0</v>
      </c>
      <c r="AC69" s="3">
        <v>89.780555555555551</v>
      </c>
      <c r="AD69" s="3">
        <v>0</v>
      </c>
      <c r="AE69" s="3">
        <v>0</v>
      </c>
      <c r="AF69" t="s">
        <v>67</v>
      </c>
      <c r="AG69" s="13">
        <v>3</v>
      </c>
      <c r="AQ69"/>
    </row>
    <row r="70" spans="1:43" x14ac:dyDescent="0.2">
      <c r="A70" t="s">
        <v>681</v>
      </c>
      <c r="B70" t="s">
        <v>766</v>
      </c>
      <c r="C70" t="s">
        <v>1496</v>
      </c>
      <c r="D70" t="s">
        <v>1733</v>
      </c>
      <c r="E70" s="3">
        <v>81.277777777777771</v>
      </c>
      <c r="F70" s="3">
        <f>Table3[[#This Row],[Total Hours Nurse Staffing]]/Table3[[#This Row],[MDS Census]]</f>
        <v>5.3473000683527001</v>
      </c>
      <c r="G70" s="3">
        <f>Table3[[#This Row],[Total Direct Care Staff Hours]]/Table3[[#This Row],[MDS Census]]</f>
        <v>4.8433697881066307</v>
      </c>
      <c r="H70" s="3">
        <f>Table3[[#This Row],[Total RN Hours (w/ Admin, DON)]]/Table3[[#This Row],[MDS Census]]</f>
        <v>0.83475734791524259</v>
      </c>
      <c r="I70" s="3">
        <f>Table3[[#This Row],[RN Hours (excl. Admin, DON)]]/Table3[[#This Row],[MDS Census]]</f>
        <v>0.51924128503075873</v>
      </c>
      <c r="J70" s="3">
        <f t="shared" si="1"/>
        <v>434.61666666666667</v>
      </c>
      <c r="K70" s="3">
        <f>SUM(Table3[[#This Row],[RN Hours (excl. Admin, DON)]], Table3[[#This Row],[LPN Hours (excl. Admin)]], Table3[[#This Row],[CNA Hours]], Table3[[#This Row],[NA TR Hours]], Table3[[#This Row],[Med Aide/Tech Hours]])</f>
        <v>393.6583333333333</v>
      </c>
      <c r="L70" s="3">
        <f>SUM(Table3[[#This Row],[RN Hours (excl. Admin, DON)]:[RN DON Hours]])</f>
        <v>67.847222222222214</v>
      </c>
      <c r="M70" s="3">
        <v>42.202777777777776</v>
      </c>
      <c r="N70" s="3">
        <v>20.133333333333333</v>
      </c>
      <c r="O70" s="3">
        <v>5.5111111111111111</v>
      </c>
      <c r="P70" s="3">
        <f>SUM(Table3[[#This Row],[LPN Hours (excl. Admin)]:[LPN Admin Hours]])</f>
        <v>99.780555555555551</v>
      </c>
      <c r="Q70" s="3">
        <v>84.466666666666669</v>
      </c>
      <c r="R70" s="3">
        <v>15.313888888888888</v>
      </c>
      <c r="S70" s="3">
        <f>SUM(Table3[[#This Row],[CNA Hours]], Table3[[#This Row],[NA TR Hours]], Table3[[#This Row],[Med Aide/Tech Hours]])</f>
        <v>266.98888888888888</v>
      </c>
      <c r="T70" s="3">
        <v>259.08333333333331</v>
      </c>
      <c r="U70" s="3">
        <v>7.9055555555555559</v>
      </c>
      <c r="V70" s="3">
        <v>0</v>
      </c>
      <c r="W70" s="3">
        <f>SUM(Table3[[#This Row],[RN Hours Contract]:[Med Aide Hours Contract]])</f>
        <v>3.2972222222222221</v>
      </c>
      <c r="X70" s="3">
        <v>0</v>
      </c>
      <c r="Y70" s="3">
        <v>0</v>
      </c>
      <c r="Z70" s="3">
        <v>0</v>
      </c>
      <c r="AA70" s="3">
        <v>3.2972222222222221</v>
      </c>
      <c r="AB70" s="3">
        <v>0</v>
      </c>
      <c r="AC70" s="3">
        <v>0</v>
      </c>
      <c r="AD70" s="3">
        <v>0</v>
      </c>
      <c r="AE70" s="3">
        <v>0</v>
      </c>
      <c r="AF70" t="s">
        <v>68</v>
      </c>
      <c r="AG70" s="13">
        <v>3</v>
      </c>
      <c r="AQ70"/>
    </row>
    <row r="71" spans="1:43" x14ac:dyDescent="0.2">
      <c r="A71" t="s">
        <v>681</v>
      </c>
      <c r="B71" t="s">
        <v>767</v>
      </c>
      <c r="C71" t="s">
        <v>1443</v>
      </c>
      <c r="D71" t="s">
        <v>1727</v>
      </c>
      <c r="E71" s="3">
        <v>191.1</v>
      </c>
      <c r="F71" s="3">
        <f>Table3[[#This Row],[Total Hours Nurse Staffing]]/Table3[[#This Row],[MDS Census]]</f>
        <v>3.1204575847432992</v>
      </c>
      <c r="G71" s="3">
        <f>Table3[[#This Row],[Total Direct Care Staff Hours]]/Table3[[#This Row],[MDS Census]]</f>
        <v>2.9990551776266066</v>
      </c>
      <c r="H71" s="3">
        <f>Table3[[#This Row],[Total RN Hours (w/ Admin, DON)]]/Table3[[#This Row],[MDS Census]]</f>
        <v>0.74901157044014188</v>
      </c>
      <c r="I71" s="3">
        <f>Table3[[#This Row],[RN Hours (excl. Admin, DON)]]/Table3[[#This Row],[MDS Census]]</f>
        <v>0.65598290598290598</v>
      </c>
      <c r="J71" s="3">
        <f t="shared" si="1"/>
        <v>596.31944444444446</v>
      </c>
      <c r="K71" s="3">
        <f>SUM(Table3[[#This Row],[RN Hours (excl. Admin, DON)]], Table3[[#This Row],[LPN Hours (excl. Admin)]], Table3[[#This Row],[CNA Hours]], Table3[[#This Row],[NA TR Hours]], Table3[[#This Row],[Med Aide/Tech Hours]])</f>
        <v>573.11944444444453</v>
      </c>
      <c r="L71" s="3">
        <f>SUM(Table3[[#This Row],[RN Hours (excl. Admin, DON)]:[RN DON Hours]])</f>
        <v>143.13611111111112</v>
      </c>
      <c r="M71" s="3">
        <v>125.35833333333333</v>
      </c>
      <c r="N71" s="3">
        <v>12.088888888888889</v>
      </c>
      <c r="O71" s="3">
        <v>5.6888888888888891</v>
      </c>
      <c r="P71" s="3">
        <f>SUM(Table3[[#This Row],[LPN Hours (excl. Admin)]:[LPN Admin Hours]])</f>
        <v>155.41388888888889</v>
      </c>
      <c r="Q71" s="3">
        <v>149.99166666666667</v>
      </c>
      <c r="R71" s="3">
        <v>5.4222222222222225</v>
      </c>
      <c r="S71" s="3">
        <f>SUM(Table3[[#This Row],[CNA Hours]], Table3[[#This Row],[NA TR Hours]], Table3[[#This Row],[Med Aide/Tech Hours]])</f>
        <v>297.76944444444445</v>
      </c>
      <c r="T71" s="3">
        <v>297.76944444444445</v>
      </c>
      <c r="U71" s="3">
        <v>0</v>
      </c>
      <c r="V71" s="3">
        <v>0</v>
      </c>
      <c r="W71" s="3">
        <f>SUM(Table3[[#This Row],[RN Hours Contract]:[Med Aide Hours Contract]])</f>
        <v>107.26388888888889</v>
      </c>
      <c r="X71" s="3">
        <v>5.8</v>
      </c>
      <c r="Y71" s="3">
        <v>0</v>
      </c>
      <c r="Z71" s="3">
        <v>0</v>
      </c>
      <c r="AA71" s="3">
        <v>44.06666666666667</v>
      </c>
      <c r="AB71" s="3">
        <v>0</v>
      </c>
      <c r="AC71" s="3">
        <v>57.397222222222226</v>
      </c>
      <c r="AD71" s="3">
        <v>0</v>
      </c>
      <c r="AE71" s="3">
        <v>0</v>
      </c>
      <c r="AF71" t="s">
        <v>69</v>
      </c>
      <c r="AG71" s="13">
        <v>3</v>
      </c>
      <c r="AQ71"/>
    </row>
    <row r="72" spans="1:43" x14ac:dyDescent="0.2">
      <c r="A72" t="s">
        <v>681</v>
      </c>
      <c r="B72" t="s">
        <v>768</v>
      </c>
      <c r="C72" t="s">
        <v>1497</v>
      </c>
      <c r="D72" t="s">
        <v>1720</v>
      </c>
      <c r="E72" s="3">
        <v>98.5</v>
      </c>
      <c r="F72" s="3">
        <f>Table3[[#This Row],[Total Hours Nurse Staffing]]/Table3[[#This Row],[MDS Census]]</f>
        <v>3.1126001128031584</v>
      </c>
      <c r="G72" s="3">
        <f>Table3[[#This Row],[Total Direct Care Staff Hours]]/Table3[[#This Row],[MDS Census]]</f>
        <v>2.8843429216018048</v>
      </c>
      <c r="H72" s="3">
        <f>Table3[[#This Row],[Total RN Hours (w/ Admin, DON)]]/Table3[[#This Row],[MDS Census]]</f>
        <v>0.80448956570783969</v>
      </c>
      <c r="I72" s="3">
        <f>Table3[[#This Row],[RN Hours (excl. Admin, DON)]]/Table3[[#This Row],[MDS Census]]</f>
        <v>0.57623237450648623</v>
      </c>
      <c r="J72" s="3">
        <f t="shared" si="1"/>
        <v>306.5911111111111</v>
      </c>
      <c r="K72" s="3">
        <f>SUM(Table3[[#This Row],[RN Hours (excl. Admin, DON)]], Table3[[#This Row],[LPN Hours (excl. Admin)]], Table3[[#This Row],[CNA Hours]], Table3[[#This Row],[NA TR Hours]], Table3[[#This Row],[Med Aide/Tech Hours]])</f>
        <v>284.10777777777776</v>
      </c>
      <c r="L72" s="3">
        <f>SUM(Table3[[#This Row],[RN Hours (excl. Admin, DON)]:[RN DON Hours]])</f>
        <v>79.24222222222221</v>
      </c>
      <c r="M72" s="3">
        <v>56.75888888888889</v>
      </c>
      <c r="N72" s="3">
        <v>17.196666666666665</v>
      </c>
      <c r="O72" s="3">
        <v>5.2866666666666671</v>
      </c>
      <c r="P72" s="3">
        <f>SUM(Table3[[#This Row],[LPN Hours (excl. Admin)]:[LPN Admin Hours]])</f>
        <v>53.17444444444444</v>
      </c>
      <c r="Q72" s="3">
        <v>53.17444444444444</v>
      </c>
      <c r="R72" s="3">
        <v>0</v>
      </c>
      <c r="S72" s="3">
        <f>SUM(Table3[[#This Row],[CNA Hours]], Table3[[#This Row],[NA TR Hours]], Table3[[#This Row],[Med Aide/Tech Hours]])</f>
        <v>174.17444444444445</v>
      </c>
      <c r="T72" s="3">
        <v>174.17444444444445</v>
      </c>
      <c r="U72" s="3">
        <v>0</v>
      </c>
      <c r="V72" s="3">
        <v>0</v>
      </c>
      <c r="W72" s="3">
        <f>SUM(Table3[[#This Row],[RN Hours Contract]:[Med Aide Hours Contract]])</f>
        <v>31.42</v>
      </c>
      <c r="X72" s="3">
        <v>0.25</v>
      </c>
      <c r="Y72" s="3">
        <v>0</v>
      </c>
      <c r="Z72" s="3">
        <v>0</v>
      </c>
      <c r="AA72" s="3">
        <v>2.8722222222222222</v>
      </c>
      <c r="AB72" s="3">
        <v>0</v>
      </c>
      <c r="AC72" s="3">
        <v>28.297777777777778</v>
      </c>
      <c r="AD72" s="3">
        <v>0</v>
      </c>
      <c r="AE72" s="3">
        <v>0</v>
      </c>
      <c r="AF72" t="s">
        <v>70</v>
      </c>
      <c r="AG72" s="13">
        <v>3</v>
      </c>
      <c r="AQ72"/>
    </row>
    <row r="73" spans="1:43" x14ac:dyDescent="0.2">
      <c r="A73" t="s">
        <v>681</v>
      </c>
      <c r="B73" t="s">
        <v>769</v>
      </c>
      <c r="C73" t="s">
        <v>1498</v>
      </c>
      <c r="D73" t="s">
        <v>1709</v>
      </c>
      <c r="E73" s="3">
        <v>58.655555555555559</v>
      </c>
      <c r="F73" s="3">
        <f>Table3[[#This Row],[Total Hours Nurse Staffing]]/Table3[[#This Row],[MDS Census]]</f>
        <v>3.073830270884637</v>
      </c>
      <c r="G73" s="3">
        <f>Table3[[#This Row],[Total Direct Care Staff Hours]]/Table3[[#This Row],[MDS Census]]</f>
        <v>2.9153248721348737</v>
      </c>
      <c r="H73" s="3">
        <f>Table3[[#This Row],[Total RN Hours (w/ Admin, DON)]]/Table3[[#This Row],[MDS Census]]</f>
        <v>0.83131274862663374</v>
      </c>
      <c r="I73" s="3">
        <f>Table3[[#This Row],[RN Hours (excl. Admin, DON)]]/Table3[[#This Row],[MDS Census]]</f>
        <v>0.67280734987687063</v>
      </c>
      <c r="J73" s="3">
        <f t="shared" si="1"/>
        <v>180.29722222222222</v>
      </c>
      <c r="K73" s="3">
        <f>SUM(Table3[[#This Row],[RN Hours (excl. Admin, DON)]], Table3[[#This Row],[LPN Hours (excl. Admin)]], Table3[[#This Row],[CNA Hours]], Table3[[#This Row],[NA TR Hours]], Table3[[#This Row],[Med Aide/Tech Hours]])</f>
        <v>171</v>
      </c>
      <c r="L73" s="3">
        <f>SUM(Table3[[#This Row],[RN Hours (excl. Admin, DON)]:[RN DON Hours]])</f>
        <v>48.761111111111106</v>
      </c>
      <c r="M73" s="3">
        <v>39.463888888888889</v>
      </c>
      <c r="N73" s="3">
        <v>4.2305555555555552</v>
      </c>
      <c r="O73" s="3">
        <v>5.0666666666666664</v>
      </c>
      <c r="P73" s="3">
        <f>SUM(Table3[[#This Row],[LPN Hours (excl. Admin)]:[LPN Admin Hours]])</f>
        <v>29.122222222222224</v>
      </c>
      <c r="Q73" s="3">
        <v>29.122222222222224</v>
      </c>
      <c r="R73" s="3">
        <v>0</v>
      </c>
      <c r="S73" s="3">
        <f>SUM(Table3[[#This Row],[CNA Hours]], Table3[[#This Row],[NA TR Hours]], Table3[[#This Row],[Med Aide/Tech Hours]])</f>
        <v>102.41388888888889</v>
      </c>
      <c r="T73" s="3">
        <v>102.41388888888889</v>
      </c>
      <c r="U73" s="3">
        <v>0</v>
      </c>
      <c r="V73" s="3">
        <v>0</v>
      </c>
      <c r="W73" s="3">
        <f>SUM(Table3[[#This Row],[RN Hours Contract]:[Med Aide Hours Contract]])</f>
        <v>11.166666666666668</v>
      </c>
      <c r="X73" s="3">
        <v>0.16666666666666666</v>
      </c>
      <c r="Y73" s="3">
        <v>0</v>
      </c>
      <c r="Z73" s="3">
        <v>0</v>
      </c>
      <c r="AA73" s="3">
        <v>4</v>
      </c>
      <c r="AB73" s="3">
        <v>0</v>
      </c>
      <c r="AC73" s="3">
        <v>7</v>
      </c>
      <c r="AD73" s="3">
        <v>0</v>
      </c>
      <c r="AE73" s="3">
        <v>0</v>
      </c>
      <c r="AF73" t="s">
        <v>71</v>
      </c>
      <c r="AG73" s="13">
        <v>3</v>
      </c>
      <c r="AQ73"/>
    </row>
    <row r="74" spans="1:43" x14ac:dyDescent="0.2">
      <c r="A74" t="s">
        <v>681</v>
      </c>
      <c r="B74" t="s">
        <v>770</v>
      </c>
      <c r="C74" t="s">
        <v>1461</v>
      </c>
      <c r="D74" t="s">
        <v>1720</v>
      </c>
      <c r="E74" s="3">
        <v>48.87777777777778</v>
      </c>
      <c r="F74" s="3">
        <f>Table3[[#This Row],[Total Hours Nurse Staffing]]/Table3[[#This Row],[MDS Census]]</f>
        <v>5.4250397817685831</v>
      </c>
      <c r="G74" s="3">
        <f>Table3[[#This Row],[Total Direct Care Staff Hours]]/Table3[[#This Row],[MDS Census]]</f>
        <v>5.0069902250511475</v>
      </c>
      <c r="H74" s="3">
        <f>Table3[[#This Row],[Total RN Hours (w/ Admin, DON)]]/Table3[[#This Row],[MDS Census]]</f>
        <v>1.5097749488520118</v>
      </c>
      <c r="I74" s="3">
        <f>Table3[[#This Row],[RN Hours (excl. Admin, DON)]]/Table3[[#This Row],[MDS Census]]</f>
        <v>1.091725392134576</v>
      </c>
      <c r="J74" s="3">
        <f t="shared" si="1"/>
        <v>265.16388888888889</v>
      </c>
      <c r="K74" s="3">
        <f>SUM(Table3[[#This Row],[RN Hours (excl. Admin, DON)]], Table3[[#This Row],[LPN Hours (excl. Admin)]], Table3[[#This Row],[CNA Hours]], Table3[[#This Row],[NA TR Hours]], Table3[[#This Row],[Med Aide/Tech Hours]])</f>
        <v>244.73055555555555</v>
      </c>
      <c r="L74" s="3">
        <f>SUM(Table3[[#This Row],[RN Hours (excl. Admin, DON)]:[RN DON Hours]])</f>
        <v>73.794444444444451</v>
      </c>
      <c r="M74" s="3">
        <v>53.361111111111114</v>
      </c>
      <c r="N74" s="3">
        <v>14.811111111111112</v>
      </c>
      <c r="O74" s="3">
        <v>5.6222222222222218</v>
      </c>
      <c r="P74" s="3">
        <f>SUM(Table3[[#This Row],[LPN Hours (excl. Admin)]:[LPN Admin Hours]])</f>
        <v>77.827777777777783</v>
      </c>
      <c r="Q74" s="3">
        <v>77.827777777777783</v>
      </c>
      <c r="R74" s="3">
        <v>0</v>
      </c>
      <c r="S74" s="3">
        <f>SUM(Table3[[#This Row],[CNA Hours]], Table3[[#This Row],[NA TR Hours]], Table3[[#This Row],[Med Aide/Tech Hours]])</f>
        <v>113.54166666666667</v>
      </c>
      <c r="T74" s="3">
        <v>113.54166666666667</v>
      </c>
      <c r="U74" s="3">
        <v>0</v>
      </c>
      <c r="V74" s="3">
        <v>0</v>
      </c>
      <c r="W74" s="3">
        <f>SUM(Table3[[#This Row],[RN Hours Contract]:[Med Aide Hours Contract]])</f>
        <v>22.35</v>
      </c>
      <c r="X74" s="3">
        <v>2.3527777777777779</v>
      </c>
      <c r="Y74" s="3">
        <v>0</v>
      </c>
      <c r="Z74" s="3">
        <v>0</v>
      </c>
      <c r="AA74" s="3">
        <v>8.1194444444444436</v>
      </c>
      <c r="AB74" s="3">
        <v>0</v>
      </c>
      <c r="AC74" s="3">
        <v>11.877777777777778</v>
      </c>
      <c r="AD74" s="3">
        <v>0</v>
      </c>
      <c r="AE74" s="3">
        <v>0</v>
      </c>
      <c r="AF74" t="s">
        <v>72</v>
      </c>
      <c r="AG74" s="13">
        <v>3</v>
      </c>
      <c r="AQ74"/>
    </row>
    <row r="75" spans="1:43" x14ac:dyDescent="0.2">
      <c r="A75" t="s">
        <v>681</v>
      </c>
      <c r="B75" t="s">
        <v>771</v>
      </c>
      <c r="C75" t="s">
        <v>1499</v>
      </c>
      <c r="D75" t="s">
        <v>1692</v>
      </c>
      <c r="E75" s="3">
        <v>69.8</v>
      </c>
      <c r="F75" s="3">
        <f>Table3[[#This Row],[Total Hours Nurse Staffing]]/Table3[[#This Row],[MDS Census]]</f>
        <v>3.2778191658707421</v>
      </c>
      <c r="G75" s="3">
        <f>Table3[[#This Row],[Total Direct Care Staff Hours]]/Table3[[#This Row],[MDS Census]]</f>
        <v>2.9519134033747214</v>
      </c>
      <c r="H75" s="3">
        <f>Table3[[#This Row],[Total RN Hours (w/ Admin, DON)]]/Table3[[#This Row],[MDS Census]]</f>
        <v>0.74150748169372815</v>
      </c>
      <c r="I75" s="3">
        <f>Table3[[#This Row],[RN Hours (excl. Admin, DON)]]/Table3[[#This Row],[MDS Census]]</f>
        <v>0.56093600764087881</v>
      </c>
      <c r="J75" s="3">
        <f t="shared" si="1"/>
        <v>228.79177777777778</v>
      </c>
      <c r="K75" s="3">
        <f>SUM(Table3[[#This Row],[RN Hours (excl. Admin, DON)]], Table3[[#This Row],[LPN Hours (excl. Admin)]], Table3[[#This Row],[CNA Hours]], Table3[[#This Row],[NA TR Hours]], Table3[[#This Row],[Med Aide/Tech Hours]])</f>
        <v>206.04355555555554</v>
      </c>
      <c r="L75" s="3">
        <f>SUM(Table3[[#This Row],[RN Hours (excl. Admin, DON)]:[RN DON Hours]])</f>
        <v>51.757222222222225</v>
      </c>
      <c r="M75" s="3">
        <v>39.153333333333336</v>
      </c>
      <c r="N75" s="3">
        <v>12.603888888888891</v>
      </c>
      <c r="O75" s="3">
        <v>0</v>
      </c>
      <c r="P75" s="3">
        <f>SUM(Table3[[#This Row],[LPN Hours (excl. Admin)]:[LPN Admin Hours]])</f>
        <v>66.662444444444446</v>
      </c>
      <c r="Q75" s="3">
        <v>56.518111111111111</v>
      </c>
      <c r="R75" s="3">
        <v>10.144333333333334</v>
      </c>
      <c r="S75" s="3">
        <f>SUM(Table3[[#This Row],[CNA Hours]], Table3[[#This Row],[NA TR Hours]], Table3[[#This Row],[Med Aide/Tech Hours]])</f>
        <v>110.37211111111111</v>
      </c>
      <c r="T75" s="3">
        <v>110.37211111111111</v>
      </c>
      <c r="U75" s="3">
        <v>0</v>
      </c>
      <c r="V75" s="3">
        <v>0</v>
      </c>
      <c r="W75" s="3">
        <f>SUM(Table3[[#This Row],[RN Hours Contract]:[Med Aide Hours Contract]])</f>
        <v>51.066333333333333</v>
      </c>
      <c r="X75" s="3">
        <v>3.1055555555555556</v>
      </c>
      <c r="Y75" s="3">
        <v>7.416666666666667</v>
      </c>
      <c r="Z75" s="3">
        <v>0</v>
      </c>
      <c r="AA75" s="3">
        <v>16.907222222222217</v>
      </c>
      <c r="AB75" s="3">
        <v>1.6666666666666667</v>
      </c>
      <c r="AC75" s="3">
        <v>21.970222222222223</v>
      </c>
      <c r="AD75" s="3">
        <v>0</v>
      </c>
      <c r="AE75" s="3">
        <v>0</v>
      </c>
      <c r="AF75" t="s">
        <v>73</v>
      </c>
      <c r="AG75" s="13">
        <v>3</v>
      </c>
      <c r="AQ75"/>
    </row>
    <row r="76" spans="1:43" x14ac:dyDescent="0.2">
      <c r="A76" t="s">
        <v>681</v>
      </c>
      <c r="B76" t="s">
        <v>772</v>
      </c>
      <c r="C76" t="s">
        <v>1381</v>
      </c>
      <c r="D76" t="s">
        <v>1714</v>
      </c>
      <c r="E76" s="3">
        <v>119.52222222222223</v>
      </c>
      <c r="F76" s="3">
        <f>Table3[[#This Row],[Total Hours Nurse Staffing]]/Table3[[#This Row],[MDS Census]]</f>
        <v>3.0286157850701869</v>
      </c>
      <c r="G76" s="3">
        <f>Table3[[#This Row],[Total Direct Care Staff Hours]]/Table3[[#This Row],[MDS Census]]</f>
        <v>2.8371125778562796</v>
      </c>
      <c r="H76" s="3">
        <f>Table3[[#This Row],[Total RN Hours (w/ Admin, DON)]]/Table3[[#This Row],[MDS Census]]</f>
        <v>0.61766849493353182</v>
      </c>
      <c r="I76" s="3">
        <f>Table3[[#This Row],[RN Hours (excl. Admin, DON)]]/Table3[[#This Row],[MDS Census]]</f>
        <v>0.42616528771962447</v>
      </c>
      <c r="J76" s="3">
        <f t="shared" si="1"/>
        <v>361.98688888888893</v>
      </c>
      <c r="K76" s="3">
        <f>SUM(Table3[[#This Row],[RN Hours (excl. Admin, DON)]], Table3[[#This Row],[LPN Hours (excl. Admin)]], Table3[[#This Row],[CNA Hours]], Table3[[#This Row],[NA TR Hours]], Table3[[#This Row],[Med Aide/Tech Hours]])</f>
        <v>339.09800000000001</v>
      </c>
      <c r="L76" s="3">
        <f>SUM(Table3[[#This Row],[RN Hours (excl. Admin, DON)]:[RN DON Hours]])</f>
        <v>73.825111111111127</v>
      </c>
      <c r="M76" s="3">
        <v>50.936222222222227</v>
      </c>
      <c r="N76" s="3">
        <v>20.222222222222221</v>
      </c>
      <c r="O76" s="3">
        <v>2.6666666666666665</v>
      </c>
      <c r="P76" s="3">
        <f>SUM(Table3[[#This Row],[LPN Hours (excl. Admin)]:[LPN Admin Hours]])</f>
        <v>104.72688888888889</v>
      </c>
      <c r="Q76" s="3">
        <v>104.72688888888889</v>
      </c>
      <c r="R76" s="3">
        <v>0</v>
      </c>
      <c r="S76" s="3">
        <f>SUM(Table3[[#This Row],[CNA Hours]], Table3[[#This Row],[NA TR Hours]], Table3[[#This Row],[Med Aide/Tech Hours]])</f>
        <v>183.43488888888891</v>
      </c>
      <c r="T76" s="3">
        <v>171.1937777777778</v>
      </c>
      <c r="U76" s="3">
        <v>12.241111111111111</v>
      </c>
      <c r="V76" s="3">
        <v>0</v>
      </c>
      <c r="W76" s="3">
        <f>SUM(Table3[[#This Row],[RN Hours Contract]:[Med Aide Hours Contract]])</f>
        <v>23.926555555555556</v>
      </c>
      <c r="X76" s="3">
        <v>4.3725555555555555</v>
      </c>
      <c r="Y76" s="3">
        <v>0</v>
      </c>
      <c r="Z76" s="3">
        <v>0</v>
      </c>
      <c r="AA76" s="3">
        <v>3.9774444444444446</v>
      </c>
      <c r="AB76" s="3">
        <v>0</v>
      </c>
      <c r="AC76" s="3">
        <v>15.576555555555556</v>
      </c>
      <c r="AD76" s="3">
        <v>0</v>
      </c>
      <c r="AE76" s="3">
        <v>0</v>
      </c>
      <c r="AF76" t="s">
        <v>74</v>
      </c>
      <c r="AG76" s="13">
        <v>3</v>
      </c>
      <c r="AQ76"/>
    </row>
    <row r="77" spans="1:43" x14ac:dyDescent="0.2">
      <c r="A77" t="s">
        <v>681</v>
      </c>
      <c r="B77" t="s">
        <v>773</v>
      </c>
      <c r="C77" t="s">
        <v>1471</v>
      </c>
      <c r="D77" t="s">
        <v>1716</v>
      </c>
      <c r="E77" s="3">
        <v>92.86666666666666</v>
      </c>
      <c r="F77" s="3">
        <f>Table3[[#This Row],[Total Hours Nurse Staffing]]/Table3[[#This Row],[MDS Census]]</f>
        <v>3.6045106484804981</v>
      </c>
      <c r="G77" s="3">
        <f>Table3[[#This Row],[Total Direct Care Staff Hours]]/Table3[[#This Row],[MDS Census]]</f>
        <v>3.3348887293610914</v>
      </c>
      <c r="H77" s="3">
        <f>Table3[[#This Row],[Total RN Hours (w/ Admin, DON)]]/Table3[[#This Row],[MDS Census]]</f>
        <v>0.8688980617372577</v>
      </c>
      <c r="I77" s="3">
        <f>Table3[[#This Row],[RN Hours (excl. Admin, DON)]]/Table3[[#This Row],[MDS Census]]</f>
        <v>0.59927614261785123</v>
      </c>
      <c r="J77" s="3">
        <f t="shared" si="1"/>
        <v>334.73888888888888</v>
      </c>
      <c r="K77" s="3">
        <f>SUM(Table3[[#This Row],[RN Hours (excl. Admin, DON)]], Table3[[#This Row],[LPN Hours (excl. Admin)]], Table3[[#This Row],[CNA Hours]], Table3[[#This Row],[NA TR Hours]], Table3[[#This Row],[Med Aide/Tech Hours]])</f>
        <v>309.7</v>
      </c>
      <c r="L77" s="3">
        <f>SUM(Table3[[#This Row],[RN Hours (excl. Admin, DON)]:[RN DON Hours]])</f>
        <v>80.691666666666663</v>
      </c>
      <c r="M77" s="3">
        <v>55.652777777777779</v>
      </c>
      <c r="N77" s="3">
        <v>19.43888888888889</v>
      </c>
      <c r="O77" s="3">
        <v>5.6</v>
      </c>
      <c r="P77" s="3">
        <f>SUM(Table3[[#This Row],[LPN Hours (excl. Admin)]:[LPN Admin Hours]])</f>
        <v>75.88055555555556</v>
      </c>
      <c r="Q77" s="3">
        <v>75.88055555555556</v>
      </c>
      <c r="R77" s="3">
        <v>0</v>
      </c>
      <c r="S77" s="3">
        <f>SUM(Table3[[#This Row],[CNA Hours]], Table3[[#This Row],[NA TR Hours]], Table3[[#This Row],[Med Aide/Tech Hours]])</f>
        <v>178.16666666666666</v>
      </c>
      <c r="T77" s="3">
        <v>167.46666666666667</v>
      </c>
      <c r="U77" s="3">
        <v>10.7</v>
      </c>
      <c r="V77" s="3">
        <v>0</v>
      </c>
      <c r="W77" s="3">
        <f>SUM(Table3[[#This Row],[RN Hours Contract]:[Med Aide Hours Contract]])</f>
        <v>34.194444444444443</v>
      </c>
      <c r="X77" s="3">
        <v>1.1555555555555554</v>
      </c>
      <c r="Y77" s="3">
        <v>0</v>
      </c>
      <c r="Z77" s="3">
        <v>0</v>
      </c>
      <c r="AA77" s="3">
        <v>26.605555555555554</v>
      </c>
      <c r="AB77" s="3">
        <v>0</v>
      </c>
      <c r="AC77" s="3">
        <v>6.4333333333333336</v>
      </c>
      <c r="AD77" s="3">
        <v>0</v>
      </c>
      <c r="AE77" s="3">
        <v>0</v>
      </c>
      <c r="AF77" t="s">
        <v>75</v>
      </c>
      <c r="AG77" s="13">
        <v>3</v>
      </c>
      <c r="AQ77"/>
    </row>
    <row r="78" spans="1:43" x14ac:dyDescent="0.2">
      <c r="A78" t="s">
        <v>681</v>
      </c>
      <c r="B78" t="s">
        <v>774</v>
      </c>
      <c r="C78" t="s">
        <v>1475</v>
      </c>
      <c r="D78" t="s">
        <v>1709</v>
      </c>
      <c r="E78" s="3">
        <v>74.86666666666666</v>
      </c>
      <c r="F78" s="3">
        <f>Table3[[#This Row],[Total Hours Nurse Staffing]]/Table3[[#This Row],[MDS Census]]</f>
        <v>2.8893365983971511</v>
      </c>
      <c r="G78" s="3">
        <f>Table3[[#This Row],[Total Direct Care Staff Hours]]/Table3[[#This Row],[MDS Census]]</f>
        <v>2.7084223805283472</v>
      </c>
      <c r="H78" s="3">
        <f>Table3[[#This Row],[Total RN Hours (w/ Admin, DON)]]/Table3[[#This Row],[MDS Census]]</f>
        <v>0.52577471059661629</v>
      </c>
      <c r="I78" s="3">
        <f>Table3[[#This Row],[RN Hours (excl. Admin, DON)]]/Table3[[#This Row],[MDS Census]]</f>
        <v>0.35421044820421499</v>
      </c>
      <c r="J78" s="3">
        <f t="shared" si="1"/>
        <v>216.31500000000003</v>
      </c>
      <c r="K78" s="3">
        <f>SUM(Table3[[#This Row],[RN Hours (excl. Admin, DON)]], Table3[[#This Row],[LPN Hours (excl. Admin)]], Table3[[#This Row],[CNA Hours]], Table3[[#This Row],[NA TR Hours]], Table3[[#This Row],[Med Aide/Tech Hours]])</f>
        <v>202.77055555555557</v>
      </c>
      <c r="L78" s="3">
        <f>SUM(Table3[[#This Row],[RN Hours (excl. Admin, DON)]:[RN DON Hours]])</f>
        <v>39.363000000000007</v>
      </c>
      <c r="M78" s="3">
        <v>26.518555555555558</v>
      </c>
      <c r="N78" s="3">
        <v>7.333333333333333</v>
      </c>
      <c r="O78" s="3">
        <v>5.5111111111111111</v>
      </c>
      <c r="P78" s="3">
        <f>SUM(Table3[[#This Row],[LPN Hours (excl. Admin)]:[LPN Admin Hours]])</f>
        <v>59.605777777777789</v>
      </c>
      <c r="Q78" s="3">
        <v>58.905777777777786</v>
      </c>
      <c r="R78" s="3">
        <v>0.7</v>
      </c>
      <c r="S78" s="3">
        <f>SUM(Table3[[#This Row],[CNA Hours]], Table3[[#This Row],[NA TR Hours]], Table3[[#This Row],[Med Aide/Tech Hours]])</f>
        <v>117.34622222222222</v>
      </c>
      <c r="T78" s="3">
        <v>117.34622222222222</v>
      </c>
      <c r="U78" s="3">
        <v>0</v>
      </c>
      <c r="V78" s="3">
        <v>0</v>
      </c>
      <c r="W78" s="3">
        <f>SUM(Table3[[#This Row],[RN Hours Contract]:[Med Aide Hours Contract]])</f>
        <v>31.562222222222221</v>
      </c>
      <c r="X78" s="3">
        <v>4.6352222222222217</v>
      </c>
      <c r="Y78" s="3">
        <v>0</v>
      </c>
      <c r="Z78" s="3">
        <v>0</v>
      </c>
      <c r="AA78" s="3">
        <v>9.0835555555555558</v>
      </c>
      <c r="AB78" s="3">
        <v>0.7</v>
      </c>
      <c r="AC78" s="3">
        <v>17.143444444444444</v>
      </c>
      <c r="AD78" s="3">
        <v>0</v>
      </c>
      <c r="AE78" s="3">
        <v>0</v>
      </c>
      <c r="AF78" t="s">
        <v>76</v>
      </c>
      <c r="AG78" s="13">
        <v>3</v>
      </c>
      <c r="AQ78"/>
    </row>
    <row r="79" spans="1:43" x14ac:dyDescent="0.2">
      <c r="A79" t="s">
        <v>681</v>
      </c>
      <c r="B79" t="s">
        <v>775</v>
      </c>
      <c r="C79" t="s">
        <v>1500</v>
      </c>
      <c r="D79" t="s">
        <v>1709</v>
      </c>
      <c r="E79" s="3">
        <v>110.72222222222223</v>
      </c>
      <c r="F79" s="3">
        <f>Table3[[#This Row],[Total Hours Nurse Staffing]]/Table3[[#This Row],[MDS Census]]</f>
        <v>3.6605619668840941</v>
      </c>
      <c r="G79" s="3">
        <f>Table3[[#This Row],[Total Direct Care Staff Hours]]/Table3[[#This Row],[MDS Census]]</f>
        <v>3.2409433015554439</v>
      </c>
      <c r="H79" s="3">
        <f>Table3[[#This Row],[Total RN Hours (w/ Admin, DON)]]/Table3[[#This Row],[MDS Census]]</f>
        <v>0.72526342197691918</v>
      </c>
      <c r="I79" s="3">
        <f>Table3[[#This Row],[RN Hours (excl. Admin, DON)]]/Table3[[#This Row],[MDS Census]]</f>
        <v>0.44152032112393375</v>
      </c>
      <c r="J79" s="3">
        <f t="shared" si="1"/>
        <v>405.30555555555554</v>
      </c>
      <c r="K79" s="3">
        <f>SUM(Table3[[#This Row],[RN Hours (excl. Admin, DON)]], Table3[[#This Row],[LPN Hours (excl. Admin)]], Table3[[#This Row],[CNA Hours]], Table3[[#This Row],[NA TR Hours]], Table3[[#This Row],[Med Aide/Tech Hours]])</f>
        <v>358.84444444444443</v>
      </c>
      <c r="L79" s="3">
        <f>SUM(Table3[[#This Row],[RN Hours (excl. Admin, DON)]:[RN DON Hours]])</f>
        <v>80.302777777777777</v>
      </c>
      <c r="M79" s="3">
        <v>48.886111111111113</v>
      </c>
      <c r="N79" s="3">
        <v>26.266666666666666</v>
      </c>
      <c r="O79" s="3">
        <v>5.15</v>
      </c>
      <c r="P79" s="3">
        <f>SUM(Table3[[#This Row],[LPN Hours (excl. Admin)]:[LPN Admin Hours]])</f>
        <v>146.98611111111111</v>
      </c>
      <c r="Q79" s="3">
        <v>131.94166666666666</v>
      </c>
      <c r="R79" s="3">
        <v>15.044444444444444</v>
      </c>
      <c r="S79" s="3">
        <f>SUM(Table3[[#This Row],[CNA Hours]], Table3[[#This Row],[NA TR Hours]], Table3[[#This Row],[Med Aide/Tech Hours]])</f>
        <v>178.01666666666668</v>
      </c>
      <c r="T79" s="3">
        <v>178.01666666666668</v>
      </c>
      <c r="U79" s="3">
        <v>0</v>
      </c>
      <c r="V79" s="3">
        <v>0</v>
      </c>
      <c r="W79" s="3">
        <f>SUM(Table3[[#This Row],[RN Hours Contract]:[Med Aide Hours Contract]])</f>
        <v>14.825000000000001</v>
      </c>
      <c r="X79" s="3">
        <v>0.88888888888888884</v>
      </c>
      <c r="Y79" s="3">
        <v>0</v>
      </c>
      <c r="Z79" s="3">
        <v>0</v>
      </c>
      <c r="AA79" s="3">
        <v>0</v>
      </c>
      <c r="AB79" s="3">
        <v>0</v>
      </c>
      <c r="AC79" s="3">
        <v>13.936111111111112</v>
      </c>
      <c r="AD79" s="3">
        <v>0</v>
      </c>
      <c r="AE79" s="3">
        <v>0</v>
      </c>
      <c r="AF79" t="s">
        <v>77</v>
      </c>
      <c r="AG79" s="13">
        <v>3</v>
      </c>
      <c r="AQ79"/>
    </row>
    <row r="80" spans="1:43" x14ac:dyDescent="0.2">
      <c r="A80" t="s">
        <v>681</v>
      </c>
      <c r="B80" t="s">
        <v>776</v>
      </c>
      <c r="C80" t="s">
        <v>1381</v>
      </c>
      <c r="D80" t="s">
        <v>1714</v>
      </c>
      <c r="E80" s="3">
        <v>166.85555555555555</v>
      </c>
      <c r="F80" s="3">
        <f>Table3[[#This Row],[Total Hours Nurse Staffing]]/Table3[[#This Row],[MDS Census]]</f>
        <v>3.5502996603848973</v>
      </c>
      <c r="G80" s="3">
        <f>Table3[[#This Row],[Total Direct Care Staff Hours]]/Table3[[#This Row],[MDS Census]]</f>
        <v>2.9947992275421189</v>
      </c>
      <c r="H80" s="3">
        <f>Table3[[#This Row],[Total RN Hours (w/ Admin, DON)]]/Table3[[#This Row],[MDS Census]]</f>
        <v>0.66847239794899116</v>
      </c>
      <c r="I80" s="3">
        <f>Table3[[#This Row],[RN Hours (excl. Admin, DON)]]/Table3[[#This Row],[MDS Census]]</f>
        <v>0.11297196510621296</v>
      </c>
      <c r="J80" s="3">
        <f t="shared" si="1"/>
        <v>592.38722222222225</v>
      </c>
      <c r="K80" s="3">
        <f>SUM(Table3[[#This Row],[RN Hours (excl. Admin, DON)]], Table3[[#This Row],[LPN Hours (excl. Admin)]], Table3[[#This Row],[CNA Hours]], Table3[[#This Row],[NA TR Hours]], Table3[[#This Row],[Med Aide/Tech Hours]])</f>
        <v>499.69888888888892</v>
      </c>
      <c r="L80" s="3">
        <f>SUM(Table3[[#This Row],[RN Hours (excl. Admin, DON)]:[RN DON Hours]])</f>
        <v>111.53833333333333</v>
      </c>
      <c r="M80" s="3">
        <v>18.850000000000001</v>
      </c>
      <c r="N80" s="3">
        <v>87.088333333333338</v>
      </c>
      <c r="O80" s="3">
        <v>5.6</v>
      </c>
      <c r="P80" s="3">
        <f>SUM(Table3[[#This Row],[LPN Hours (excl. Admin)]:[LPN Admin Hours]])</f>
        <v>174.45388888888888</v>
      </c>
      <c r="Q80" s="3">
        <v>174.45388888888888</v>
      </c>
      <c r="R80" s="3">
        <v>0</v>
      </c>
      <c r="S80" s="3">
        <f>SUM(Table3[[#This Row],[CNA Hours]], Table3[[#This Row],[NA TR Hours]], Table3[[#This Row],[Med Aide/Tech Hours]])</f>
        <v>306.39500000000004</v>
      </c>
      <c r="T80" s="3">
        <v>274.20888888888891</v>
      </c>
      <c r="U80" s="3">
        <v>32.18611111111111</v>
      </c>
      <c r="V80" s="3">
        <v>0</v>
      </c>
      <c r="W80" s="3">
        <f>SUM(Table3[[#This Row],[RN Hours Contract]:[Med Aide Hours Contract]])</f>
        <v>0</v>
      </c>
      <c r="X80" s="3">
        <v>0</v>
      </c>
      <c r="Y80" s="3">
        <v>0</v>
      </c>
      <c r="Z80" s="3">
        <v>0</v>
      </c>
      <c r="AA80" s="3">
        <v>0</v>
      </c>
      <c r="AB80" s="3">
        <v>0</v>
      </c>
      <c r="AC80" s="3">
        <v>0</v>
      </c>
      <c r="AD80" s="3">
        <v>0</v>
      </c>
      <c r="AE80" s="3">
        <v>0</v>
      </c>
      <c r="AF80" t="s">
        <v>78</v>
      </c>
      <c r="AG80" s="13">
        <v>3</v>
      </c>
      <c r="AQ80"/>
    </row>
    <row r="81" spans="1:43" x14ac:dyDescent="0.2">
      <c r="A81" t="s">
        <v>681</v>
      </c>
      <c r="B81" t="s">
        <v>777</v>
      </c>
      <c r="C81" t="s">
        <v>1471</v>
      </c>
      <c r="D81" t="s">
        <v>1716</v>
      </c>
      <c r="E81" s="3">
        <v>90.455555555555549</v>
      </c>
      <c r="F81" s="3">
        <f>Table3[[#This Row],[Total Hours Nurse Staffing]]/Table3[[#This Row],[MDS Census]]</f>
        <v>4.6473246529910339</v>
      </c>
      <c r="G81" s="3">
        <f>Table3[[#This Row],[Total Direct Care Staff Hours]]/Table3[[#This Row],[MDS Census]]</f>
        <v>4.3358764279572544</v>
      </c>
      <c r="H81" s="3">
        <f>Table3[[#This Row],[Total RN Hours (w/ Admin, DON)]]/Table3[[#This Row],[MDS Census]]</f>
        <v>0.75453384105146792</v>
      </c>
      <c r="I81" s="3">
        <f>Table3[[#This Row],[RN Hours (excl. Admin, DON)]]/Table3[[#This Row],[MDS Census]]</f>
        <v>0.44308561601768826</v>
      </c>
      <c r="J81" s="3">
        <f t="shared" si="1"/>
        <v>420.37633333333338</v>
      </c>
      <c r="K81" s="3">
        <f>SUM(Table3[[#This Row],[RN Hours (excl. Admin, DON)]], Table3[[#This Row],[LPN Hours (excl. Admin)]], Table3[[#This Row],[CNA Hours]], Table3[[#This Row],[NA TR Hours]], Table3[[#This Row],[Med Aide/Tech Hours]])</f>
        <v>392.20411111111116</v>
      </c>
      <c r="L81" s="3">
        <f>SUM(Table3[[#This Row],[RN Hours (excl. Admin, DON)]:[RN DON Hours]])</f>
        <v>68.251777777777775</v>
      </c>
      <c r="M81" s="3">
        <v>40.079555555555551</v>
      </c>
      <c r="N81" s="3">
        <v>22.838888888888889</v>
      </c>
      <c r="O81" s="3">
        <v>5.333333333333333</v>
      </c>
      <c r="P81" s="3">
        <f>SUM(Table3[[#This Row],[LPN Hours (excl. Admin)]:[LPN Admin Hours]])</f>
        <v>90.948777777777778</v>
      </c>
      <c r="Q81" s="3">
        <v>90.948777777777778</v>
      </c>
      <c r="R81" s="3">
        <v>0</v>
      </c>
      <c r="S81" s="3">
        <f>SUM(Table3[[#This Row],[CNA Hours]], Table3[[#This Row],[NA TR Hours]], Table3[[#This Row],[Med Aide/Tech Hours]])</f>
        <v>261.1757777777778</v>
      </c>
      <c r="T81" s="3">
        <v>261.1757777777778</v>
      </c>
      <c r="U81" s="3">
        <v>0</v>
      </c>
      <c r="V81" s="3">
        <v>0</v>
      </c>
      <c r="W81" s="3">
        <f>SUM(Table3[[#This Row],[RN Hours Contract]:[Med Aide Hours Contract]])</f>
        <v>10.905555555555555</v>
      </c>
      <c r="X81" s="3">
        <v>0</v>
      </c>
      <c r="Y81" s="3">
        <v>0</v>
      </c>
      <c r="Z81" s="3">
        <v>0</v>
      </c>
      <c r="AA81" s="3">
        <v>0.5444444444444444</v>
      </c>
      <c r="AB81" s="3">
        <v>0</v>
      </c>
      <c r="AC81" s="3">
        <v>10.361111111111111</v>
      </c>
      <c r="AD81" s="3">
        <v>0</v>
      </c>
      <c r="AE81" s="3">
        <v>0</v>
      </c>
      <c r="AF81" t="s">
        <v>79</v>
      </c>
      <c r="AG81" s="13">
        <v>3</v>
      </c>
      <c r="AQ81"/>
    </row>
    <row r="82" spans="1:43" x14ac:dyDescent="0.2">
      <c r="A82" t="s">
        <v>681</v>
      </c>
      <c r="B82" t="s">
        <v>778</v>
      </c>
      <c r="C82" t="s">
        <v>1501</v>
      </c>
      <c r="D82" t="s">
        <v>1734</v>
      </c>
      <c r="E82" s="3">
        <v>69.233333333333334</v>
      </c>
      <c r="F82" s="3">
        <f>Table3[[#This Row],[Total Hours Nurse Staffing]]/Table3[[#This Row],[MDS Census]]</f>
        <v>3.2039399775316966</v>
      </c>
      <c r="G82" s="3">
        <f>Table3[[#This Row],[Total Direct Care Staff Hours]]/Table3[[#This Row],[MDS Census]]</f>
        <v>2.9784545016851229</v>
      </c>
      <c r="H82" s="3">
        <f>Table3[[#This Row],[Total RN Hours (w/ Admin, DON)]]/Table3[[#This Row],[MDS Census]]</f>
        <v>0.85170919595570538</v>
      </c>
      <c r="I82" s="3">
        <f>Table3[[#This Row],[RN Hours (excl. Admin, DON)]]/Table3[[#This Row],[MDS Census]]</f>
        <v>0.62622372010913174</v>
      </c>
      <c r="J82" s="3">
        <f t="shared" si="1"/>
        <v>221.81944444444446</v>
      </c>
      <c r="K82" s="3">
        <f>SUM(Table3[[#This Row],[RN Hours (excl. Admin, DON)]], Table3[[#This Row],[LPN Hours (excl. Admin)]], Table3[[#This Row],[CNA Hours]], Table3[[#This Row],[NA TR Hours]], Table3[[#This Row],[Med Aide/Tech Hours]])</f>
        <v>206.20833333333334</v>
      </c>
      <c r="L82" s="3">
        <f>SUM(Table3[[#This Row],[RN Hours (excl. Admin, DON)]:[RN DON Hours]])</f>
        <v>58.966666666666669</v>
      </c>
      <c r="M82" s="3">
        <v>43.355555555555554</v>
      </c>
      <c r="N82" s="3">
        <v>10.933333333333334</v>
      </c>
      <c r="O82" s="3">
        <v>4.677777777777778</v>
      </c>
      <c r="P82" s="3">
        <f>SUM(Table3[[#This Row],[LPN Hours (excl. Admin)]:[LPN Admin Hours]])</f>
        <v>53.6</v>
      </c>
      <c r="Q82" s="3">
        <v>53.6</v>
      </c>
      <c r="R82" s="3">
        <v>0</v>
      </c>
      <c r="S82" s="3">
        <f>SUM(Table3[[#This Row],[CNA Hours]], Table3[[#This Row],[NA TR Hours]], Table3[[#This Row],[Med Aide/Tech Hours]])</f>
        <v>109.25277777777778</v>
      </c>
      <c r="T82" s="3">
        <v>102.66944444444445</v>
      </c>
      <c r="U82" s="3">
        <v>6.583333333333333</v>
      </c>
      <c r="V82" s="3">
        <v>0</v>
      </c>
      <c r="W82" s="3">
        <f>SUM(Table3[[#This Row],[RN Hours Contract]:[Med Aide Hours Contract]])</f>
        <v>16.858333333333334</v>
      </c>
      <c r="X82" s="3">
        <v>2.838888888888889</v>
      </c>
      <c r="Y82" s="3">
        <v>0</v>
      </c>
      <c r="Z82" s="3">
        <v>0</v>
      </c>
      <c r="AA82" s="3">
        <v>7.8972222222222221</v>
      </c>
      <c r="AB82" s="3">
        <v>0</v>
      </c>
      <c r="AC82" s="3">
        <v>6.1222222222222218</v>
      </c>
      <c r="AD82" s="3">
        <v>0</v>
      </c>
      <c r="AE82" s="3">
        <v>0</v>
      </c>
      <c r="AF82" t="s">
        <v>80</v>
      </c>
      <c r="AG82" s="13">
        <v>3</v>
      </c>
      <c r="AQ82"/>
    </row>
    <row r="83" spans="1:43" x14ac:dyDescent="0.2">
      <c r="A83" t="s">
        <v>681</v>
      </c>
      <c r="B83" t="s">
        <v>779</v>
      </c>
      <c r="C83" t="s">
        <v>1502</v>
      </c>
      <c r="D83" t="s">
        <v>1720</v>
      </c>
      <c r="E83" s="3">
        <v>76.177777777777777</v>
      </c>
      <c r="F83" s="3">
        <f>Table3[[#This Row],[Total Hours Nurse Staffing]]/Table3[[#This Row],[MDS Census]]</f>
        <v>3.1037777129521587</v>
      </c>
      <c r="G83" s="3">
        <f>Table3[[#This Row],[Total Direct Care Staff Hours]]/Table3[[#This Row],[MDS Census]]</f>
        <v>2.8980746791131859</v>
      </c>
      <c r="H83" s="3">
        <f>Table3[[#This Row],[Total RN Hours (w/ Admin, DON)]]/Table3[[#This Row],[MDS Census]]</f>
        <v>0.69730163360560093</v>
      </c>
      <c r="I83" s="3">
        <f>Table3[[#This Row],[RN Hours (excl. Admin, DON)]]/Table3[[#This Row],[MDS Census]]</f>
        <v>0.49159859976662779</v>
      </c>
      <c r="J83" s="3">
        <f t="shared" si="1"/>
        <v>236.4388888888889</v>
      </c>
      <c r="K83" s="3">
        <f>SUM(Table3[[#This Row],[RN Hours (excl. Admin, DON)]], Table3[[#This Row],[LPN Hours (excl. Admin)]], Table3[[#This Row],[CNA Hours]], Table3[[#This Row],[NA TR Hours]], Table3[[#This Row],[Med Aide/Tech Hours]])</f>
        <v>220.76888888888891</v>
      </c>
      <c r="L83" s="3">
        <f>SUM(Table3[[#This Row],[RN Hours (excl. Admin, DON)]:[RN DON Hours]])</f>
        <v>53.11888888888889</v>
      </c>
      <c r="M83" s="3">
        <v>37.448888888888888</v>
      </c>
      <c r="N83" s="3">
        <v>10.425555555555555</v>
      </c>
      <c r="O83" s="3">
        <v>5.2444444444444445</v>
      </c>
      <c r="P83" s="3">
        <f>SUM(Table3[[#This Row],[LPN Hours (excl. Admin)]:[LPN Admin Hours]])</f>
        <v>43.191111111111113</v>
      </c>
      <c r="Q83" s="3">
        <v>43.191111111111113</v>
      </c>
      <c r="R83" s="3">
        <v>0</v>
      </c>
      <c r="S83" s="3">
        <f>SUM(Table3[[#This Row],[CNA Hours]], Table3[[#This Row],[NA TR Hours]], Table3[[#This Row],[Med Aide/Tech Hours]])</f>
        <v>140.12888888888889</v>
      </c>
      <c r="T83" s="3">
        <v>140.12888888888889</v>
      </c>
      <c r="U83" s="3">
        <v>0</v>
      </c>
      <c r="V83" s="3">
        <v>0</v>
      </c>
      <c r="W83" s="3">
        <f>SUM(Table3[[#This Row],[RN Hours Contract]:[Med Aide Hours Contract]])</f>
        <v>4.5355555555555558</v>
      </c>
      <c r="X83" s="3">
        <v>2.8322222222222222</v>
      </c>
      <c r="Y83" s="3">
        <v>0</v>
      </c>
      <c r="Z83" s="3">
        <v>0</v>
      </c>
      <c r="AA83" s="3">
        <v>1.7033333333333331</v>
      </c>
      <c r="AB83" s="3">
        <v>0</v>
      </c>
      <c r="AC83" s="3">
        <v>0</v>
      </c>
      <c r="AD83" s="3">
        <v>0</v>
      </c>
      <c r="AE83" s="3">
        <v>0</v>
      </c>
      <c r="AF83" t="s">
        <v>81</v>
      </c>
      <c r="AG83" s="13">
        <v>3</v>
      </c>
      <c r="AQ83"/>
    </row>
    <row r="84" spans="1:43" x14ac:dyDescent="0.2">
      <c r="A84" t="s">
        <v>681</v>
      </c>
      <c r="B84" t="s">
        <v>780</v>
      </c>
      <c r="C84" t="s">
        <v>1403</v>
      </c>
      <c r="D84" t="s">
        <v>1735</v>
      </c>
      <c r="E84" s="3">
        <v>54.255555555555553</v>
      </c>
      <c r="F84" s="3">
        <f>Table3[[#This Row],[Total Hours Nurse Staffing]]/Table3[[#This Row],[MDS Census]]</f>
        <v>3.4912062256809335</v>
      </c>
      <c r="G84" s="3">
        <f>Table3[[#This Row],[Total Direct Care Staff Hours]]/Table3[[#This Row],[MDS Census]]</f>
        <v>3.2516280974810567</v>
      </c>
      <c r="H84" s="3">
        <f>Table3[[#This Row],[Total RN Hours (w/ Admin, DON)]]/Table3[[#This Row],[MDS Census]]</f>
        <v>0.99645709604751176</v>
      </c>
      <c r="I84" s="3">
        <f>Table3[[#This Row],[RN Hours (excl. Admin, DON)]]/Table3[[#This Row],[MDS Census]]</f>
        <v>0.75687896784763464</v>
      </c>
      <c r="J84" s="3">
        <f t="shared" si="1"/>
        <v>189.41733333333332</v>
      </c>
      <c r="K84" s="3">
        <f>SUM(Table3[[#This Row],[RN Hours (excl. Admin, DON)]], Table3[[#This Row],[LPN Hours (excl. Admin)]], Table3[[#This Row],[CNA Hours]], Table3[[#This Row],[NA TR Hours]], Table3[[#This Row],[Med Aide/Tech Hours]])</f>
        <v>176.41888888888889</v>
      </c>
      <c r="L84" s="3">
        <f>SUM(Table3[[#This Row],[RN Hours (excl. Admin, DON)]:[RN DON Hours]])</f>
        <v>54.063333333333333</v>
      </c>
      <c r="M84" s="3">
        <v>41.064888888888888</v>
      </c>
      <c r="N84" s="3">
        <v>7.7540000000000004</v>
      </c>
      <c r="O84" s="3">
        <v>5.2444444444444445</v>
      </c>
      <c r="P84" s="3">
        <f>SUM(Table3[[#This Row],[LPN Hours (excl. Admin)]:[LPN Admin Hours]])</f>
        <v>34.025666666666666</v>
      </c>
      <c r="Q84" s="3">
        <v>34.025666666666666</v>
      </c>
      <c r="R84" s="3">
        <v>0</v>
      </c>
      <c r="S84" s="3">
        <f>SUM(Table3[[#This Row],[CNA Hours]], Table3[[#This Row],[NA TR Hours]], Table3[[#This Row],[Med Aide/Tech Hours]])</f>
        <v>101.32833333333332</v>
      </c>
      <c r="T84" s="3">
        <v>101.31722222222221</v>
      </c>
      <c r="U84" s="3">
        <v>1.1111111111111112E-2</v>
      </c>
      <c r="V84" s="3">
        <v>0</v>
      </c>
      <c r="W84" s="3">
        <f>SUM(Table3[[#This Row],[RN Hours Contract]:[Med Aide Hours Contract]])</f>
        <v>8.8194444444444446</v>
      </c>
      <c r="X84" s="3">
        <v>4.250111111111111</v>
      </c>
      <c r="Y84" s="3">
        <v>0.17177777777777778</v>
      </c>
      <c r="Z84" s="3">
        <v>0</v>
      </c>
      <c r="AA84" s="3">
        <v>4.3975555555555559</v>
      </c>
      <c r="AB84" s="3">
        <v>0</v>
      </c>
      <c r="AC84" s="3">
        <v>0</v>
      </c>
      <c r="AD84" s="3">
        <v>0</v>
      </c>
      <c r="AE84" s="3">
        <v>0</v>
      </c>
      <c r="AF84" t="s">
        <v>82</v>
      </c>
      <c r="AG84" s="13">
        <v>3</v>
      </c>
      <c r="AQ84"/>
    </row>
    <row r="85" spans="1:43" x14ac:dyDescent="0.2">
      <c r="A85" t="s">
        <v>681</v>
      </c>
      <c r="B85" t="s">
        <v>781</v>
      </c>
      <c r="C85" t="s">
        <v>1487</v>
      </c>
      <c r="D85" t="s">
        <v>1708</v>
      </c>
      <c r="E85" s="3">
        <v>184.12222222222223</v>
      </c>
      <c r="F85" s="3">
        <f>Table3[[#This Row],[Total Hours Nurse Staffing]]/Table3[[#This Row],[MDS Census]]</f>
        <v>3.3395238669965597</v>
      </c>
      <c r="G85" s="3">
        <f>Table3[[#This Row],[Total Direct Care Staff Hours]]/Table3[[#This Row],[MDS Census]]</f>
        <v>3.0661698147365875</v>
      </c>
      <c r="H85" s="3">
        <f>Table3[[#This Row],[Total RN Hours (w/ Admin, DON)]]/Table3[[#This Row],[MDS Census]]</f>
        <v>0.47030957697181813</v>
      </c>
      <c r="I85" s="3">
        <f>Table3[[#This Row],[RN Hours (excl. Admin, DON)]]/Table3[[#This Row],[MDS Census]]</f>
        <v>0.19695552471184596</v>
      </c>
      <c r="J85" s="3">
        <f t="shared" si="1"/>
        <v>614.88055555555547</v>
      </c>
      <c r="K85" s="3">
        <f>SUM(Table3[[#This Row],[RN Hours (excl. Admin, DON)]], Table3[[#This Row],[LPN Hours (excl. Admin)]], Table3[[#This Row],[CNA Hours]], Table3[[#This Row],[NA TR Hours]], Table3[[#This Row],[Med Aide/Tech Hours]])</f>
        <v>564.54999999999995</v>
      </c>
      <c r="L85" s="3">
        <f>SUM(Table3[[#This Row],[RN Hours (excl. Admin, DON)]:[RN DON Hours]])</f>
        <v>86.594444444444434</v>
      </c>
      <c r="M85" s="3">
        <v>36.263888888888886</v>
      </c>
      <c r="N85" s="3">
        <v>44.99722222222222</v>
      </c>
      <c r="O85" s="3">
        <v>5.333333333333333</v>
      </c>
      <c r="P85" s="3">
        <f>SUM(Table3[[#This Row],[LPN Hours (excl. Admin)]:[LPN Admin Hours]])</f>
        <v>150.09722222222223</v>
      </c>
      <c r="Q85" s="3">
        <v>150.09722222222223</v>
      </c>
      <c r="R85" s="3">
        <v>0</v>
      </c>
      <c r="S85" s="3">
        <f>SUM(Table3[[#This Row],[CNA Hours]], Table3[[#This Row],[NA TR Hours]], Table3[[#This Row],[Med Aide/Tech Hours]])</f>
        <v>378.18888888888887</v>
      </c>
      <c r="T85" s="3">
        <v>378.10277777777776</v>
      </c>
      <c r="U85" s="3">
        <v>8.611111111111111E-2</v>
      </c>
      <c r="V85" s="3">
        <v>0</v>
      </c>
      <c r="W85" s="3">
        <f>SUM(Table3[[#This Row],[RN Hours Contract]:[Med Aide Hours Contract]])</f>
        <v>162.77222222222221</v>
      </c>
      <c r="X85" s="3">
        <v>19.891666666666666</v>
      </c>
      <c r="Y85" s="3">
        <v>0</v>
      </c>
      <c r="Z85" s="3">
        <v>0</v>
      </c>
      <c r="AA85" s="3">
        <v>47.827777777777776</v>
      </c>
      <c r="AB85" s="3">
        <v>0</v>
      </c>
      <c r="AC85" s="3">
        <v>95.052777777777777</v>
      </c>
      <c r="AD85" s="3">
        <v>0</v>
      </c>
      <c r="AE85" s="3">
        <v>0</v>
      </c>
      <c r="AF85" t="s">
        <v>83</v>
      </c>
      <c r="AG85" s="13">
        <v>3</v>
      </c>
      <c r="AQ85"/>
    </row>
    <row r="86" spans="1:43" x14ac:dyDescent="0.2">
      <c r="A86" t="s">
        <v>681</v>
      </c>
      <c r="B86" t="s">
        <v>782</v>
      </c>
      <c r="C86" t="s">
        <v>1381</v>
      </c>
      <c r="D86" t="s">
        <v>1714</v>
      </c>
      <c r="E86" s="3">
        <v>74.977777777777774</v>
      </c>
      <c r="F86" s="3">
        <f>Table3[[#This Row],[Total Hours Nurse Staffing]]/Table3[[#This Row],[MDS Census]]</f>
        <v>3.3324407231772377</v>
      </c>
      <c r="G86" s="3">
        <f>Table3[[#This Row],[Total Direct Care Staff Hours]]/Table3[[#This Row],[MDS Census]]</f>
        <v>3.1614270895080021</v>
      </c>
      <c r="H86" s="3">
        <f>Table3[[#This Row],[Total RN Hours (w/ Admin, DON)]]/Table3[[#This Row],[MDS Census]]</f>
        <v>0.83272673384706586</v>
      </c>
      <c r="I86" s="3">
        <f>Table3[[#This Row],[RN Hours (excl. Admin, DON)]]/Table3[[#This Row],[MDS Census]]</f>
        <v>0.66171310017783047</v>
      </c>
      <c r="J86" s="3">
        <f t="shared" si="1"/>
        <v>249.85899999999998</v>
      </c>
      <c r="K86" s="3">
        <f>SUM(Table3[[#This Row],[RN Hours (excl. Admin, DON)]], Table3[[#This Row],[LPN Hours (excl. Admin)]], Table3[[#This Row],[CNA Hours]], Table3[[#This Row],[NA TR Hours]], Table3[[#This Row],[Med Aide/Tech Hours]])</f>
        <v>237.03677777777776</v>
      </c>
      <c r="L86" s="3">
        <f>SUM(Table3[[#This Row],[RN Hours (excl. Admin, DON)]:[RN DON Hours]])</f>
        <v>62.436</v>
      </c>
      <c r="M86" s="3">
        <v>49.613777777777777</v>
      </c>
      <c r="N86" s="3">
        <v>7.5333333333333332</v>
      </c>
      <c r="O86" s="3">
        <v>5.2888888888888888</v>
      </c>
      <c r="P86" s="3">
        <f>SUM(Table3[[#This Row],[LPN Hours (excl. Admin)]:[LPN Admin Hours]])</f>
        <v>55.45</v>
      </c>
      <c r="Q86" s="3">
        <v>55.45</v>
      </c>
      <c r="R86" s="3">
        <v>0</v>
      </c>
      <c r="S86" s="3">
        <f>SUM(Table3[[#This Row],[CNA Hours]], Table3[[#This Row],[NA TR Hours]], Table3[[#This Row],[Med Aide/Tech Hours]])</f>
        <v>131.97299999999998</v>
      </c>
      <c r="T86" s="3">
        <v>131.97299999999998</v>
      </c>
      <c r="U86" s="3">
        <v>0</v>
      </c>
      <c r="V86" s="3">
        <v>0</v>
      </c>
      <c r="W86" s="3">
        <f>SUM(Table3[[#This Row],[RN Hours Contract]:[Med Aide Hours Contract]])</f>
        <v>44.614444444444445</v>
      </c>
      <c r="X86" s="3">
        <v>9.5188888888888847</v>
      </c>
      <c r="Y86" s="3">
        <v>0</v>
      </c>
      <c r="Z86" s="3">
        <v>0</v>
      </c>
      <c r="AA86" s="3">
        <v>16.417666666666666</v>
      </c>
      <c r="AB86" s="3">
        <v>0</v>
      </c>
      <c r="AC86" s="3">
        <v>18.677888888888898</v>
      </c>
      <c r="AD86" s="3">
        <v>0</v>
      </c>
      <c r="AE86" s="3">
        <v>0</v>
      </c>
      <c r="AF86" t="s">
        <v>84</v>
      </c>
      <c r="AG86" s="13">
        <v>3</v>
      </c>
      <c r="AQ86"/>
    </row>
    <row r="87" spans="1:43" x14ac:dyDescent="0.2">
      <c r="A87" t="s">
        <v>681</v>
      </c>
      <c r="B87" t="s">
        <v>783</v>
      </c>
      <c r="C87" t="s">
        <v>1503</v>
      </c>
      <c r="D87" t="s">
        <v>1729</v>
      </c>
      <c r="E87" s="3">
        <v>145.6</v>
      </c>
      <c r="F87" s="3">
        <f>Table3[[#This Row],[Total Hours Nurse Staffing]]/Table3[[#This Row],[MDS Census]]</f>
        <v>2.9789186507936507</v>
      </c>
      <c r="G87" s="3">
        <f>Table3[[#This Row],[Total Direct Care Staff Hours]]/Table3[[#This Row],[MDS Census]]</f>
        <v>2.7356532356532357</v>
      </c>
      <c r="H87" s="3">
        <f>Table3[[#This Row],[Total RN Hours (w/ Admin, DON)]]/Table3[[#This Row],[MDS Census]]</f>
        <v>0.35136217948717952</v>
      </c>
      <c r="I87" s="3">
        <f>Table3[[#This Row],[RN Hours (excl. Admin, DON)]]/Table3[[#This Row],[MDS Census]]</f>
        <v>0.16121031746031747</v>
      </c>
      <c r="J87" s="3">
        <f t="shared" si="1"/>
        <v>433.73055555555555</v>
      </c>
      <c r="K87" s="3">
        <f>SUM(Table3[[#This Row],[RN Hours (excl. Admin, DON)]], Table3[[#This Row],[LPN Hours (excl. Admin)]], Table3[[#This Row],[CNA Hours]], Table3[[#This Row],[NA TR Hours]], Table3[[#This Row],[Med Aide/Tech Hours]])</f>
        <v>398.31111111111107</v>
      </c>
      <c r="L87" s="3">
        <f>SUM(Table3[[#This Row],[RN Hours (excl. Admin, DON)]:[RN DON Hours]])</f>
        <v>51.158333333333339</v>
      </c>
      <c r="M87" s="3">
        <v>23.472222222222221</v>
      </c>
      <c r="N87" s="3">
        <v>21.997222222222224</v>
      </c>
      <c r="O87" s="3">
        <v>5.6888888888888891</v>
      </c>
      <c r="P87" s="3">
        <f>SUM(Table3[[#This Row],[LPN Hours (excl. Admin)]:[LPN Admin Hours]])</f>
        <v>129.29722222222222</v>
      </c>
      <c r="Q87" s="3">
        <v>121.56388888888888</v>
      </c>
      <c r="R87" s="3">
        <v>7.7333333333333334</v>
      </c>
      <c r="S87" s="3">
        <f>SUM(Table3[[#This Row],[CNA Hours]], Table3[[#This Row],[NA TR Hours]], Table3[[#This Row],[Med Aide/Tech Hours]])</f>
        <v>253.27500000000001</v>
      </c>
      <c r="T87" s="3">
        <v>253.25555555555556</v>
      </c>
      <c r="U87" s="3">
        <v>1.9444444444444445E-2</v>
      </c>
      <c r="V87" s="3">
        <v>0</v>
      </c>
      <c r="W87" s="3">
        <f>SUM(Table3[[#This Row],[RN Hours Contract]:[Med Aide Hours Contract]])</f>
        <v>1.9444444444444445E-2</v>
      </c>
      <c r="X87" s="3">
        <v>0</v>
      </c>
      <c r="Y87" s="3">
        <v>0</v>
      </c>
      <c r="Z87" s="3">
        <v>0</v>
      </c>
      <c r="AA87" s="3">
        <v>0</v>
      </c>
      <c r="AB87" s="3">
        <v>0</v>
      </c>
      <c r="AC87" s="3">
        <v>0</v>
      </c>
      <c r="AD87" s="3">
        <v>1.9444444444444445E-2</v>
      </c>
      <c r="AE87" s="3">
        <v>0</v>
      </c>
      <c r="AF87" t="s">
        <v>85</v>
      </c>
      <c r="AG87" s="13">
        <v>3</v>
      </c>
      <c r="AQ87"/>
    </row>
    <row r="88" spans="1:43" x14ac:dyDescent="0.2">
      <c r="A88" t="s">
        <v>681</v>
      </c>
      <c r="B88" t="s">
        <v>784</v>
      </c>
      <c r="C88" t="s">
        <v>1504</v>
      </c>
      <c r="D88" t="s">
        <v>1688</v>
      </c>
      <c r="E88" s="3">
        <v>73.788888888888891</v>
      </c>
      <c r="F88" s="3">
        <f>Table3[[#This Row],[Total Hours Nurse Staffing]]/Table3[[#This Row],[MDS Census]]</f>
        <v>3.4848863123023635</v>
      </c>
      <c r="G88" s="3">
        <f>Table3[[#This Row],[Total Direct Care Staff Hours]]/Table3[[#This Row],[MDS Census]]</f>
        <v>3.3790287607288061</v>
      </c>
      <c r="H88" s="3">
        <f>Table3[[#This Row],[Total RN Hours (w/ Admin, DON)]]/Table3[[#This Row],[MDS Census]]</f>
        <v>0.72400692666767053</v>
      </c>
      <c r="I88" s="3">
        <f>Table3[[#This Row],[RN Hours (excl. Admin, DON)]]/Table3[[#This Row],[MDS Census]]</f>
        <v>0.61814937509411239</v>
      </c>
      <c r="J88" s="3">
        <f t="shared" si="1"/>
        <v>257.14588888888886</v>
      </c>
      <c r="K88" s="3">
        <f>SUM(Table3[[#This Row],[RN Hours (excl. Admin, DON)]], Table3[[#This Row],[LPN Hours (excl. Admin)]], Table3[[#This Row],[CNA Hours]], Table3[[#This Row],[NA TR Hours]], Table3[[#This Row],[Med Aide/Tech Hours]])</f>
        <v>249.33477777777779</v>
      </c>
      <c r="L88" s="3">
        <f>SUM(Table3[[#This Row],[RN Hours (excl. Admin, DON)]:[RN DON Hours]])</f>
        <v>53.423666666666669</v>
      </c>
      <c r="M88" s="3">
        <v>45.612555555555559</v>
      </c>
      <c r="N88" s="3">
        <v>4.166666666666667</v>
      </c>
      <c r="O88" s="3">
        <v>3.6444444444444444</v>
      </c>
      <c r="P88" s="3">
        <f>SUM(Table3[[#This Row],[LPN Hours (excl. Admin)]:[LPN Admin Hours]])</f>
        <v>75.355555555555554</v>
      </c>
      <c r="Q88" s="3">
        <v>75.355555555555554</v>
      </c>
      <c r="R88" s="3">
        <v>0</v>
      </c>
      <c r="S88" s="3">
        <f>SUM(Table3[[#This Row],[CNA Hours]], Table3[[#This Row],[NA TR Hours]], Table3[[#This Row],[Med Aide/Tech Hours]])</f>
        <v>128.36666666666667</v>
      </c>
      <c r="T88" s="3">
        <v>128.36666666666667</v>
      </c>
      <c r="U88" s="3">
        <v>0</v>
      </c>
      <c r="V88" s="3">
        <v>0</v>
      </c>
      <c r="W88" s="3">
        <f>SUM(Table3[[#This Row],[RN Hours Contract]:[Med Aide Hours Contract]])</f>
        <v>15.819444444444443</v>
      </c>
      <c r="X88" s="3">
        <v>1.9972222222222222</v>
      </c>
      <c r="Y88" s="3">
        <v>0</v>
      </c>
      <c r="Z88" s="3">
        <v>0</v>
      </c>
      <c r="AA88" s="3">
        <v>7.5777777777777775</v>
      </c>
      <c r="AB88" s="3">
        <v>0</v>
      </c>
      <c r="AC88" s="3">
        <v>6.2444444444444445</v>
      </c>
      <c r="AD88" s="3">
        <v>0</v>
      </c>
      <c r="AE88" s="3">
        <v>0</v>
      </c>
      <c r="AF88" t="s">
        <v>86</v>
      </c>
      <c r="AG88" s="13">
        <v>3</v>
      </c>
      <c r="AQ88"/>
    </row>
    <row r="89" spans="1:43" x14ac:dyDescent="0.2">
      <c r="A89" t="s">
        <v>681</v>
      </c>
      <c r="B89" t="s">
        <v>785</v>
      </c>
      <c r="C89" t="s">
        <v>1505</v>
      </c>
      <c r="D89" t="s">
        <v>1736</v>
      </c>
      <c r="E89" s="3">
        <v>28.155555555555555</v>
      </c>
      <c r="F89" s="3">
        <f>Table3[[#This Row],[Total Hours Nurse Staffing]]/Table3[[#This Row],[MDS Census]]</f>
        <v>4.6092344119968436</v>
      </c>
      <c r="G89" s="3">
        <f>Table3[[#This Row],[Total Direct Care Staff Hours]]/Table3[[#This Row],[MDS Census]]</f>
        <v>4.0251775848460936</v>
      </c>
      <c r="H89" s="3">
        <f>Table3[[#This Row],[Total RN Hours (w/ Admin, DON)]]/Table3[[#This Row],[MDS Census]]</f>
        <v>1.5474348855564324</v>
      </c>
      <c r="I89" s="3">
        <f>Table3[[#This Row],[RN Hours (excl. Admin, DON)]]/Table3[[#This Row],[MDS Census]]</f>
        <v>0.96337805840568269</v>
      </c>
      <c r="J89" s="3">
        <f t="shared" si="1"/>
        <v>129.77555555555557</v>
      </c>
      <c r="K89" s="3">
        <f>SUM(Table3[[#This Row],[RN Hours (excl. Admin, DON)]], Table3[[#This Row],[LPN Hours (excl. Admin)]], Table3[[#This Row],[CNA Hours]], Table3[[#This Row],[NA TR Hours]], Table3[[#This Row],[Med Aide/Tech Hours]])</f>
        <v>113.33111111111111</v>
      </c>
      <c r="L89" s="3">
        <f>SUM(Table3[[#This Row],[RN Hours (excl. Admin, DON)]:[RN DON Hours]])</f>
        <v>43.568888888888885</v>
      </c>
      <c r="M89" s="3">
        <v>27.124444444444443</v>
      </c>
      <c r="N89" s="3">
        <v>11.022222222222222</v>
      </c>
      <c r="O89" s="3">
        <v>5.4222222222222225</v>
      </c>
      <c r="P89" s="3">
        <f>SUM(Table3[[#This Row],[LPN Hours (excl. Admin)]:[LPN Admin Hours]])</f>
        <v>33.415555555555557</v>
      </c>
      <c r="Q89" s="3">
        <v>33.415555555555557</v>
      </c>
      <c r="R89" s="3">
        <v>0</v>
      </c>
      <c r="S89" s="3">
        <f>SUM(Table3[[#This Row],[CNA Hours]], Table3[[#This Row],[NA TR Hours]], Table3[[#This Row],[Med Aide/Tech Hours]])</f>
        <v>52.791111111111107</v>
      </c>
      <c r="T89" s="3">
        <v>52.791111111111107</v>
      </c>
      <c r="U89" s="3">
        <v>0</v>
      </c>
      <c r="V89" s="3">
        <v>0</v>
      </c>
      <c r="W89" s="3">
        <f>SUM(Table3[[#This Row],[RN Hours Contract]:[Med Aide Hours Contract]])</f>
        <v>0</v>
      </c>
      <c r="X89" s="3">
        <v>0</v>
      </c>
      <c r="Y89" s="3">
        <v>0</v>
      </c>
      <c r="Z89" s="3">
        <v>0</v>
      </c>
      <c r="AA89" s="3">
        <v>0</v>
      </c>
      <c r="AB89" s="3">
        <v>0</v>
      </c>
      <c r="AC89" s="3">
        <v>0</v>
      </c>
      <c r="AD89" s="3">
        <v>0</v>
      </c>
      <c r="AE89" s="3">
        <v>0</v>
      </c>
      <c r="AF89" t="s">
        <v>87</v>
      </c>
      <c r="AG89" s="13">
        <v>3</v>
      </c>
      <c r="AQ89"/>
    </row>
    <row r="90" spans="1:43" x14ac:dyDescent="0.2">
      <c r="A90" t="s">
        <v>681</v>
      </c>
      <c r="B90" t="s">
        <v>786</v>
      </c>
      <c r="C90" t="s">
        <v>1445</v>
      </c>
      <c r="D90" t="s">
        <v>1707</v>
      </c>
      <c r="E90" s="3">
        <v>87.655555555555551</v>
      </c>
      <c r="F90" s="3">
        <f>Table3[[#This Row],[Total Hours Nurse Staffing]]/Table3[[#This Row],[MDS Census]]</f>
        <v>2.9339776904550643</v>
      </c>
      <c r="G90" s="3">
        <f>Table3[[#This Row],[Total Direct Care Staff Hours]]/Table3[[#This Row],[MDS Census]]</f>
        <v>2.7580998859170998</v>
      </c>
      <c r="H90" s="3">
        <f>Table3[[#This Row],[Total RN Hours (w/ Admin, DON)]]/Table3[[#This Row],[MDS Census]]</f>
        <v>0.40743693750792243</v>
      </c>
      <c r="I90" s="3">
        <f>Table3[[#This Row],[RN Hours (excl. Admin, DON)]]/Table3[[#This Row],[MDS Census]]</f>
        <v>0.30875522879959438</v>
      </c>
      <c r="J90" s="3">
        <f t="shared" si="1"/>
        <v>257.17944444444447</v>
      </c>
      <c r="K90" s="3">
        <f>SUM(Table3[[#This Row],[RN Hours (excl. Admin, DON)]], Table3[[#This Row],[LPN Hours (excl. Admin)]], Table3[[#This Row],[CNA Hours]], Table3[[#This Row],[NA TR Hours]], Table3[[#This Row],[Med Aide/Tech Hours]])</f>
        <v>241.76277777777779</v>
      </c>
      <c r="L90" s="3">
        <f>SUM(Table3[[#This Row],[RN Hours (excl. Admin, DON)]:[RN DON Hours]])</f>
        <v>35.714111111111109</v>
      </c>
      <c r="M90" s="3">
        <v>27.06411111111111</v>
      </c>
      <c r="N90" s="3">
        <v>3.3777777777777778</v>
      </c>
      <c r="O90" s="3">
        <v>5.2722222222222221</v>
      </c>
      <c r="P90" s="3">
        <f>SUM(Table3[[#This Row],[LPN Hours (excl. Admin)]:[LPN Admin Hours]])</f>
        <v>80.179333333333332</v>
      </c>
      <c r="Q90" s="3">
        <v>73.412666666666667</v>
      </c>
      <c r="R90" s="3">
        <v>6.7666666666666666</v>
      </c>
      <c r="S90" s="3">
        <f>SUM(Table3[[#This Row],[CNA Hours]], Table3[[#This Row],[NA TR Hours]], Table3[[#This Row],[Med Aide/Tech Hours]])</f>
        <v>141.286</v>
      </c>
      <c r="T90" s="3">
        <v>141.286</v>
      </c>
      <c r="U90" s="3">
        <v>0</v>
      </c>
      <c r="V90" s="3">
        <v>0</v>
      </c>
      <c r="W90" s="3">
        <f>SUM(Table3[[#This Row],[RN Hours Contract]:[Med Aide Hours Contract]])</f>
        <v>3.4805555555555556</v>
      </c>
      <c r="X90" s="3">
        <v>0</v>
      </c>
      <c r="Y90" s="3">
        <v>0</v>
      </c>
      <c r="Z90" s="3">
        <v>0</v>
      </c>
      <c r="AA90" s="3">
        <v>2.4583333333333335</v>
      </c>
      <c r="AB90" s="3">
        <v>0</v>
      </c>
      <c r="AC90" s="3">
        <v>1.0222222222222221</v>
      </c>
      <c r="AD90" s="3">
        <v>0</v>
      </c>
      <c r="AE90" s="3">
        <v>0</v>
      </c>
      <c r="AF90" t="s">
        <v>88</v>
      </c>
      <c r="AG90" s="13">
        <v>3</v>
      </c>
      <c r="AQ90"/>
    </row>
    <row r="91" spans="1:43" x14ac:dyDescent="0.2">
      <c r="A91" t="s">
        <v>681</v>
      </c>
      <c r="B91" t="s">
        <v>787</v>
      </c>
      <c r="C91" t="s">
        <v>1445</v>
      </c>
      <c r="D91" t="s">
        <v>1707</v>
      </c>
      <c r="E91" s="3">
        <v>15.722222222222221</v>
      </c>
      <c r="F91" s="3">
        <f>Table3[[#This Row],[Total Hours Nurse Staffing]]/Table3[[#This Row],[MDS Census]]</f>
        <v>5.947469964664311</v>
      </c>
      <c r="G91" s="3">
        <f>Table3[[#This Row],[Total Direct Care Staff Hours]]/Table3[[#This Row],[MDS Census]]</f>
        <v>5.1563038869257953</v>
      </c>
      <c r="H91" s="3">
        <f>Table3[[#This Row],[Total RN Hours (w/ Admin, DON)]]/Table3[[#This Row],[MDS Census]]</f>
        <v>1.2031802120141342</v>
      </c>
      <c r="I91" s="3">
        <f>Table3[[#This Row],[RN Hours (excl. Admin, DON)]]/Table3[[#This Row],[MDS Census]]</f>
        <v>1.0206713780918728</v>
      </c>
      <c r="J91" s="3">
        <f t="shared" si="1"/>
        <v>93.507444444444445</v>
      </c>
      <c r="K91" s="3">
        <f>SUM(Table3[[#This Row],[RN Hours (excl. Admin, DON)]], Table3[[#This Row],[LPN Hours (excl. Admin)]], Table3[[#This Row],[CNA Hours]], Table3[[#This Row],[NA TR Hours]], Table3[[#This Row],[Med Aide/Tech Hours]])</f>
        <v>81.068555555555562</v>
      </c>
      <c r="L91" s="3">
        <f>SUM(Table3[[#This Row],[RN Hours (excl. Admin, DON)]:[RN DON Hours]])</f>
        <v>18.916666666666664</v>
      </c>
      <c r="M91" s="3">
        <v>16.047222222222221</v>
      </c>
      <c r="N91" s="3">
        <v>2.8694444444444445</v>
      </c>
      <c r="O91" s="3">
        <v>0</v>
      </c>
      <c r="P91" s="3">
        <f>SUM(Table3[[#This Row],[LPN Hours (excl. Admin)]:[LPN Admin Hours]])</f>
        <v>31.5</v>
      </c>
      <c r="Q91" s="3">
        <v>21.930555555555557</v>
      </c>
      <c r="R91" s="3">
        <v>9.5694444444444446</v>
      </c>
      <c r="S91" s="3">
        <f>SUM(Table3[[#This Row],[CNA Hours]], Table3[[#This Row],[NA TR Hours]], Table3[[#This Row],[Med Aide/Tech Hours]])</f>
        <v>43.090777777777781</v>
      </c>
      <c r="T91" s="3">
        <v>39.404666666666671</v>
      </c>
      <c r="U91" s="3">
        <v>3.6861111111111109</v>
      </c>
      <c r="V91" s="3">
        <v>0</v>
      </c>
      <c r="W91" s="3">
        <f>SUM(Table3[[#This Row],[RN Hours Contract]:[Med Aide Hours Contract]])</f>
        <v>7.576888888888889</v>
      </c>
      <c r="X91" s="3">
        <v>1.7722222222222221</v>
      </c>
      <c r="Y91" s="3">
        <v>0</v>
      </c>
      <c r="Z91" s="3">
        <v>0</v>
      </c>
      <c r="AA91" s="3">
        <v>0.17777777777777778</v>
      </c>
      <c r="AB91" s="3">
        <v>0</v>
      </c>
      <c r="AC91" s="3">
        <v>5.6268888888888888</v>
      </c>
      <c r="AD91" s="3">
        <v>0</v>
      </c>
      <c r="AE91" s="3">
        <v>0</v>
      </c>
      <c r="AF91" t="s">
        <v>89</v>
      </c>
      <c r="AG91" s="13">
        <v>3</v>
      </c>
      <c r="AQ91"/>
    </row>
    <row r="92" spans="1:43" x14ac:dyDescent="0.2">
      <c r="A92" t="s">
        <v>681</v>
      </c>
      <c r="B92" t="s">
        <v>788</v>
      </c>
      <c r="C92" t="s">
        <v>1429</v>
      </c>
      <c r="D92" t="s">
        <v>1729</v>
      </c>
      <c r="E92" s="3">
        <v>86.533333333333331</v>
      </c>
      <c r="F92" s="3">
        <f>Table3[[#This Row],[Total Hours Nurse Staffing]]/Table3[[#This Row],[MDS Census]]</f>
        <v>3.3356445814072933</v>
      </c>
      <c r="G92" s="3">
        <f>Table3[[#This Row],[Total Direct Care Staff Hours]]/Table3[[#This Row],[MDS Census]]</f>
        <v>3.1689137134052392</v>
      </c>
      <c r="H92" s="3">
        <f>Table3[[#This Row],[Total RN Hours (w/ Admin, DON)]]/Table3[[#This Row],[MDS Census]]</f>
        <v>0.53598484848484851</v>
      </c>
      <c r="I92" s="3">
        <f>Table3[[#This Row],[RN Hours (excl. Admin, DON)]]/Table3[[#This Row],[MDS Census]]</f>
        <v>0.44016435541859272</v>
      </c>
      <c r="J92" s="3">
        <f t="shared" si="1"/>
        <v>288.64444444444445</v>
      </c>
      <c r="K92" s="3">
        <f>SUM(Table3[[#This Row],[RN Hours (excl. Admin, DON)]], Table3[[#This Row],[LPN Hours (excl. Admin)]], Table3[[#This Row],[CNA Hours]], Table3[[#This Row],[NA TR Hours]], Table3[[#This Row],[Med Aide/Tech Hours]])</f>
        <v>274.2166666666667</v>
      </c>
      <c r="L92" s="3">
        <f>SUM(Table3[[#This Row],[RN Hours (excl. Admin, DON)]:[RN DON Hours]])</f>
        <v>46.380555555555553</v>
      </c>
      <c r="M92" s="3">
        <v>38.088888888888889</v>
      </c>
      <c r="N92" s="3">
        <v>4.1138888888888889</v>
      </c>
      <c r="O92" s="3">
        <v>4.177777777777778</v>
      </c>
      <c r="P92" s="3">
        <f>SUM(Table3[[#This Row],[LPN Hours (excl. Admin)]:[LPN Admin Hours]])</f>
        <v>100.76944444444445</v>
      </c>
      <c r="Q92" s="3">
        <v>94.63333333333334</v>
      </c>
      <c r="R92" s="3">
        <v>6.1361111111111111</v>
      </c>
      <c r="S92" s="3">
        <f>SUM(Table3[[#This Row],[CNA Hours]], Table3[[#This Row],[NA TR Hours]], Table3[[#This Row],[Med Aide/Tech Hours]])</f>
        <v>141.49444444444444</v>
      </c>
      <c r="T92" s="3">
        <v>130.20277777777778</v>
      </c>
      <c r="U92" s="3">
        <v>11.291666666666666</v>
      </c>
      <c r="V92" s="3">
        <v>0</v>
      </c>
      <c r="W92" s="3">
        <f>SUM(Table3[[#This Row],[RN Hours Contract]:[Med Aide Hours Contract]])</f>
        <v>69.036111111111111</v>
      </c>
      <c r="X92" s="3">
        <v>1.9055555555555554</v>
      </c>
      <c r="Y92" s="3">
        <v>0</v>
      </c>
      <c r="Z92" s="3">
        <v>0</v>
      </c>
      <c r="AA92" s="3">
        <v>39.572222222222223</v>
      </c>
      <c r="AB92" s="3">
        <v>0</v>
      </c>
      <c r="AC92" s="3">
        <v>27.558333333333334</v>
      </c>
      <c r="AD92" s="3">
        <v>0</v>
      </c>
      <c r="AE92" s="3">
        <v>0</v>
      </c>
      <c r="AF92" t="s">
        <v>90</v>
      </c>
      <c r="AG92" s="13">
        <v>3</v>
      </c>
      <c r="AQ92"/>
    </row>
    <row r="93" spans="1:43" x14ac:dyDescent="0.2">
      <c r="A93" t="s">
        <v>681</v>
      </c>
      <c r="B93" t="s">
        <v>789</v>
      </c>
      <c r="C93" t="s">
        <v>1366</v>
      </c>
      <c r="D93" t="s">
        <v>1724</v>
      </c>
      <c r="E93" s="3">
        <v>75.36666666666666</v>
      </c>
      <c r="F93" s="3">
        <f>Table3[[#This Row],[Total Hours Nurse Staffing]]/Table3[[#This Row],[MDS Census]]</f>
        <v>3.5063393778564063</v>
      </c>
      <c r="G93" s="3">
        <f>Table3[[#This Row],[Total Direct Care Staff Hours]]/Table3[[#This Row],[MDS Census]]</f>
        <v>3.2474568774878376</v>
      </c>
      <c r="H93" s="3">
        <f>Table3[[#This Row],[Total RN Hours (w/ Admin, DON)]]/Table3[[#This Row],[MDS Census]]</f>
        <v>0.90653103346601804</v>
      </c>
      <c r="I93" s="3">
        <f>Table3[[#This Row],[RN Hours (excl. Admin, DON)]]/Table3[[#This Row],[MDS Census]]</f>
        <v>0.64764853309744952</v>
      </c>
      <c r="J93" s="3">
        <f t="shared" si="1"/>
        <v>264.26111111111112</v>
      </c>
      <c r="K93" s="3">
        <f>SUM(Table3[[#This Row],[RN Hours (excl. Admin, DON)]], Table3[[#This Row],[LPN Hours (excl. Admin)]], Table3[[#This Row],[CNA Hours]], Table3[[#This Row],[NA TR Hours]], Table3[[#This Row],[Med Aide/Tech Hours]])</f>
        <v>244.75</v>
      </c>
      <c r="L93" s="3">
        <f>SUM(Table3[[#This Row],[RN Hours (excl. Admin, DON)]:[RN DON Hours]])</f>
        <v>68.322222222222223</v>
      </c>
      <c r="M93" s="3">
        <v>48.81111111111111</v>
      </c>
      <c r="N93" s="3">
        <v>14.088888888888889</v>
      </c>
      <c r="O93" s="3">
        <v>5.4222222222222225</v>
      </c>
      <c r="P93" s="3">
        <f>SUM(Table3[[#This Row],[LPN Hours (excl. Admin)]:[LPN Admin Hours]])</f>
        <v>51.43333333333333</v>
      </c>
      <c r="Q93" s="3">
        <v>51.43333333333333</v>
      </c>
      <c r="R93" s="3">
        <v>0</v>
      </c>
      <c r="S93" s="3">
        <f>SUM(Table3[[#This Row],[CNA Hours]], Table3[[#This Row],[NA TR Hours]], Table3[[#This Row],[Med Aide/Tech Hours]])</f>
        <v>144.50555555555556</v>
      </c>
      <c r="T93" s="3">
        <v>127.59444444444445</v>
      </c>
      <c r="U93" s="3">
        <v>16.911111111111111</v>
      </c>
      <c r="V93" s="3">
        <v>0</v>
      </c>
      <c r="W93" s="3">
        <f>SUM(Table3[[#This Row],[RN Hours Contract]:[Med Aide Hours Contract]])</f>
        <v>40.580555555555556</v>
      </c>
      <c r="X93" s="3">
        <v>13.022222222222222</v>
      </c>
      <c r="Y93" s="3">
        <v>0</v>
      </c>
      <c r="Z93" s="3">
        <v>0</v>
      </c>
      <c r="AA93" s="3">
        <v>10.736111111111111</v>
      </c>
      <c r="AB93" s="3">
        <v>0</v>
      </c>
      <c r="AC93" s="3">
        <v>16.822222222222223</v>
      </c>
      <c r="AD93" s="3">
        <v>0</v>
      </c>
      <c r="AE93" s="3">
        <v>0</v>
      </c>
      <c r="AF93" t="s">
        <v>91</v>
      </c>
      <c r="AG93" s="13">
        <v>3</v>
      </c>
      <c r="AQ93"/>
    </row>
    <row r="94" spans="1:43" x14ac:dyDescent="0.2">
      <c r="A94" t="s">
        <v>681</v>
      </c>
      <c r="B94" t="s">
        <v>790</v>
      </c>
      <c r="C94" t="s">
        <v>1506</v>
      </c>
      <c r="D94" t="s">
        <v>1693</v>
      </c>
      <c r="E94" s="3">
        <v>35.222222222222221</v>
      </c>
      <c r="F94" s="3">
        <f>Table3[[#This Row],[Total Hours Nurse Staffing]]/Table3[[#This Row],[MDS Census]]</f>
        <v>4.7740567823343847</v>
      </c>
      <c r="G94" s="3">
        <f>Table3[[#This Row],[Total Direct Care Staff Hours]]/Table3[[#This Row],[MDS Census]]</f>
        <v>4.3179053627760249</v>
      </c>
      <c r="H94" s="3">
        <f>Table3[[#This Row],[Total RN Hours (w/ Admin, DON)]]/Table3[[#This Row],[MDS Census]]</f>
        <v>1.3337476340694006</v>
      </c>
      <c r="I94" s="3">
        <f>Table3[[#This Row],[RN Hours (excl. Admin, DON)]]/Table3[[#This Row],[MDS Census]]</f>
        <v>0.87759621451104097</v>
      </c>
      <c r="J94" s="3">
        <f t="shared" si="1"/>
        <v>168.15288888888887</v>
      </c>
      <c r="K94" s="3">
        <f>SUM(Table3[[#This Row],[RN Hours (excl. Admin, DON)]], Table3[[#This Row],[LPN Hours (excl. Admin)]], Table3[[#This Row],[CNA Hours]], Table3[[#This Row],[NA TR Hours]], Table3[[#This Row],[Med Aide/Tech Hours]])</f>
        <v>152.0862222222222</v>
      </c>
      <c r="L94" s="3">
        <f>SUM(Table3[[#This Row],[RN Hours (excl. Admin, DON)]:[RN DON Hours]])</f>
        <v>46.977555555555554</v>
      </c>
      <c r="M94" s="3">
        <v>30.910888888888888</v>
      </c>
      <c r="N94" s="3">
        <v>10.866666666666667</v>
      </c>
      <c r="O94" s="3">
        <v>5.2</v>
      </c>
      <c r="P94" s="3">
        <f>SUM(Table3[[#This Row],[LPN Hours (excl. Admin)]:[LPN Admin Hours]])</f>
        <v>38.231999999999999</v>
      </c>
      <c r="Q94" s="3">
        <v>38.231999999999999</v>
      </c>
      <c r="R94" s="3">
        <v>0</v>
      </c>
      <c r="S94" s="3">
        <f>SUM(Table3[[#This Row],[CNA Hours]], Table3[[#This Row],[NA TR Hours]], Table3[[#This Row],[Med Aide/Tech Hours]])</f>
        <v>82.943333333333328</v>
      </c>
      <c r="T94" s="3">
        <v>82.943333333333328</v>
      </c>
      <c r="U94" s="3">
        <v>0</v>
      </c>
      <c r="V94" s="3">
        <v>0</v>
      </c>
      <c r="W94" s="3">
        <f>SUM(Table3[[#This Row],[RN Hours Contract]:[Med Aide Hours Contract]])</f>
        <v>8.5434444444444431</v>
      </c>
      <c r="X94" s="3">
        <v>0</v>
      </c>
      <c r="Y94" s="3">
        <v>0</v>
      </c>
      <c r="Z94" s="3">
        <v>0</v>
      </c>
      <c r="AA94" s="3">
        <v>3.4647777777777757</v>
      </c>
      <c r="AB94" s="3">
        <v>0</v>
      </c>
      <c r="AC94" s="3">
        <v>5.0786666666666669</v>
      </c>
      <c r="AD94" s="3">
        <v>0</v>
      </c>
      <c r="AE94" s="3">
        <v>0</v>
      </c>
      <c r="AF94" t="s">
        <v>92</v>
      </c>
      <c r="AG94" s="13">
        <v>3</v>
      </c>
      <c r="AQ94"/>
    </row>
    <row r="95" spans="1:43" x14ac:dyDescent="0.2">
      <c r="A95" t="s">
        <v>681</v>
      </c>
      <c r="B95" t="s">
        <v>791</v>
      </c>
      <c r="C95" t="s">
        <v>1369</v>
      </c>
      <c r="D95" t="s">
        <v>1707</v>
      </c>
      <c r="E95" s="3">
        <v>134.33333333333334</v>
      </c>
      <c r="F95" s="3">
        <f>Table3[[#This Row],[Total Hours Nurse Staffing]]/Table3[[#This Row],[MDS Census]]</f>
        <v>5.424758478081058</v>
      </c>
      <c r="G95" s="3">
        <f>Table3[[#This Row],[Total Direct Care Staff Hours]]/Table3[[#This Row],[MDS Census]]</f>
        <v>5.1185550041356489</v>
      </c>
      <c r="H95" s="3">
        <f>Table3[[#This Row],[Total RN Hours (w/ Admin, DON)]]/Table3[[#This Row],[MDS Census]]</f>
        <v>0.82597849462365569</v>
      </c>
      <c r="I95" s="3">
        <f>Table3[[#This Row],[RN Hours (excl. Admin, DON)]]/Table3[[#This Row],[MDS Census]]</f>
        <v>0.51977502067824644</v>
      </c>
      <c r="J95" s="3">
        <f t="shared" si="1"/>
        <v>728.7258888888889</v>
      </c>
      <c r="K95" s="3">
        <f>SUM(Table3[[#This Row],[RN Hours (excl. Admin, DON)]], Table3[[#This Row],[LPN Hours (excl. Admin)]], Table3[[#This Row],[CNA Hours]], Table3[[#This Row],[NA TR Hours]], Table3[[#This Row],[Med Aide/Tech Hours]])</f>
        <v>687.59255555555558</v>
      </c>
      <c r="L95" s="3">
        <f>SUM(Table3[[#This Row],[RN Hours (excl. Admin, DON)]:[RN DON Hours]])</f>
        <v>110.95644444444443</v>
      </c>
      <c r="M95" s="3">
        <v>69.823111111111103</v>
      </c>
      <c r="N95" s="3">
        <v>35.6</v>
      </c>
      <c r="O95" s="3">
        <v>5.5333333333333332</v>
      </c>
      <c r="P95" s="3">
        <f>SUM(Table3[[#This Row],[LPN Hours (excl. Admin)]:[LPN Admin Hours]])</f>
        <v>294.40277777777777</v>
      </c>
      <c r="Q95" s="3">
        <v>294.40277777777777</v>
      </c>
      <c r="R95" s="3">
        <v>0</v>
      </c>
      <c r="S95" s="3">
        <f>SUM(Table3[[#This Row],[CNA Hours]], Table3[[#This Row],[NA TR Hours]], Table3[[#This Row],[Med Aide/Tech Hours]])</f>
        <v>323.36666666666667</v>
      </c>
      <c r="T95" s="3">
        <v>272.90833333333336</v>
      </c>
      <c r="U95" s="3">
        <v>50.458333333333336</v>
      </c>
      <c r="V95" s="3">
        <v>0</v>
      </c>
      <c r="W95" s="3">
        <f>SUM(Table3[[#This Row],[RN Hours Contract]:[Med Aide Hours Contract]])</f>
        <v>4.7222222222222221E-2</v>
      </c>
      <c r="X95" s="3">
        <v>0</v>
      </c>
      <c r="Y95" s="3">
        <v>0</v>
      </c>
      <c r="Z95" s="3">
        <v>0</v>
      </c>
      <c r="AA95" s="3">
        <v>0</v>
      </c>
      <c r="AB95" s="3">
        <v>0</v>
      </c>
      <c r="AC95" s="3">
        <v>0</v>
      </c>
      <c r="AD95" s="3">
        <v>4.7222222222222221E-2</v>
      </c>
      <c r="AE95" s="3">
        <v>0</v>
      </c>
      <c r="AF95" t="s">
        <v>93</v>
      </c>
      <c r="AG95" s="13">
        <v>3</v>
      </c>
      <c r="AQ95"/>
    </row>
    <row r="96" spans="1:43" x14ac:dyDescent="0.2">
      <c r="A96" t="s">
        <v>681</v>
      </c>
      <c r="B96" t="s">
        <v>792</v>
      </c>
      <c r="C96" t="s">
        <v>1507</v>
      </c>
      <c r="D96" t="s">
        <v>1702</v>
      </c>
      <c r="E96" s="3">
        <v>86.466666666666669</v>
      </c>
      <c r="F96" s="3">
        <f>Table3[[#This Row],[Total Hours Nurse Staffing]]/Table3[[#This Row],[MDS Census]]</f>
        <v>3.3956887689539967</v>
      </c>
      <c r="G96" s="3">
        <f>Table3[[#This Row],[Total Direct Care Staff Hours]]/Table3[[#This Row],[MDS Census]]</f>
        <v>3.1475841685941917</v>
      </c>
      <c r="H96" s="3">
        <f>Table3[[#This Row],[Total RN Hours (w/ Admin, DON)]]/Table3[[#This Row],[MDS Census]]</f>
        <v>0.56392958108455415</v>
      </c>
      <c r="I96" s="3">
        <f>Table3[[#This Row],[RN Hours (excl. Admin, DON)]]/Table3[[#This Row],[MDS Census]]</f>
        <v>0.42482652274479571</v>
      </c>
      <c r="J96" s="3">
        <f t="shared" si="1"/>
        <v>293.61388888888894</v>
      </c>
      <c r="K96" s="3">
        <f>SUM(Table3[[#This Row],[RN Hours (excl. Admin, DON)]], Table3[[#This Row],[LPN Hours (excl. Admin)]], Table3[[#This Row],[CNA Hours]], Table3[[#This Row],[NA TR Hours]], Table3[[#This Row],[Med Aide/Tech Hours]])</f>
        <v>272.1611111111111</v>
      </c>
      <c r="L96" s="3">
        <f>SUM(Table3[[#This Row],[RN Hours (excl. Admin, DON)]:[RN DON Hours]])</f>
        <v>48.761111111111113</v>
      </c>
      <c r="M96" s="3">
        <v>36.733333333333334</v>
      </c>
      <c r="N96" s="3">
        <v>7.1444444444444448</v>
      </c>
      <c r="O96" s="3">
        <v>4.8833333333333337</v>
      </c>
      <c r="P96" s="3">
        <f>SUM(Table3[[#This Row],[LPN Hours (excl. Admin)]:[LPN Admin Hours]])</f>
        <v>85.027777777777771</v>
      </c>
      <c r="Q96" s="3">
        <v>75.602777777777774</v>
      </c>
      <c r="R96" s="3">
        <v>9.4250000000000007</v>
      </c>
      <c r="S96" s="3">
        <f>SUM(Table3[[#This Row],[CNA Hours]], Table3[[#This Row],[NA TR Hours]], Table3[[#This Row],[Med Aide/Tech Hours]])</f>
        <v>159.82500000000002</v>
      </c>
      <c r="T96" s="3">
        <v>155.26111111111112</v>
      </c>
      <c r="U96" s="3">
        <v>4.5638888888888891</v>
      </c>
      <c r="V96" s="3">
        <v>0</v>
      </c>
      <c r="W96" s="3">
        <f>SUM(Table3[[#This Row],[RN Hours Contract]:[Med Aide Hours Contract]])</f>
        <v>72.763888888888886</v>
      </c>
      <c r="X96" s="3">
        <v>9.0222222222222221</v>
      </c>
      <c r="Y96" s="3">
        <v>0</v>
      </c>
      <c r="Z96" s="3">
        <v>0</v>
      </c>
      <c r="AA96" s="3">
        <v>23.747222222222224</v>
      </c>
      <c r="AB96" s="3">
        <v>0</v>
      </c>
      <c r="AC96" s="3">
        <v>39.994444444444447</v>
      </c>
      <c r="AD96" s="3">
        <v>0</v>
      </c>
      <c r="AE96" s="3">
        <v>0</v>
      </c>
      <c r="AF96" t="s">
        <v>94</v>
      </c>
      <c r="AG96" s="13">
        <v>3</v>
      </c>
      <c r="AQ96"/>
    </row>
    <row r="97" spans="1:43" x14ac:dyDescent="0.2">
      <c r="A97" t="s">
        <v>681</v>
      </c>
      <c r="B97" t="s">
        <v>793</v>
      </c>
      <c r="C97" t="s">
        <v>1438</v>
      </c>
      <c r="D97" t="s">
        <v>1694</v>
      </c>
      <c r="E97" s="3">
        <v>91.022222222222226</v>
      </c>
      <c r="F97" s="3">
        <f>Table3[[#This Row],[Total Hours Nurse Staffing]]/Table3[[#This Row],[MDS Census]]</f>
        <v>3.2532299804687499</v>
      </c>
      <c r="G97" s="3">
        <f>Table3[[#This Row],[Total Direct Care Staff Hours]]/Table3[[#This Row],[MDS Census]]</f>
        <v>3.0795544433593749</v>
      </c>
      <c r="H97" s="3">
        <f>Table3[[#This Row],[Total RN Hours (w/ Admin, DON)]]/Table3[[#This Row],[MDS Census]]</f>
        <v>0.69309204101562505</v>
      </c>
      <c r="I97" s="3">
        <f>Table3[[#This Row],[RN Hours (excl. Admin, DON)]]/Table3[[#This Row],[MDS Census]]</f>
        <v>0.57898681640625005</v>
      </c>
      <c r="J97" s="3">
        <f t="shared" si="1"/>
        <v>296.11622222222223</v>
      </c>
      <c r="K97" s="3">
        <f>SUM(Table3[[#This Row],[RN Hours (excl. Admin, DON)]], Table3[[#This Row],[LPN Hours (excl. Admin)]], Table3[[#This Row],[CNA Hours]], Table3[[#This Row],[NA TR Hours]], Table3[[#This Row],[Med Aide/Tech Hours]])</f>
        <v>280.3078888888889</v>
      </c>
      <c r="L97" s="3">
        <f>SUM(Table3[[#This Row],[RN Hours (excl. Admin, DON)]:[RN DON Hours]])</f>
        <v>63.086777777777783</v>
      </c>
      <c r="M97" s="3">
        <v>52.70066666666667</v>
      </c>
      <c r="N97" s="3">
        <v>3.7444444444444445</v>
      </c>
      <c r="O97" s="3">
        <v>6.6416666666666666</v>
      </c>
      <c r="P97" s="3">
        <f>SUM(Table3[[#This Row],[LPN Hours (excl. Admin)]:[LPN Admin Hours]])</f>
        <v>38.105555555555554</v>
      </c>
      <c r="Q97" s="3">
        <v>32.68333333333333</v>
      </c>
      <c r="R97" s="3">
        <v>5.4222222222222225</v>
      </c>
      <c r="S97" s="3">
        <f>SUM(Table3[[#This Row],[CNA Hours]], Table3[[#This Row],[NA TR Hours]], Table3[[#This Row],[Med Aide/Tech Hours]])</f>
        <v>194.92388888888888</v>
      </c>
      <c r="T97" s="3">
        <v>172.61111111111111</v>
      </c>
      <c r="U97" s="3">
        <v>22.312777777777779</v>
      </c>
      <c r="V97" s="3">
        <v>0</v>
      </c>
      <c r="W97" s="3">
        <f>SUM(Table3[[#This Row],[RN Hours Contract]:[Med Aide Hours Contract]])</f>
        <v>6.1343333333333332</v>
      </c>
      <c r="X97" s="3">
        <v>0.16766666666666666</v>
      </c>
      <c r="Y97" s="3">
        <v>0</v>
      </c>
      <c r="Z97" s="3">
        <v>0</v>
      </c>
      <c r="AA97" s="3">
        <v>0</v>
      </c>
      <c r="AB97" s="3">
        <v>0</v>
      </c>
      <c r="AC97" s="3">
        <v>5.9666666666666668</v>
      </c>
      <c r="AD97" s="3">
        <v>0</v>
      </c>
      <c r="AE97" s="3">
        <v>0</v>
      </c>
      <c r="AF97" t="s">
        <v>95</v>
      </c>
      <c r="AG97" s="13">
        <v>3</v>
      </c>
      <c r="AQ97"/>
    </row>
    <row r="98" spans="1:43" x14ac:dyDescent="0.2">
      <c r="A98" t="s">
        <v>681</v>
      </c>
      <c r="B98" t="s">
        <v>794</v>
      </c>
      <c r="C98" t="s">
        <v>1489</v>
      </c>
      <c r="D98" t="s">
        <v>1730</v>
      </c>
      <c r="E98" s="3">
        <v>66.033333333333331</v>
      </c>
      <c r="F98" s="3">
        <f>Table3[[#This Row],[Total Hours Nurse Staffing]]/Table3[[#This Row],[MDS Census]]</f>
        <v>3.4249856974591961</v>
      </c>
      <c r="G98" s="3">
        <f>Table3[[#This Row],[Total Direct Care Staff Hours]]/Table3[[#This Row],[MDS Census]]</f>
        <v>3.1522278310617531</v>
      </c>
      <c r="H98" s="3">
        <f>Table3[[#This Row],[Total RN Hours (w/ Admin, DON)]]/Table3[[#This Row],[MDS Census]]</f>
        <v>0.59078243311458856</v>
      </c>
      <c r="I98" s="3">
        <f>Table3[[#This Row],[RN Hours (excl. Admin, DON)]]/Table3[[#This Row],[MDS Census]]</f>
        <v>0.31802456671714624</v>
      </c>
      <c r="J98" s="3">
        <f t="shared" si="1"/>
        <v>226.16322222222223</v>
      </c>
      <c r="K98" s="3">
        <f>SUM(Table3[[#This Row],[RN Hours (excl. Admin, DON)]], Table3[[#This Row],[LPN Hours (excl. Admin)]], Table3[[#This Row],[CNA Hours]], Table3[[#This Row],[NA TR Hours]], Table3[[#This Row],[Med Aide/Tech Hours]])</f>
        <v>208.15211111111108</v>
      </c>
      <c r="L98" s="3">
        <f>SUM(Table3[[#This Row],[RN Hours (excl. Admin, DON)]:[RN DON Hours]])</f>
        <v>39.011333333333333</v>
      </c>
      <c r="M98" s="3">
        <v>21.000222222222224</v>
      </c>
      <c r="N98" s="3">
        <v>13.477777777777778</v>
      </c>
      <c r="O98" s="3">
        <v>4.5333333333333332</v>
      </c>
      <c r="P98" s="3">
        <f>SUM(Table3[[#This Row],[LPN Hours (excl. Admin)]:[LPN Admin Hours]])</f>
        <v>68.467111111111109</v>
      </c>
      <c r="Q98" s="3">
        <v>68.467111111111109</v>
      </c>
      <c r="R98" s="3">
        <v>0</v>
      </c>
      <c r="S98" s="3">
        <f>SUM(Table3[[#This Row],[CNA Hours]], Table3[[#This Row],[NA TR Hours]], Table3[[#This Row],[Med Aide/Tech Hours]])</f>
        <v>118.68477777777778</v>
      </c>
      <c r="T98" s="3">
        <v>100.89288888888889</v>
      </c>
      <c r="U98" s="3">
        <v>17.791888888888888</v>
      </c>
      <c r="V98" s="3">
        <v>0</v>
      </c>
      <c r="W98" s="3">
        <f>SUM(Table3[[#This Row],[RN Hours Contract]:[Med Aide Hours Contract]])</f>
        <v>61.559111111111093</v>
      </c>
      <c r="X98" s="3">
        <v>10.789111111111108</v>
      </c>
      <c r="Y98" s="3">
        <v>0</v>
      </c>
      <c r="Z98" s="3">
        <v>0</v>
      </c>
      <c r="AA98" s="3">
        <v>20.594888888888885</v>
      </c>
      <c r="AB98" s="3">
        <v>0</v>
      </c>
      <c r="AC98" s="3">
        <v>30.175111111111104</v>
      </c>
      <c r="AD98" s="3">
        <v>0</v>
      </c>
      <c r="AE98" s="3">
        <v>0</v>
      </c>
      <c r="AF98" t="s">
        <v>96</v>
      </c>
      <c r="AG98" s="13">
        <v>3</v>
      </c>
      <c r="AQ98"/>
    </row>
    <row r="99" spans="1:43" x14ac:dyDescent="0.2">
      <c r="A99" t="s">
        <v>681</v>
      </c>
      <c r="B99" t="s">
        <v>795</v>
      </c>
      <c r="C99" t="s">
        <v>1508</v>
      </c>
      <c r="D99" t="s">
        <v>1718</v>
      </c>
      <c r="E99" s="3">
        <v>91.077777777777783</v>
      </c>
      <c r="F99" s="3">
        <f>Table3[[#This Row],[Total Hours Nurse Staffing]]/Table3[[#This Row],[MDS Census]]</f>
        <v>4.4508234720019511</v>
      </c>
      <c r="G99" s="3">
        <f>Table3[[#This Row],[Total Direct Care Staff Hours]]/Table3[[#This Row],[MDS Census]]</f>
        <v>4.2303159692570453</v>
      </c>
      <c r="H99" s="3">
        <f>Table3[[#This Row],[Total RN Hours (w/ Admin, DON)]]/Table3[[#This Row],[MDS Census]]</f>
        <v>1.1138587288032207</v>
      </c>
      <c r="I99" s="3">
        <f>Table3[[#This Row],[RN Hours (excl. Admin, DON)]]/Table3[[#This Row],[MDS Census]]</f>
        <v>0.89335122605831396</v>
      </c>
      <c r="J99" s="3">
        <f t="shared" si="1"/>
        <v>405.37111111111108</v>
      </c>
      <c r="K99" s="3">
        <f>SUM(Table3[[#This Row],[RN Hours (excl. Admin, DON)]], Table3[[#This Row],[LPN Hours (excl. Admin)]], Table3[[#This Row],[CNA Hours]], Table3[[#This Row],[NA TR Hours]], Table3[[#This Row],[Med Aide/Tech Hours]])</f>
        <v>385.28777777777782</v>
      </c>
      <c r="L99" s="3">
        <f>SUM(Table3[[#This Row],[RN Hours (excl. Admin, DON)]:[RN DON Hours]])</f>
        <v>101.44777777777777</v>
      </c>
      <c r="M99" s="3">
        <v>81.364444444444445</v>
      </c>
      <c r="N99" s="3">
        <v>15.333333333333334</v>
      </c>
      <c r="O99" s="3">
        <v>4.75</v>
      </c>
      <c r="P99" s="3">
        <f>SUM(Table3[[#This Row],[LPN Hours (excl. Admin)]:[LPN Admin Hours]])</f>
        <v>81.002222222222215</v>
      </c>
      <c r="Q99" s="3">
        <v>81.002222222222215</v>
      </c>
      <c r="R99" s="3">
        <v>0</v>
      </c>
      <c r="S99" s="3">
        <f>SUM(Table3[[#This Row],[CNA Hours]], Table3[[#This Row],[NA TR Hours]], Table3[[#This Row],[Med Aide/Tech Hours]])</f>
        <v>222.92111111111112</v>
      </c>
      <c r="T99" s="3">
        <v>222.57666666666668</v>
      </c>
      <c r="U99" s="3">
        <v>0</v>
      </c>
      <c r="V99" s="3">
        <v>0.34444444444444444</v>
      </c>
      <c r="W99" s="3">
        <f>SUM(Table3[[#This Row],[RN Hours Contract]:[Med Aide Hours Contract]])</f>
        <v>8.8683333333333341</v>
      </c>
      <c r="X99" s="3">
        <v>0.6694444444444444</v>
      </c>
      <c r="Y99" s="3">
        <v>0</v>
      </c>
      <c r="Z99" s="3">
        <v>0</v>
      </c>
      <c r="AA99" s="3">
        <v>4.7961111111111112</v>
      </c>
      <c r="AB99" s="3">
        <v>0</v>
      </c>
      <c r="AC99" s="3">
        <v>3.0583333333333331</v>
      </c>
      <c r="AD99" s="3">
        <v>0</v>
      </c>
      <c r="AE99" s="3">
        <v>0.34444444444444444</v>
      </c>
      <c r="AF99" t="s">
        <v>97</v>
      </c>
      <c r="AG99" s="13">
        <v>3</v>
      </c>
      <c r="AQ99"/>
    </row>
    <row r="100" spans="1:43" x14ac:dyDescent="0.2">
      <c r="A100" t="s">
        <v>681</v>
      </c>
      <c r="B100" t="s">
        <v>796</v>
      </c>
      <c r="C100" t="s">
        <v>1467</v>
      </c>
      <c r="D100" t="s">
        <v>1721</v>
      </c>
      <c r="E100" s="3">
        <v>102.17777777777778</v>
      </c>
      <c r="F100" s="3">
        <f>Table3[[#This Row],[Total Hours Nurse Staffing]]/Table3[[#This Row],[MDS Census]]</f>
        <v>3.2162896911700738</v>
      </c>
      <c r="G100" s="3">
        <f>Table3[[#This Row],[Total Direct Care Staff Hours]]/Table3[[#This Row],[MDS Census]]</f>
        <v>2.9683558068725535</v>
      </c>
      <c r="H100" s="3">
        <f>Table3[[#This Row],[Total RN Hours (w/ Admin, DON)]]/Table3[[#This Row],[MDS Census]]</f>
        <v>0.62342648977816451</v>
      </c>
      <c r="I100" s="3">
        <f>Table3[[#This Row],[RN Hours (excl. Admin, DON)]]/Table3[[#This Row],[MDS Census]]</f>
        <v>0.37549260548064378</v>
      </c>
      <c r="J100" s="3">
        <f t="shared" si="1"/>
        <v>328.63333333333333</v>
      </c>
      <c r="K100" s="3">
        <f>SUM(Table3[[#This Row],[RN Hours (excl. Admin, DON)]], Table3[[#This Row],[LPN Hours (excl. Admin)]], Table3[[#This Row],[CNA Hours]], Table3[[#This Row],[NA TR Hours]], Table3[[#This Row],[Med Aide/Tech Hours]])</f>
        <v>303.3</v>
      </c>
      <c r="L100" s="3">
        <f>SUM(Table3[[#This Row],[RN Hours (excl. Admin, DON)]:[RN DON Hours]])</f>
        <v>63.70033333333334</v>
      </c>
      <c r="M100" s="3">
        <v>38.367000000000004</v>
      </c>
      <c r="N100" s="3">
        <v>19.911111111111111</v>
      </c>
      <c r="O100" s="3">
        <v>5.4222222222222225</v>
      </c>
      <c r="P100" s="3">
        <f>SUM(Table3[[#This Row],[LPN Hours (excl. Admin)]:[LPN Admin Hours]])</f>
        <v>87.834888888888898</v>
      </c>
      <c r="Q100" s="3">
        <v>87.834888888888898</v>
      </c>
      <c r="R100" s="3">
        <v>0</v>
      </c>
      <c r="S100" s="3">
        <f>SUM(Table3[[#This Row],[CNA Hours]], Table3[[#This Row],[NA TR Hours]], Table3[[#This Row],[Med Aide/Tech Hours]])</f>
        <v>177.09811111111111</v>
      </c>
      <c r="T100" s="3">
        <v>174.00322222222223</v>
      </c>
      <c r="U100" s="3">
        <v>3.0948888888888884</v>
      </c>
      <c r="V100" s="3">
        <v>0</v>
      </c>
      <c r="W100" s="3">
        <f>SUM(Table3[[#This Row],[RN Hours Contract]:[Med Aide Hours Contract]])</f>
        <v>67.196777777777783</v>
      </c>
      <c r="X100" s="3">
        <v>8.3196666666666683</v>
      </c>
      <c r="Y100" s="3">
        <v>0</v>
      </c>
      <c r="Z100" s="3">
        <v>0</v>
      </c>
      <c r="AA100" s="3">
        <v>25.516000000000005</v>
      </c>
      <c r="AB100" s="3">
        <v>0</v>
      </c>
      <c r="AC100" s="3">
        <v>33.361111111111107</v>
      </c>
      <c r="AD100" s="3">
        <v>0</v>
      </c>
      <c r="AE100" s="3">
        <v>0</v>
      </c>
      <c r="AF100" t="s">
        <v>98</v>
      </c>
      <c r="AG100" s="13">
        <v>3</v>
      </c>
      <c r="AQ100"/>
    </row>
    <row r="101" spans="1:43" x14ac:dyDescent="0.2">
      <c r="A101" t="s">
        <v>681</v>
      </c>
      <c r="B101" t="s">
        <v>797</v>
      </c>
      <c r="C101" t="s">
        <v>1509</v>
      </c>
      <c r="D101" t="s">
        <v>1737</v>
      </c>
      <c r="E101" s="3">
        <v>55.355555555555554</v>
      </c>
      <c r="F101" s="3">
        <f>Table3[[#This Row],[Total Hours Nurse Staffing]]/Table3[[#This Row],[MDS Census]]</f>
        <v>3.4305499799277395</v>
      </c>
      <c r="G101" s="3">
        <f>Table3[[#This Row],[Total Direct Care Staff Hours]]/Table3[[#This Row],[MDS Census]]</f>
        <v>3.1334805299076676</v>
      </c>
      <c r="H101" s="3">
        <f>Table3[[#This Row],[Total RN Hours (w/ Admin, DON)]]/Table3[[#This Row],[MDS Census]]</f>
        <v>0.86029706945002005</v>
      </c>
      <c r="I101" s="3">
        <f>Table3[[#This Row],[RN Hours (excl. Admin, DON)]]/Table3[[#This Row],[MDS Census]]</f>
        <v>0.56322761942994781</v>
      </c>
      <c r="J101" s="3">
        <f t="shared" si="1"/>
        <v>189.89999999999998</v>
      </c>
      <c r="K101" s="3">
        <f>SUM(Table3[[#This Row],[RN Hours (excl. Admin, DON)]], Table3[[#This Row],[LPN Hours (excl. Admin)]], Table3[[#This Row],[CNA Hours]], Table3[[#This Row],[NA TR Hours]], Table3[[#This Row],[Med Aide/Tech Hours]])</f>
        <v>173.45555555555555</v>
      </c>
      <c r="L101" s="3">
        <f>SUM(Table3[[#This Row],[RN Hours (excl. Admin, DON)]:[RN DON Hours]])</f>
        <v>47.62222222222222</v>
      </c>
      <c r="M101" s="3">
        <v>31.177777777777777</v>
      </c>
      <c r="N101" s="3">
        <v>10.588888888888889</v>
      </c>
      <c r="O101" s="3">
        <v>5.8555555555555552</v>
      </c>
      <c r="P101" s="3">
        <f>SUM(Table3[[#This Row],[LPN Hours (excl. Admin)]:[LPN Admin Hours]])</f>
        <v>31.891666666666666</v>
      </c>
      <c r="Q101" s="3">
        <v>31.891666666666666</v>
      </c>
      <c r="R101" s="3">
        <v>0</v>
      </c>
      <c r="S101" s="3">
        <f>SUM(Table3[[#This Row],[CNA Hours]], Table3[[#This Row],[NA TR Hours]], Table3[[#This Row],[Med Aide/Tech Hours]])</f>
        <v>110.38611111111111</v>
      </c>
      <c r="T101" s="3">
        <v>110.38611111111111</v>
      </c>
      <c r="U101" s="3">
        <v>0</v>
      </c>
      <c r="V101" s="3">
        <v>0</v>
      </c>
      <c r="W101" s="3">
        <f>SUM(Table3[[#This Row],[RN Hours Contract]:[Med Aide Hours Contract]])</f>
        <v>8.8972222222222221</v>
      </c>
      <c r="X101" s="3">
        <v>4.3472222222222223</v>
      </c>
      <c r="Y101" s="3">
        <v>0</v>
      </c>
      <c r="Z101" s="3">
        <v>0</v>
      </c>
      <c r="AA101" s="3">
        <v>0.3</v>
      </c>
      <c r="AB101" s="3">
        <v>0</v>
      </c>
      <c r="AC101" s="3">
        <v>4.25</v>
      </c>
      <c r="AD101" s="3">
        <v>0</v>
      </c>
      <c r="AE101" s="3">
        <v>0</v>
      </c>
      <c r="AF101" t="s">
        <v>99</v>
      </c>
      <c r="AG101" s="13">
        <v>3</v>
      </c>
      <c r="AQ101"/>
    </row>
    <row r="102" spans="1:43" x14ac:dyDescent="0.2">
      <c r="A102" t="s">
        <v>681</v>
      </c>
      <c r="B102" t="s">
        <v>798</v>
      </c>
      <c r="C102" t="s">
        <v>1510</v>
      </c>
      <c r="D102" t="s">
        <v>1688</v>
      </c>
      <c r="E102" s="3">
        <v>89.511111111111106</v>
      </c>
      <c r="F102" s="3">
        <f>Table3[[#This Row],[Total Hours Nurse Staffing]]/Table3[[#This Row],[MDS Census]]</f>
        <v>3.0291708043694143</v>
      </c>
      <c r="G102" s="3">
        <f>Table3[[#This Row],[Total Direct Care Staff Hours]]/Table3[[#This Row],[MDS Census]]</f>
        <v>2.8582112711022845</v>
      </c>
      <c r="H102" s="3">
        <f>Table3[[#This Row],[Total RN Hours (w/ Admin, DON)]]/Table3[[#This Row],[MDS Census]]</f>
        <v>0.76570258192651453</v>
      </c>
      <c r="I102" s="3">
        <f>Table3[[#This Row],[RN Hours (excl. Admin, DON)]]/Table3[[#This Row],[MDS Census]]</f>
        <v>0.59474304865938443</v>
      </c>
      <c r="J102" s="3">
        <f t="shared" si="1"/>
        <v>271.14444444444445</v>
      </c>
      <c r="K102" s="3">
        <f>SUM(Table3[[#This Row],[RN Hours (excl. Admin, DON)]], Table3[[#This Row],[LPN Hours (excl. Admin)]], Table3[[#This Row],[CNA Hours]], Table3[[#This Row],[NA TR Hours]], Table3[[#This Row],[Med Aide/Tech Hours]])</f>
        <v>255.8416666666667</v>
      </c>
      <c r="L102" s="3">
        <f>SUM(Table3[[#This Row],[RN Hours (excl. Admin, DON)]:[RN DON Hours]])</f>
        <v>68.538888888888891</v>
      </c>
      <c r="M102" s="3">
        <v>53.236111111111114</v>
      </c>
      <c r="N102" s="3">
        <v>10.122222222222222</v>
      </c>
      <c r="O102" s="3">
        <v>5.1805555555555554</v>
      </c>
      <c r="P102" s="3">
        <f>SUM(Table3[[#This Row],[LPN Hours (excl. Admin)]:[LPN Admin Hours]])</f>
        <v>75.75833333333334</v>
      </c>
      <c r="Q102" s="3">
        <v>75.75833333333334</v>
      </c>
      <c r="R102" s="3">
        <v>0</v>
      </c>
      <c r="S102" s="3">
        <f>SUM(Table3[[#This Row],[CNA Hours]], Table3[[#This Row],[NA TR Hours]], Table3[[#This Row],[Med Aide/Tech Hours]])</f>
        <v>126.84722222222223</v>
      </c>
      <c r="T102" s="3">
        <v>126.84722222222223</v>
      </c>
      <c r="U102" s="3">
        <v>0</v>
      </c>
      <c r="V102" s="3">
        <v>0</v>
      </c>
      <c r="W102" s="3">
        <f>SUM(Table3[[#This Row],[RN Hours Contract]:[Med Aide Hours Contract]])</f>
        <v>14.102777777777778</v>
      </c>
      <c r="X102" s="3">
        <v>0</v>
      </c>
      <c r="Y102" s="3">
        <v>0</v>
      </c>
      <c r="Z102" s="3">
        <v>0</v>
      </c>
      <c r="AA102" s="3">
        <v>1.6472222222222221</v>
      </c>
      <c r="AB102" s="3">
        <v>0</v>
      </c>
      <c r="AC102" s="3">
        <v>12.455555555555556</v>
      </c>
      <c r="AD102" s="3">
        <v>0</v>
      </c>
      <c r="AE102" s="3">
        <v>0</v>
      </c>
      <c r="AF102" t="s">
        <v>100</v>
      </c>
      <c r="AG102" s="13">
        <v>3</v>
      </c>
      <c r="AQ102"/>
    </row>
    <row r="103" spans="1:43" x14ac:dyDescent="0.2">
      <c r="A103" t="s">
        <v>681</v>
      </c>
      <c r="B103" t="s">
        <v>799</v>
      </c>
      <c r="C103" t="s">
        <v>1511</v>
      </c>
      <c r="D103" t="s">
        <v>1720</v>
      </c>
      <c r="E103" s="3">
        <v>80.8</v>
      </c>
      <c r="F103" s="3">
        <f>Table3[[#This Row],[Total Hours Nurse Staffing]]/Table3[[#This Row],[MDS Census]]</f>
        <v>3.3454620462046205</v>
      </c>
      <c r="G103" s="3">
        <f>Table3[[#This Row],[Total Direct Care Staff Hours]]/Table3[[#This Row],[MDS Census]]</f>
        <v>3.076519526952695</v>
      </c>
      <c r="H103" s="3">
        <f>Table3[[#This Row],[Total RN Hours (w/ Admin, DON)]]/Table3[[#This Row],[MDS Census]]</f>
        <v>0.8284447194719472</v>
      </c>
      <c r="I103" s="3">
        <f>Table3[[#This Row],[RN Hours (excl. Admin, DON)]]/Table3[[#This Row],[MDS Census]]</f>
        <v>0.6147483498349835</v>
      </c>
      <c r="J103" s="3">
        <f t="shared" si="1"/>
        <v>270.31333333333333</v>
      </c>
      <c r="K103" s="3">
        <f>SUM(Table3[[#This Row],[RN Hours (excl. Admin, DON)]], Table3[[#This Row],[LPN Hours (excl. Admin)]], Table3[[#This Row],[CNA Hours]], Table3[[#This Row],[NA TR Hours]], Table3[[#This Row],[Med Aide/Tech Hours]])</f>
        <v>248.58277777777775</v>
      </c>
      <c r="L103" s="3">
        <f>SUM(Table3[[#This Row],[RN Hours (excl. Admin, DON)]:[RN DON Hours]])</f>
        <v>66.938333333333333</v>
      </c>
      <c r="M103" s="3">
        <v>49.671666666666667</v>
      </c>
      <c r="N103" s="3">
        <v>12.377777777777778</v>
      </c>
      <c r="O103" s="3">
        <v>4.8888888888888893</v>
      </c>
      <c r="P103" s="3">
        <f>SUM(Table3[[#This Row],[LPN Hours (excl. Admin)]:[LPN Admin Hours]])</f>
        <v>53.658333333333331</v>
      </c>
      <c r="Q103" s="3">
        <v>49.194444444444443</v>
      </c>
      <c r="R103" s="3">
        <v>4.4638888888888886</v>
      </c>
      <c r="S103" s="3">
        <f>SUM(Table3[[#This Row],[CNA Hours]], Table3[[#This Row],[NA TR Hours]], Table3[[#This Row],[Med Aide/Tech Hours]])</f>
        <v>149.71666666666667</v>
      </c>
      <c r="T103" s="3">
        <v>114.40555555555555</v>
      </c>
      <c r="U103" s="3">
        <v>35.31111111111111</v>
      </c>
      <c r="V103" s="3">
        <v>0</v>
      </c>
      <c r="W103" s="3">
        <f>SUM(Table3[[#This Row],[RN Hours Contract]:[Med Aide Hours Contract]])</f>
        <v>0</v>
      </c>
      <c r="X103" s="3">
        <v>0</v>
      </c>
      <c r="Y103" s="3">
        <v>0</v>
      </c>
      <c r="Z103" s="3">
        <v>0</v>
      </c>
      <c r="AA103" s="3">
        <v>0</v>
      </c>
      <c r="AB103" s="3">
        <v>0</v>
      </c>
      <c r="AC103" s="3">
        <v>0</v>
      </c>
      <c r="AD103" s="3">
        <v>0</v>
      </c>
      <c r="AE103" s="3">
        <v>0</v>
      </c>
      <c r="AF103" t="s">
        <v>101</v>
      </c>
      <c r="AG103" s="13">
        <v>3</v>
      </c>
      <c r="AQ103"/>
    </row>
    <row r="104" spans="1:43" x14ac:dyDescent="0.2">
      <c r="A104" t="s">
        <v>681</v>
      </c>
      <c r="B104" t="s">
        <v>800</v>
      </c>
      <c r="C104" t="s">
        <v>1382</v>
      </c>
      <c r="D104" t="s">
        <v>1725</v>
      </c>
      <c r="E104" s="3">
        <v>81.222222222222229</v>
      </c>
      <c r="F104" s="3">
        <f>Table3[[#This Row],[Total Hours Nurse Staffing]]/Table3[[#This Row],[MDS Census]]</f>
        <v>3.3830560875512985</v>
      </c>
      <c r="G104" s="3">
        <f>Table3[[#This Row],[Total Direct Care Staff Hours]]/Table3[[#This Row],[MDS Census]]</f>
        <v>3.2959493844049246</v>
      </c>
      <c r="H104" s="3">
        <f>Table3[[#This Row],[Total RN Hours (w/ Admin, DON)]]/Table3[[#This Row],[MDS Census]]</f>
        <v>0.5552722298221614</v>
      </c>
      <c r="I104" s="3">
        <f>Table3[[#This Row],[RN Hours (excl. Admin, DON)]]/Table3[[#This Row],[MDS Census]]</f>
        <v>0.5236032831737345</v>
      </c>
      <c r="J104" s="3">
        <f t="shared" si="1"/>
        <v>274.77933333333328</v>
      </c>
      <c r="K104" s="3">
        <f>SUM(Table3[[#This Row],[RN Hours (excl. Admin, DON)]], Table3[[#This Row],[LPN Hours (excl. Admin)]], Table3[[#This Row],[CNA Hours]], Table3[[#This Row],[NA TR Hours]], Table3[[#This Row],[Med Aide/Tech Hours]])</f>
        <v>267.70433333333335</v>
      </c>
      <c r="L104" s="3">
        <f>SUM(Table3[[#This Row],[RN Hours (excl. Admin, DON)]:[RN DON Hours]])</f>
        <v>45.100444444444442</v>
      </c>
      <c r="M104" s="3">
        <v>42.528222222222219</v>
      </c>
      <c r="N104" s="3">
        <v>2.5722222222222224</v>
      </c>
      <c r="O104" s="3">
        <v>0</v>
      </c>
      <c r="P104" s="3">
        <f>SUM(Table3[[#This Row],[LPN Hours (excl. Admin)]:[LPN Admin Hours]])</f>
        <v>70.063777777777773</v>
      </c>
      <c r="Q104" s="3">
        <v>65.560999999999993</v>
      </c>
      <c r="R104" s="3">
        <v>4.5027777777777782</v>
      </c>
      <c r="S104" s="3">
        <f>SUM(Table3[[#This Row],[CNA Hours]], Table3[[#This Row],[NA TR Hours]], Table3[[#This Row],[Med Aide/Tech Hours]])</f>
        <v>159.6151111111111</v>
      </c>
      <c r="T104" s="3">
        <v>159.6151111111111</v>
      </c>
      <c r="U104" s="3">
        <v>0</v>
      </c>
      <c r="V104" s="3">
        <v>0</v>
      </c>
      <c r="W104" s="3">
        <f>SUM(Table3[[#This Row],[RN Hours Contract]:[Med Aide Hours Contract]])</f>
        <v>0</v>
      </c>
      <c r="X104" s="3">
        <v>0</v>
      </c>
      <c r="Y104" s="3">
        <v>0</v>
      </c>
      <c r="Z104" s="3">
        <v>0</v>
      </c>
      <c r="AA104" s="3">
        <v>0</v>
      </c>
      <c r="AB104" s="3">
        <v>0</v>
      </c>
      <c r="AC104" s="3">
        <v>0</v>
      </c>
      <c r="AD104" s="3">
        <v>0</v>
      </c>
      <c r="AE104" s="3">
        <v>0</v>
      </c>
      <c r="AF104" t="s">
        <v>102</v>
      </c>
      <c r="AG104" s="13">
        <v>3</v>
      </c>
      <c r="AQ104"/>
    </row>
    <row r="105" spans="1:43" x14ac:dyDescent="0.2">
      <c r="A105" t="s">
        <v>681</v>
      </c>
      <c r="B105" t="s">
        <v>801</v>
      </c>
      <c r="C105" t="s">
        <v>1512</v>
      </c>
      <c r="D105" t="s">
        <v>1700</v>
      </c>
      <c r="E105" s="3">
        <v>88.777777777777771</v>
      </c>
      <c r="F105" s="3">
        <f>Table3[[#This Row],[Total Hours Nurse Staffing]]/Table3[[#This Row],[MDS Census]]</f>
        <v>4.2906533166458081</v>
      </c>
      <c r="G105" s="3">
        <f>Table3[[#This Row],[Total Direct Care Staff Hours]]/Table3[[#This Row],[MDS Census]]</f>
        <v>4.14259324155194</v>
      </c>
      <c r="H105" s="3">
        <f>Table3[[#This Row],[Total RN Hours (w/ Admin, DON)]]/Table3[[#This Row],[MDS Census]]</f>
        <v>0.52754818523153946</v>
      </c>
      <c r="I105" s="3">
        <f>Table3[[#This Row],[RN Hours (excl. Admin, DON)]]/Table3[[#This Row],[MDS Census]]</f>
        <v>0.37948811013767214</v>
      </c>
      <c r="J105" s="3">
        <f t="shared" ref="J105:J168" si="2">SUM(L105,P105,S105)</f>
        <v>380.91466666666668</v>
      </c>
      <c r="K105" s="3">
        <f>SUM(Table3[[#This Row],[RN Hours (excl. Admin, DON)]], Table3[[#This Row],[LPN Hours (excl. Admin)]], Table3[[#This Row],[CNA Hours]], Table3[[#This Row],[NA TR Hours]], Table3[[#This Row],[Med Aide/Tech Hours]])</f>
        <v>367.77022222222223</v>
      </c>
      <c r="L105" s="3">
        <f>SUM(Table3[[#This Row],[RN Hours (excl. Admin, DON)]:[RN DON Hours]])</f>
        <v>46.834555555555553</v>
      </c>
      <c r="M105" s="3">
        <v>33.690111111111115</v>
      </c>
      <c r="N105" s="3">
        <v>6.5222222222222221</v>
      </c>
      <c r="O105" s="3">
        <v>6.6222222222222218</v>
      </c>
      <c r="P105" s="3">
        <f>SUM(Table3[[#This Row],[LPN Hours (excl. Admin)]:[LPN Admin Hours]])</f>
        <v>108.92644444444444</v>
      </c>
      <c r="Q105" s="3">
        <v>108.92644444444444</v>
      </c>
      <c r="R105" s="3">
        <v>0</v>
      </c>
      <c r="S105" s="3">
        <f>SUM(Table3[[#This Row],[CNA Hours]], Table3[[#This Row],[NA TR Hours]], Table3[[#This Row],[Med Aide/Tech Hours]])</f>
        <v>225.15366666666668</v>
      </c>
      <c r="T105" s="3">
        <v>225.15366666666668</v>
      </c>
      <c r="U105" s="3">
        <v>0</v>
      </c>
      <c r="V105" s="3">
        <v>0</v>
      </c>
      <c r="W105" s="3">
        <f>SUM(Table3[[#This Row],[RN Hours Contract]:[Med Aide Hours Contract]])</f>
        <v>4.5222222222222221</v>
      </c>
      <c r="X105" s="3">
        <v>0</v>
      </c>
      <c r="Y105" s="3">
        <v>0</v>
      </c>
      <c r="Z105" s="3">
        <v>0</v>
      </c>
      <c r="AA105" s="3">
        <v>2.0166666666666666</v>
      </c>
      <c r="AB105" s="3">
        <v>0</v>
      </c>
      <c r="AC105" s="3">
        <v>2.5055555555555555</v>
      </c>
      <c r="AD105" s="3">
        <v>0</v>
      </c>
      <c r="AE105" s="3">
        <v>0</v>
      </c>
      <c r="AF105" t="s">
        <v>103</v>
      </c>
      <c r="AG105" s="13">
        <v>3</v>
      </c>
      <c r="AQ105"/>
    </row>
    <row r="106" spans="1:43" x14ac:dyDescent="0.2">
      <c r="A106" t="s">
        <v>681</v>
      </c>
      <c r="B106" t="s">
        <v>802</v>
      </c>
      <c r="C106" t="s">
        <v>1471</v>
      </c>
      <c r="D106" t="s">
        <v>1716</v>
      </c>
      <c r="E106" s="3">
        <v>78.711111111111109</v>
      </c>
      <c r="F106" s="3">
        <f>Table3[[#This Row],[Total Hours Nurse Staffing]]/Table3[[#This Row],[MDS Census]]</f>
        <v>3.136620553359684</v>
      </c>
      <c r="G106" s="3">
        <f>Table3[[#This Row],[Total Direct Care Staff Hours]]/Table3[[#This Row],[MDS Census]]</f>
        <v>3.0332538114059857</v>
      </c>
      <c r="H106" s="3">
        <f>Table3[[#This Row],[Total RN Hours (w/ Admin, DON)]]/Table3[[#This Row],[MDS Census]]</f>
        <v>0.47819028797289664</v>
      </c>
      <c r="I106" s="3">
        <f>Table3[[#This Row],[RN Hours (excl. Admin, DON)]]/Table3[[#This Row],[MDS Census]]</f>
        <v>0.37482354601919821</v>
      </c>
      <c r="J106" s="3">
        <f t="shared" si="2"/>
        <v>246.8868888888889</v>
      </c>
      <c r="K106" s="3">
        <f>SUM(Table3[[#This Row],[RN Hours (excl. Admin, DON)]], Table3[[#This Row],[LPN Hours (excl. Admin)]], Table3[[#This Row],[CNA Hours]], Table3[[#This Row],[NA TR Hours]], Table3[[#This Row],[Med Aide/Tech Hours]])</f>
        <v>238.75077777777778</v>
      </c>
      <c r="L106" s="3">
        <f>SUM(Table3[[#This Row],[RN Hours (excl. Admin, DON)]:[RN DON Hours]])</f>
        <v>37.638888888888886</v>
      </c>
      <c r="M106" s="3">
        <v>29.502777777777776</v>
      </c>
      <c r="N106" s="3">
        <v>3.2972222222222221</v>
      </c>
      <c r="O106" s="3">
        <v>4.8388888888888886</v>
      </c>
      <c r="P106" s="3">
        <f>SUM(Table3[[#This Row],[LPN Hours (excl. Admin)]:[LPN Admin Hours]])</f>
        <v>71.228555555555559</v>
      </c>
      <c r="Q106" s="3">
        <v>71.228555555555559</v>
      </c>
      <c r="R106" s="3">
        <v>0</v>
      </c>
      <c r="S106" s="3">
        <f>SUM(Table3[[#This Row],[CNA Hours]], Table3[[#This Row],[NA TR Hours]], Table3[[#This Row],[Med Aide/Tech Hours]])</f>
        <v>138.01944444444445</v>
      </c>
      <c r="T106" s="3">
        <v>105.35833333333333</v>
      </c>
      <c r="U106" s="3">
        <v>32.661111111111111</v>
      </c>
      <c r="V106" s="3">
        <v>0</v>
      </c>
      <c r="W106" s="3">
        <f>SUM(Table3[[#This Row],[RN Hours Contract]:[Med Aide Hours Contract]])</f>
        <v>18.494444444444444</v>
      </c>
      <c r="X106" s="3">
        <v>3.7833333333333332</v>
      </c>
      <c r="Y106" s="3">
        <v>0</v>
      </c>
      <c r="Z106" s="3">
        <v>0</v>
      </c>
      <c r="AA106" s="3">
        <v>14.71111111111111</v>
      </c>
      <c r="AB106" s="3">
        <v>0</v>
      </c>
      <c r="AC106" s="3">
        <v>0</v>
      </c>
      <c r="AD106" s="3">
        <v>0</v>
      </c>
      <c r="AE106" s="3">
        <v>0</v>
      </c>
      <c r="AF106" t="s">
        <v>104</v>
      </c>
      <c r="AG106" s="13">
        <v>3</v>
      </c>
      <c r="AQ106"/>
    </row>
    <row r="107" spans="1:43" x14ac:dyDescent="0.2">
      <c r="A107" t="s">
        <v>681</v>
      </c>
      <c r="B107" t="s">
        <v>803</v>
      </c>
      <c r="C107" t="s">
        <v>1465</v>
      </c>
      <c r="D107" t="s">
        <v>1722</v>
      </c>
      <c r="E107" s="3">
        <v>104.92222222222222</v>
      </c>
      <c r="F107" s="3">
        <f>Table3[[#This Row],[Total Hours Nurse Staffing]]/Table3[[#This Row],[MDS Census]]</f>
        <v>3.5722916446044692</v>
      </c>
      <c r="G107" s="3">
        <f>Table3[[#This Row],[Total Direct Care Staff Hours]]/Table3[[#This Row],[MDS Census]]</f>
        <v>3.3867743301916766</v>
      </c>
      <c r="H107" s="3">
        <f>Table3[[#This Row],[Total RN Hours (w/ Admin, DON)]]/Table3[[#This Row],[MDS Census]]</f>
        <v>0.88622365773588907</v>
      </c>
      <c r="I107" s="3">
        <f>Table3[[#This Row],[RN Hours (excl. Admin, DON)]]/Table3[[#This Row],[MDS Census]]</f>
        <v>0.70070634332309645</v>
      </c>
      <c r="J107" s="3">
        <f t="shared" si="2"/>
        <v>374.8127777777778</v>
      </c>
      <c r="K107" s="3">
        <f>SUM(Table3[[#This Row],[RN Hours (excl. Admin, DON)]], Table3[[#This Row],[LPN Hours (excl. Admin)]], Table3[[#This Row],[CNA Hours]], Table3[[#This Row],[NA TR Hours]], Table3[[#This Row],[Med Aide/Tech Hours]])</f>
        <v>355.34788888888892</v>
      </c>
      <c r="L107" s="3">
        <f>SUM(Table3[[#This Row],[RN Hours (excl. Admin, DON)]:[RN DON Hours]])</f>
        <v>92.984555555555559</v>
      </c>
      <c r="M107" s="3">
        <v>73.519666666666666</v>
      </c>
      <c r="N107" s="3">
        <v>14.131555555555558</v>
      </c>
      <c r="O107" s="3">
        <v>5.333333333333333</v>
      </c>
      <c r="P107" s="3">
        <f>SUM(Table3[[#This Row],[LPN Hours (excl. Admin)]:[LPN Admin Hours]])</f>
        <v>62.70022222222223</v>
      </c>
      <c r="Q107" s="3">
        <v>62.70022222222223</v>
      </c>
      <c r="R107" s="3">
        <v>0</v>
      </c>
      <c r="S107" s="3">
        <f>SUM(Table3[[#This Row],[CNA Hours]], Table3[[#This Row],[NA TR Hours]], Table3[[#This Row],[Med Aide/Tech Hours]])</f>
        <v>219.12800000000001</v>
      </c>
      <c r="T107" s="3">
        <v>200.06722222222223</v>
      </c>
      <c r="U107" s="3">
        <v>19.06077777777778</v>
      </c>
      <c r="V107" s="3">
        <v>0</v>
      </c>
      <c r="W107" s="3">
        <f>SUM(Table3[[#This Row],[RN Hours Contract]:[Med Aide Hours Contract]])</f>
        <v>12.892777777777777</v>
      </c>
      <c r="X107" s="3">
        <v>4.1863333333333328</v>
      </c>
      <c r="Y107" s="3">
        <v>0</v>
      </c>
      <c r="Z107" s="3">
        <v>0</v>
      </c>
      <c r="AA107" s="3">
        <v>1.1313333333333333</v>
      </c>
      <c r="AB107" s="3">
        <v>0</v>
      </c>
      <c r="AC107" s="3">
        <v>7.5751111111111111</v>
      </c>
      <c r="AD107" s="3">
        <v>0</v>
      </c>
      <c r="AE107" s="3">
        <v>0</v>
      </c>
      <c r="AF107" t="s">
        <v>105</v>
      </c>
      <c r="AG107" s="13">
        <v>3</v>
      </c>
      <c r="AQ107"/>
    </row>
    <row r="108" spans="1:43" x14ac:dyDescent="0.2">
      <c r="A108" t="s">
        <v>681</v>
      </c>
      <c r="B108" t="s">
        <v>804</v>
      </c>
      <c r="C108" t="s">
        <v>1513</v>
      </c>
      <c r="D108" t="s">
        <v>1730</v>
      </c>
      <c r="E108" s="3">
        <v>81.166666666666671</v>
      </c>
      <c r="F108" s="3">
        <f>Table3[[#This Row],[Total Hours Nurse Staffing]]/Table3[[#This Row],[MDS Census]]</f>
        <v>3.1468008213552365</v>
      </c>
      <c r="G108" s="3">
        <f>Table3[[#This Row],[Total Direct Care Staff Hours]]/Table3[[#This Row],[MDS Census]]</f>
        <v>2.9606269678302533</v>
      </c>
      <c r="H108" s="3">
        <f>Table3[[#This Row],[Total RN Hours (w/ Admin, DON)]]/Table3[[#This Row],[MDS Census]]</f>
        <v>0.63591375770020531</v>
      </c>
      <c r="I108" s="3">
        <f>Table3[[#This Row],[RN Hours (excl. Admin, DON)]]/Table3[[#This Row],[MDS Census]]</f>
        <v>0.44973990417522242</v>
      </c>
      <c r="J108" s="3">
        <f t="shared" si="2"/>
        <v>255.41533333333336</v>
      </c>
      <c r="K108" s="3">
        <f>SUM(Table3[[#This Row],[RN Hours (excl. Admin, DON)]], Table3[[#This Row],[LPN Hours (excl. Admin)]], Table3[[#This Row],[CNA Hours]], Table3[[#This Row],[NA TR Hours]], Table3[[#This Row],[Med Aide/Tech Hours]])</f>
        <v>240.30422222222225</v>
      </c>
      <c r="L108" s="3">
        <f>SUM(Table3[[#This Row],[RN Hours (excl. Admin, DON)]:[RN DON Hours]])</f>
        <v>51.615000000000002</v>
      </c>
      <c r="M108" s="3">
        <v>36.503888888888888</v>
      </c>
      <c r="N108" s="3">
        <v>9.4222222222222225</v>
      </c>
      <c r="O108" s="3">
        <v>5.6888888888888891</v>
      </c>
      <c r="P108" s="3">
        <f>SUM(Table3[[#This Row],[LPN Hours (excl. Admin)]:[LPN Admin Hours]])</f>
        <v>48.763222222222218</v>
      </c>
      <c r="Q108" s="3">
        <v>48.763222222222218</v>
      </c>
      <c r="R108" s="3">
        <v>0</v>
      </c>
      <c r="S108" s="3">
        <f>SUM(Table3[[#This Row],[CNA Hours]], Table3[[#This Row],[NA TR Hours]], Table3[[#This Row],[Med Aide/Tech Hours]])</f>
        <v>155.03711111111113</v>
      </c>
      <c r="T108" s="3">
        <v>143.67811111111112</v>
      </c>
      <c r="U108" s="3">
        <v>11.359</v>
      </c>
      <c r="V108" s="3">
        <v>0</v>
      </c>
      <c r="W108" s="3">
        <f>SUM(Table3[[#This Row],[RN Hours Contract]:[Med Aide Hours Contract]])</f>
        <v>41.582777777777785</v>
      </c>
      <c r="X108" s="3">
        <v>5.4725555555555569</v>
      </c>
      <c r="Y108" s="3">
        <v>3.8222222222222224</v>
      </c>
      <c r="Z108" s="3">
        <v>0</v>
      </c>
      <c r="AA108" s="3">
        <v>17.619444444444451</v>
      </c>
      <c r="AB108" s="3">
        <v>0</v>
      </c>
      <c r="AC108" s="3">
        <v>14.668555555555557</v>
      </c>
      <c r="AD108" s="3">
        <v>0</v>
      </c>
      <c r="AE108" s="3">
        <v>0</v>
      </c>
      <c r="AF108" t="s">
        <v>106</v>
      </c>
      <c r="AG108" s="13">
        <v>3</v>
      </c>
      <c r="AQ108"/>
    </row>
    <row r="109" spans="1:43" x14ac:dyDescent="0.2">
      <c r="A109" t="s">
        <v>681</v>
      </c>
      <c r="B109" t="s">
        <v>805</v>
      </c>
      <c r="C109" t="s">
        <v>1514</v>
      </c>
      <c r="D109" t="s">
        <v>1719</v>
      </c>
      <c r="E109" s="3">
        <v>105.77777777777777</v>
      </c>
      <c r="F109" s="3">
        <f>Table3[[#This Row],[Total Hours Nurse Staffing]]/Table3[[#This Row],[MDS Census]]</f>
        <v>3.2192752100840343</v>
      </c>
      <c r="G109" s="3">
        <f>Table3[[#This Row],[Total Direct Care Staff Hours]]/Table3[[#This Row],[MDS Census]]</f>
        <v>3.0216649159663866</v>
      </c>
      <c r="H109" s="3">
        <f>Table3[[#This Row],[Total RN Hours (w/ Admin, DON)]]/Table3[[#This Row],[MDS Census]]</f>
        <v>0.65005252100840349</v>
      </c>
      <c r="I109" s="3">
        <f>Table3[[#This Row],[RN Hours (excl. Admin, DON)]]/Table3[[#This Row],[MDS Census]]</f>
        <v>0.45244222689075636</v>
      </c>
      <c r="J109" s="3">
        <f t="shared" si="2"/>
        <v>340.52777777777783</v>
      </c>
      <c r="K109" s="3">
        <f>SUM(Table3[[#This Row],[RN Hours (excl. Admin, DON)]], Table3[[#This Row],[LPN Hours (excl. Admin)]], Table3[[#This Row],[CNA Hours]], Table3[[#This Row],[NA TR Hours]], Table3[[#This Row],[Med Aide/Tech Hours]])</f>
        <v>319.625</v>
      </c>
      <c r="L109" s="3">
        <f>SUM(Table3[[#This Row],[RN Hours (excl. Admin, DON)]:[RN DON Hours]])</f>
        <v>68.76111111111112</v>
      </c>
      <c r="M109" s="3">
        <v>47.858333333333334</v>
      </c>
      <c r="N109" s="3">
        <v>15.361111111111111</v>
      </c>
      <c r="O109" s="3">
        <v>5.541666666666667</v>
      </c>
      <c r="P109" s="3">
        <f>SUM(Table3[[#This Row],[LPN Hours (excl. Admin)]:[LPN Admin Hours]])</f>
        <v>71.913888888888891</v>
      </c>
      <c r="Q109" s="3">
        <v>71.913888888888891</v>
      </c>
      <c r="R109" s="3">
        <v>0</v>
      </c>
      <c r="S109" s="3">
        <f>SUM(Table3[[#This Row],[CNA Hours]], Table3[[#This Row],[NA TR Hours]], Table3[[#This Row],[Med Aide/Tech Hours]])</f>
        <v>199.85277777777779</v>
      </c>
      <c r="T109" s="3">
        <v>177.10277777777779</v>
      </c>
      <c r="U109" s="3">
        <v>22.75</v>
      </c>
      <c r="V109" s="3">
        <v>0</v>
      </c>
      <c r="W109" s="3">
        <f>SUM(Table3[[#This Row],[RN Hours Contract]:[Med Aide Hours Contract]])</f>
        <v>70.75</v>
      </c>
      <c r="X109" s="3">
        <v>2.4527777777777779</v>
      </c>
      <c r="Y109" s="3">
        <v>0</v>
      </c>
      <c r="Z109" s="3">
        <v>0.29722222222222222</v>
      </c>
      <c r="AA109" s="3">
        <v>13.105555555555556</v>
      </c>
      <c r="AB109" s="3">
        <v>0</v>
      </c>
      <c r="AC109" s="3">
        <v>54.894444444444446</v>
      </c>
      <c r="AD109" s="3">
        <v>0</v>
      </c>
      <c r="AE109" s="3">
        <v>0</v>
      </c>
      <c r="AF109" t="s">
        <v>107</v>
      </c>
      <c r="AG109" s="13">
        <v>3</v>
      </c>
      <c r="AQ109"/>
    </row>
    <row r="110" spans="1:43" x14ac:dyDescent="0.2">
      <c r="A110" t="s">
        <v>681</v>
      </c>
      <c r="B110" t="s">
        <v>806</v>
      </c>
      <c r="C110" t="s">
        <v>1376</v>
      </c>
      <c r="D110" t="s">
        <v>1708</v>
      </c>
      <c r="E110" s="3">
        <v>81.077777777777783</v>
      </c>
      <c r="F110" s="3">
        <f>Table3[[#This Row],[Total Hours Nurse Staffing]]/Table3[[#This Row],[MDS Census]]</f>
        <v>3.5422091270385088</v>
      </c>
      <c r="G110" s="3">
        <f>Table3[[#This Row],[Total Direct Care Staff Hours]]/Table3[[#This Row],[MDS Census]]</f>
        <v>3.3630944223653554</v>
      </c>
      <c r="H110" s="3">
        <f>Table3[[#This Row],[Total RN Hours (w/ Admin, DON)]]/Table3[[#This Row],[MDS Census]]</f>
        <v>0.55139098259558716</v>
      </c>
      <c r="I110" s="3">
        <f>Table3[[#This Row],[RN Hours (excl. Admin, DON)]]/Table3[[#This Row],[MDS Census]]</f>
        <v>0.37227627792243384</v>
      </c>
      <c r="J110" s="3">
        <f t="shared" si="2"/>
        <v>287.19444444444446</v>
      </c>
      <c r="K110" s="3">
        <f>SUM(Table3[[#This Row],[RN Hours (excl. Admin, DON)]], Table3[[#This Row],[LPN Hours (excl. Admin)]], Table3[[#This Row],[CNA Hours]], Table3[[#This Row],[NA TR Hours]], Table3[[#This Row],[Med Aide/Tech Hours]])</f>
        <v>272.67222222222222</v>
      </c>
      <c r="L110" s="3">
        <f>SUM(Table3[[#This Row],[RN Hours (excl. Admin, DON)]:[RN DON Hours]])</f>
        <v>44.705555555555556</v>
      </c>
      <c r="M110" s="3">
        <v>30.183333333333334</v>
      </c>
      <c r="N110" s="3">
        <v>9.9444444444444446</v>
      </c>
      <c r="O110" s="3">
        <v>4.5777777777777775</v>
      </c>
      <c r="P110" s="3">
        <f>SUM(Table3[[#This Row],[LPN Hours (excl. Admin)]:[LPN Admin Hours]])</f>
        <v>70.797222222222217</v>
      </c>
      <c r="Q110" s="3">
        <v>70.797222222222217</v>
      </c>
      <c r="R110" s="3">
        <v>0</v>
      </c>
      <c r="S110" s="3">
        <f>SUM(Table3[[#This Row],[CNA Hours]], Table3[[#This Row],[NA TR Hours]], Table3[[#This Row],[Med Aide/Tech Hours]])</f>
        <v>171.69166666666666</v>
      </c>
      <c r="T110" s="3">
        <v>142.96666666666667</v>
      </c>
      <c r="U110" s="3">
        <v>28.725000000000001</v>
      </c>
      <c r="V110" s="3">
        <v>0</v>
      </c>
      <c r="W110" s="3">
        <f>SUM(Table3[[#This Row],[RN Hours Contract]:[Med Aide Hours Contract]])</f>
        <v>15.880555555555555</v>
      </c>
      <c r="X110" s="3">
        <v>2.6138888888888889</v>
      </c>
      <c r="Y110" s="3">
        <v>0</v>
      </c>
      <c r="Z110" s="3">
        <v>4.5777777777777775</v>
      </c>
      <c r="AA110" s="3">
        <v>2.95</v>
      </c>
      <c r="AB110" s="3">
        <v>0</v>
      </c>
      <c r="AC110" s="3">
        <v>5.7388888888888889</v>
      </c>
      <c r="AD110" s="3">
        <v>0</v>
      </c>
      <c r="AE110" s="3">
        <v>0</v>
      </c>
      <c r="AF110" t="s">
        <v>108</v>
      </c>
      <c r="AG110" s="13">
        <v>3</v>
      </c>
      <c r="AQ110"/>
    </row>
    <row r="111" spans="1:43" x14ac:dyDescent="0.2">
      <c r="A111" t="s">
        <v>681</v>
      </c>
      <c r="B111" t="s">
        <v>807</v>
      </c>
      <c r="C111" t="s">
        <v>1477</v>
      </c>
      <c r="D111" t="s">
        <v>1725</v>
      </c>
      <c r="E111" s="3">
        <v>85.777777777777771</v>
      </c>
      <c r="F111" s="3">
        <f>Table3[[#This Row],[Total Hours Nurse Staffing]]/Table3[[#This Row],[MDS Census]]</f>
        <v>2.764863989637306</v>
      </c>
      <c r="G111" s="3">
        <f>Table3[[#This Row],[Total Direct Care Staff Hours]]/Table3[[#This Row],[MDS Census]]</f>
        <v>2.6631476683937825</v>
      </c>
      <c r="H111" s="3">
        <f>Table3[[#This Row],[Total RN Hours (w/ Admin, DON)]]/Table3[[#This Row],[MDS Census]]</f>
        <v>0.46256476683937836</v>
      </c>
      <c r="I111" s="3">
        <f>Table3[[#This Row],[RN Hours (excl. Admin, DON)]]/Table3[[#This Row],[MDS Census]]</f>
        <v>0.3618847150259068</v>
      </c>
      <c r="J111" s="3">
        <f t="shared" si="2"/>
        <v>237.16388888888889</v>
      </c>
      <c r="K111" s="3">
        <f>SUM(Table3[[#This Row],[RN Hours (excl. Admin, DON)]], Table3[[#This Row],[LPN Hours (excl. Admin)]], Table3[[#This Row],[CNA Hours]], Table3[[#This Row],[NA TR Hours]], Table3[[#This Row],[Med Aide/Tech Hours]])</f>
        <v>228.43888888888887</v>
      </c>
      <c r="L111" s="3">
        <f>SUM(Table3[[#This Row],[RN Hours (excl. Admin, DON)]:[RN DON Hours]])</f>
        <v>39.677777777777784</v>
      </c>
      <c r="M111" s="3">
        <v>31.041666666666668</v>
      </c>
      <c r="N111" s="3">
        <v>5.5250000000000004</v>
      </c>
      <c r="O111" s="3">
        <v>3.1111111111111112</v>
      </c>
      <c r="P111" s="3">
        <f>SUM(Table3[[#This Row],[LPN Hours (excl. Admin)]:[LPN Admin Hours]])</f>
        <v>76.761111111111106</v>
      </c>
      <c r="Q111" s="3">
        <v>76.672222222222217</v>
      </c>
      <c r="R111" s="3">
        <v>8.8888888888888892E-2</v>
      </c>
      <c r="S111" s="3">
        <f>SUM(Table3[[#This Row],[CNA Hours]], Table3[[#This Row],[NA TR Hours]], Table3[[#This Row],[Med Aide/Tech Hours]])</f>
        <v>120.72499999999999</v>
      </c>
      <c r="T111" s="3">
        <v>86.822222222222223</v>
      </c>
      <c r="U111" s="3">
        <v>33.902777777777779</v>
      </c>
      <c r="V111" s="3">
        <v>0</v>
      </c>
      <c r="W111" s="3">
        <f>SUM(Table3[[#This Row],[RN Hours Contract]:[Med Aide Hours Contract]])</f>
        <v>40.883333333333333</v>
      </c>
      <c r="X111" s="3">
        <v>7.6611111111111114</v>
      </c>
      <c r="Y111" s="3">
        <v>0</v>
      </c>
      <c r="Z111" s="3">
        <v>0</v>
      </c>
      <c r="AA111" s="3">
        <v>12.986111111111111</v>
      </c>
      <c r="AB111" s="3">
        <v>8.8888888888888892E-2</v>
      </c>
      <c r="AC111" s="3">
        <v>20.147222222222222</v>
      </c>
      <c r="AD111" s="3">
        <v>0</v>
      </c>
      <c r="AE111" s="3">
        <v>0</v>
      </c>
      <c r="AF111" t="s">
        <v>109</v>
      </c>
      <c r="AG111" s="13">
        <v>3</v>
      </c>
      <c r="AQ111"/>
    </row>
    <row r="112" spans="1:43" x14ac:dyDescent="0.2">
      <c r="A112" t="s">
        <v>681</v>
      </c>
      <c r="B112" t="s">
        <v>808</v>
      </c>
      <c r="C112" t="s">
        <v>1515</v>
      </c>
      <c r="D112" t="s">
        <v>1713</v>
      </c>
      <c r="E112" s="3">
        <v>61.577777777777776</v>
      </c>
      <c r="F112" s="3">
        <f>Table3[[#This Row],[Total Hours Nurse Staffing]]/Table3[[#This Row],[MDS Census]]</f>
        <v>4.0620389750992425</v>
      </c>
      <c r="G112" s="3">
        <f>Table3[[#This Row],[Total Direct Care Staff Hours]]/Table3[[#This Row],[MDS Census]]</f>
        <v>3.7516817033561893</v>
      </c>
      <c r="H112" s="3">
        <f>Table3[[#This Row],[Total RN Hours (w/ Admin, DON)]]/Table3[[#This Row],[MDS Census]]</f>
        <v>0.75445687477444978</v>
      </c>
      <c r="I112" s="3">
        <f>Table3[[#This Row],[RN Hours (excl. Admin, DON)]]/Table3[[#This Row],[MDS Census]]</f>
        <v>0.51309996391194512</v>
      </c>
      <c r="J112" s="3">
        <f t="shared" si="2"/>
        <v>250.13133333333334</v>
      </c>
      <c r="K112" s="3">
        <f>SUM(Table3[[#This Row],[RN Hours (excl. Admin, DON)]], Table3[[#This Row],[LPN Hours (excl. Admin)]], Table3[[#This Row],[CNA Hours]], Table3[[#This Row],[NA TR Hours]], Table3[[#This Row],[Med Aide/Tech Hours]])</f>
        <v>231.02022222222223</v>
      </c>
      <c r="L112" s="3">
        <f>SUM(Table3[[#This Row],[RN Hours (excl. Admin, DON)]:[RN DON Hours]])</f>
        <v>46.457777777777785</v>
      </c>
      <c r="M112" s="3">
        <v>31.595555555555556</v>
      </c>
      <c r="N112" s="3">
        <v>9.2622222222222241</v>
      </c>
      <c r="O112" s="3">
        <v>5.6</v>
      </c>
      <c r="P112" s="3">
        <f>SUM(Table3[[#This Row],[LPN Hours (excl. Admin)]:[LPN Admin Hours]])</f>
        <v>53.671666666666674</v>
      </c>
      <c r="Q112" s="3">
        <v>49.422777777777782</v>
      </c>
      <c r="R112" s="3">
        <v>4.2488888888888914</v>
      </c>
      <c r="S112" s="3">
        <f>SUM(Table3[[#This Row],[CNA Hours]], Table3[[#This Row],[NA TR Hours]], Table3[[#This Row],[Med Aide/Tech Hours]])</f>
        <v>150.00188888888889</v>
      </c>
      <c r="T112" s="3">
        <v>150.00188888888889</v>
      </c>
      <c r="U112" s="3">
        <v>0</v>
      </c>
      <c r="V112" s="3">
        <v>0</v>
      </c>
      <c r="W112" s="3">
        <f>SUM(Table3[[#This Row],[RN Hours Contract]:[Med Aide Hours Contract]])</f>
        <v>10.187777777777777</v>
      </c>
      <c r="X112" s="3">
        <v>5.8377777777777773</v>
      </c>
      <c r="Y112" s="3">
        <v>0</v>
      </c>
      <c r="Z112" s="3">
        <v>0</v>
      </c>
      <c r="AA112" s="3">
        <v>0.43055555555555558</v>
      </c>
      <c r="AB112" s="3">
        <v>0</v>
      </c>
      <c r="AC112" s="3">
        <v>3.9194444444444443</v>
      </c>
      <c r="AD112" s="3">
        <v>0</v>
      </c>
      <c r="AE112" s="3">
        <v>0</v>
      </c>
      <c r="AF112" t="s">
        <v>110</v>
      </c>
      <c r="AG112" s="13">
        <v>3</v>
      </c>
      <c r="AQ112"/>
    </row>
    <row r="113" spans="1:43" x14ac:dyDescent="0.2">
      <c r="A113" t="s">
        <v>681</v>
      </c>
      <c r="B113" t="s">
        <v>809</v>
      </c>
      <c r="C113" t="s">
        <v>1454</v>
      </c>
      <c r="D113" t="s">
        <v>1720</v>
      </c>
      <c r="E113" s="3">
        <v>77.511111111111106</v>
      </c>
      <c r="F113" s="3">
        <f>Table3[[#This Row],[Total Hours Nurse Staffing]]/Table3[[#This Row],[MDS Census]]</f>
        <v>3.0888403096330279</v>
      </c>
      <c r="G113" s="3">
        <f>Table3[[#This Row],[Total Direct Care Staff Hours]]/Table3[[#This Row],[MDS Census]]</f>
        <v>2.9283973623853217</v>
      </c>
      <c r="H113" s="3">
        <f>Table3[[#This Row],[Total RN Hours (w/ Admin, DON)]]/Table3[[#This Row],[MDS Census]]</f>
        <v>0.66950974770642213</v>
      </c>
      <c r="I113" s="3">
        <f>Table3[[#This Row],[RN Hours (excl. Admin, DON)]]/Table3[[#This Row],[MDS Census]]</f>
        <v>0.50906680045871566</v>
      </c>
      <c r="J113" s="3">
        <f t="shared" si="2"/>
        <v>239.41944444444445</v>
      </c>
      <c r="K113" s="3">
        <f>SUM(Table3[[#This Row],[RN Hours (excl. Admin, DON)]], Table3[[#This Row],[LPN Hours (excl. Admin)]], Table3[[#This Row],[CNA Hours]], Table3[[#This Row],[NA TR Hours]], Table3[[#This Row],[Med Aide/Tech Hours]])</f>
        <v>226.98333333333335</v>
      </c>
      <c r="L113" s="3">
        <f>SUM(Table3[[#This Row],[RN Hours (excl. Admin, DON)]:[RN DON Hours]])</f>
        <v>51.894444444444453</v>
      </c>
      <c r="M113" s="3">
        <v>39.458333333333336</v>
      </c>
      <c r="N113" s="3">
        <v>8.780555555555555</v>
      </c>
      <c r="O113" s="3">
        <v>3.6555555555555554</v>
      </c>
      <c r="P113" s="3">
        <f>SUM(Table3[[#This Row],[LPN Hours (excl. Admin)]:[LPN Admin Hours]])</f>
        <v>68.847222222222229</v>
      </c>
      <c r="Q113" s="3">
        <v>68.847222222222229</v>
      </c>
      <c r="R113" s="3">
        <v>0</v>
      </c>
      <c r="S113" s="3">
        <f>SUM(Table3[[#This Row],[CNA Hours]], Table3[[#This Row],[NA TR Hours]], Table3[[#This Row],[Med Aide/Tech Hours]])</f>
        <v>118.67777777777778</v>
      </c>
      <c r="T113" s="3">
        <v>118.67777777777778</v>
      </c>
      <c r="U113" s="3">
        <v>0</v>
      </c>
      <c r="V113" s="3">
        <v>0</v>
      </c>
      <c r="W113" s="3">
        <f>SUM(Table3[[#This Row],[RN Hours Contract]:[Med Aide Hours Contract]])</f>
        <v>25.138888888888889</v>
      </c>
      <c r="X113" s="3">
        <v>6.958333333333333</v>
      </c>
      <c r="Y113" s="3">
        <v>0</v>
      </c>
      <c r="Z113" s="3">
        <v>0</v>
      </c>
      <c r="AA113" s="3">
        <v>14.047222222222222</v>
      </c>
      <c r="AB113" s="3">
        <v>0</v>
      </c>
      <c r="AC113" s="3">
        <v>4.1333333333333337</v>
      </c>
      <c r="AD113" s="3">
        <v>0</v>
      </c>
      <c r="AE113" s="3">
        <v>0</v>
      </c>
      <c r="AF113" t="s">
        <v>111</v>
      </c>
      <c r="AG113" s="13">
        <v>3</v>
      </c>
      <c r="AQ113"/>
    </row>
    <row r="114" spans="1:43" x14ac:dyDescent="0.2">
      <c r="A114" t="s">
        <v>681</v>
      </c>
      <c r="B114" t="s">
        <v>810</v>
      </c>
      <c r="C114" t="s">
        <v>1516</v>
      </c>
      <c r="D114" t="s">
        <v>1688</v>
      </c>
      <c r="E114" s="3">
        <v>87.333333333333329</v>
      </c>
      <c r="F114" s="3">
        <f>Table3[[#This Row],[Total Hours Nurse Staffing]]/Table3[[#This Row],[MDS Census]]</f>
        <v>5.3269720101781184</v>
      </c>
      <c r="G114" s="3">
        <f>Table3[[#This Row],[Total Direct Care Staff Hours]]/Table3[[#This Row],[MDS Census]]</f>
        <v>4.6526399491094157</v>
      </c>
      <c r="H114" s="3">
        <f>Table3[[#This Row],[Total RN Hours (w/ Admin, DON)]]/Table3[[#This Row],[MDS Census]]</f>
        <v>1.6925890585241732</v>
      </c>
      <c r="I114" s="3">
        <f>Table3[[#This Row],[RN Hours (excl. Admin, DON)]]/Table3[[#This Row],[MDS Census]]</f>
        <v>1.0182569974554707</v>
      </c>
      <c r="J114" s="3">
        <f t="shared" si="2"/>
        <v>465.22222222222229</v>
      </c>
      <c r="K114" s="3">
        <f>SUM(Table3[[#This Row],[RN Hours (excl. Admin, DON)]], Table3[[#This Row],[LPN Hours (excl. Admin)]], Table3[[#This Row],[CNA Hours]], Table3[[#This Row],[NA TR Hours]], Table3[[#This Row],[Med Aide/Tech Hours]])</f>
        <v>406.33055555555558</v>
      </c>
      <c r="L114" s="3">
        <f>SUM(Table3[[#This Row],[RN Hours (excl. Admin, DON)]:[RN DON Hours]])</f>
        <v>147.81944444444446</v>
      </c>
      <c r="M114" s="3">
        <v>88.927777777777777</v>
      </c>
      <c r="N114" s="3">
        <v>54.269444444444446</v>
      </c>
      <c r="O114" s="3">
        <v>4.6222222222222218</v>
      </c>
      <c r="P114" s="3">
        <f>SUM(Table3[[#This Row],[LPN Hours (excl. Admin)]:[LPN Admin Hours]])</f>
        <v>27.630555555555556</v>
      </c>
      <c r="Q114" s="3">
        <v>27.630555555555556</v>
      </c>
      <c r="R114" s="3">
        <v>0</v>
      </c>
      <c r="S114" s="3">
        <f>SUM(Table3[[#This Row],[CNA Hours]], Table3[[#This Row],[NA TR Hours]], Table3[[#This Row],[Med Aide/Tech Hours]])</f>
        <v>289.77222222222224</v>
      </c>
      <c r="T114" s="3">
        <v>289.77222222222224</v>
      </c>
      <c r="U114" s="3">
        <v>0</v>
      </c>
      <c r="V114" s="3">
        <v>0</v>
      </c>
      <c r="W114" s="3">
        <f>SUM(Table3[[#This Row],[RN Hours Contract]:[Med Aide Hours Contract]])</f>
        <v>11.65</v>
      </c>
      <c r="X114" s="3">
        <v>1.0472222222222223</v>
      </c>
      <c r="Y114" s="3">
        <v>0</v>
      </c>
      <c r="Z114" s="3">
        <v>0</v>
      </c>
      <c r="AA114" s="3">
        <v>10.602777777777778</v>
      </c>
      <c r="AB114" s="3">
        <v>0</v>
      </c>
      <c r="AC114" s="3">
        <v>0</v>
      </c>
      <c r="AD114" s="3">
        <v>0</v>
      </c>
      <c r="AE114" s="3">
        <v>0</v>
      </c>
      <c r="AF114" t="s">
        <v>112</v>
      </c>
      <c r="AG114" s="13">
        <v>3</v>
      </c>
      <c r="AQ114"/>
    </row>
    <row r="115" spans="1:43" x14ac:dyDescent="0.2">
      <c r="A115" t="s">
        <v>681</v>
      </c>
      <c r="B115" t="s">
        <v>685</v>
      </c>
      <c r="C115" t="s">
        <v>1419</v>
      </c>
      <c r="D115" t="s">
        <v>1738</v>
      </c>
      <c r="E115" s="3">
        <v>102.24444444444444</v>
      </c>
      <c r="F115" s="3">
        <f>Table3[[#This Row],[Total Hours Nurse Staffing]]/Table3[[#This Row],[MDS Census]]</f>
        <v>4.2308737231036728</v>
      </c>
      <c r="G115" s="3">
        <f>Table3[[#This Row],[Total Direct Care Staff Hours]]/Table3[[#This Row],[MDS Census]]</f>
        <v>3.9623375353184089</v>
      </c>
      <c r="H115" s="3">
        <f>Table3[[#This Row],[Total RN Hours (w/ Admin, DON)]]/Table3[[#This Row],[MDS Census]]</f>
        <v>1.0003118887198434</v>
      </c>
      <c r="I115" s="3">
        <f>Table3[[#This Row],[RN Hours (excl. Admin, DON)]]/Table3[[#This Row],[MDS Census]]</f>
        <v>0.77100630297761363</v>
      </c>
      <c r="J115" s="3">
        <f t="shared" si="2"/>
        <v>432.58333333333331</v>
      </c>
      <c r="K115" s="3">
        <f>SUM(Table3[[#This Row],[RN Hours (excl. Admin, DON)]], Table3[[#This Row],[LPN Hours (excl. Admin)]], Table3[[#This Row],[CNA Hours]], Table3[[#This Row],[NA TR Hours]], Table3[[#This Row],[Med Aide/Tech Hours]])</f>
        <v>405.12699999999995</v>
      </c>
      <c r="L115" s="3">
        <f>SUM(Table3[[#This Row],[RN Hours (excl. Admin, DON)]:[RN DON Hours]])</f>
        <v>102.27633333333333</v>
      </c>
      <c r="M115" s="3">
        <v>78.831111111111113</v>
      </c>
      <c r="N115" s="3">
        <v>16.478555555555548</v>
      </c>
      <c r="O115" s="3">
        <v>6.9666666666666668</v>
      </c>
      <c r="P115" s="3">
        <f>SUM(Table3[[#This Row],[LPN Hours (excl. Admin)]:[LPN Admin Hours]])</f>
        <v>106.63755555555554</v>
      </c>
      <c r="Q115" s="3">
        <v>102.62644444444443</v>
      </c>
      <c r="R115" s="3">
        <v>4.011111111111112</v>
      </c>
      <c r="S115" s="3">
        <f>SUM(Table3[[#This Row],[CNA Hours]], Table3[[#This Row],[NA TR Hours]], Table3[[#This Row],[Med Aide/Tech Hours]])</f>
        <v>223.66944444444445</v>
      </c>
      <c r="T115" s="3">
        <v>223.66944444444445</v>
      </c>
      <c r="U115" s="3">
        <v>0</v>
      </c>
      <c r="V115" s="3">
        <v>0</v>
      </c>
      <c r="W115" s="3">
        <f>SUM(Table3[[#This Row],[RN Hours Contract]:[Med Aide Hours Contract]])</f>
        <v>1.8194444444444444</v>
      </c>
      <c r="X115" s="3">
        <v>0</v>
      </c>
      <c r="Y115" s="3">
        <v>0</v>
      </c>
      <c r="Z115" s="3">
        <v>0</v>
      </c>
      <c r="AA115" s="3">
        <v>1.5083333333333333</v>
      </c>
      <c r="AB115" s="3">
        <v>0</v>
      </c>
      <c r="AC115" s="3">
        <v>0.31111111111111112</v>
      </c>
      <c r="AD115" s="3">
        <v>0</v>
      </c>
      <c r="AE115" s="3">
        <v>0</v>
      </c>
      <c r="AF115" t="s">
        <v>113</v>
      </c>
      <c r="AG115" s="13">
        <v>3</v>
      </c>
      <c r="AQ115"/>
    </row>
    <row r="116" spans="1:43" x14ac:dyDescent="0.2">
      <c r="A116" t="s">
        <v>681</v>
      </c>
      <c r="B116" t="s">
        <v>811</v>
      </c>
      <c r="C116" t="s">
        <v>1517</v>
      </c>
      <c r="D116" t="s">
        <v>1709</v>
      </c>
      <c r="E116" s="3">
        <v>167.56666666666666</v>
      </c>
      <c r="F116" s="3">
        <f>Table3[[#This Row],[Total Hours Nurse Staffing]]/Table3[[#This Row],[MDS Census]]</f>
        <v>3.6787918573038922</v>
      </c>
      <c r="G116" s="3">
        <f>Table3[[#This Row],[Total Direct Care Staff Hours]]/Table3[[#This Row],[MDS Census]]</f>
        <v>3.2105821895099798</v>
      </c>
      <c r="H116" s="3">
        <f>Table3[[#This Row],[Total RN Hours (w/ Admin, DON)]]/Table3[[#This Row],[MDS Census]]</f>
        <v>0.57814866388170538</v>
      </c>
      <c r="I116" s="3">
        <f>Table3[[#This Row],[RN Hours (excl. Admin, DON)]]/Table3[[#This Row],[MDS Census]]</f>
        <v>0.19017306544658844</v>
      </c>
      <c r="J116" s="3">
        <f t="shared" si="2"/>
        <v>616.44288888888889</v>
      </c>
      <c r="K116" s="3">
        <f>SUM(Table3[[#This Row],[RN Hours (excl. Admin, DON)]], Table3[[#This Row],[LPN Hours (excl. Admin)]], Table3[[#This Row],[CNA Hours]], Table3[[#This Row],[NA TR Hours]], Table3[[#This Row],[Med Aide/Tech Hours]])</f>
        <v>537.98655555555558</v>
      </c>
      <c r="L116" s="3">
        <f>SUM(Table3[[#This Row],[RN Hours (excl. Admin, DON)]:[RN DON Hours]])</f>
        <v>96.878444444444426</v>
      </c>
      <c r="M116" s="3">
        <v>31.866666666666667</v>
      </c>
      <c r="N116" s="3">
        <v>59.322888888888876</v>
      </c>
      <c r="O116" s="3">
        <v>5.6888888888888891</v>
      </c>
      <c r="P116" s="3">
        <f>SUM(Table3[[#This Row],[LPN Hours (excl. Admin)]:[LPN Admin Hours]])</f>
        <v>192.13044444444444</v>
      </c>
      <c r="Q116" s="3">
        <v>178.68588888888888</v>
      </c>
      <c r="R116" s="3">
        <v>13.444555555555555</v>
      </c>
      <c r="S116" s="3">
        <f>SUM(Table3[[#This Row],[CNA Hours]], Table3[[#This Row],[NA TR Hours]], Table3[[#This Row],[Med Aide/Tech Hours]])</f>
        <v>327.43400000000003</v>
      </c>
      <c r="T116" s="3">
        <v>327.43400000000003</v>
      </c>
      <c r="U116" s="3">
        <v>0</v>
      </c>
      <c r="V116" s="3">
        <v>0</v>
      </c>
      <c r="W116" s="3">
        <f>SUM(Table3[[#This Row],[RN Hours Contract]:[Med Aide Hours Contract]])</f>
        <v>49.258555555555574</v>
      </c>
      <c r="X116" s="3">
        <v>0.51533333333333331</v>
      </c>
      <c r="Y116" s="3">
        <v>0</v>
      </c>
      <c r="Z116" s="3">
        <v>0</v>
      </c>
      <c r="AA116" s="3">
        <v>9.4938888888888915</v>
      </c>
      <c r="AB116" s="3">
        <v>0</v>
      </c>
      <c r="AC116" s="3">
        <v>39.249333333333347</v>
      </c>
      <c r="AD116" s="3">
        <v>0</v>
      </c>
      <c r="AE116" s="3">
        <v>0</v>
      </c>
      <c r="AF116" t="s">
        <v>114</v>
      </c>
      <c r="AG116" s="13">
        <v>3</v>
      </c>
      <c r="AQ116"/>
    </row>
    <row r="117" spans="1:43" x14ac:dyDescent="0.2">
      <c r="A117" t="s">
        <v>681</v>
      </c>
      <c r="B117" t="s">
        <v>812</v>
      </c>
      <c r="C117" t="s">
        <v>1512</v>
      </c>
      <c r="D117" t="s">
        <v>1700</v>
      </c>
      <c r="E117" s="3">
        <v>98.955555555555549</v>
      </c>
      <c r="F117" s="3">
        <f>Table3[[#This Row],[Total Hours Nurse Staffing]]/Table3[[#This Row],[MDS Census]]</f>
        <v>3.3507231080170676</v>
      </c>
      <c r="G117" s="3">
        <f>Table3[[#This Row],[Total Direct Care Staff Hours]]/Table3[[#This Row],[MDS Census]]</f>
        <v>3.1980170671457451</v>
      </c>
      <c r="H117" s="3">
        <f>Table3[[#This Row],[Total RN Hours (w/ Admin, DON)]]/Table3[[#This Row],[MDS Census]]</f>
        <v>0.43712104199416124</v>
      </c>
      <c r="I117" s="3">
        <f>Table3[[#This Row],[RN Hours (excl. Admin, DON)]]/Table3[[#This Row],[MDS Census]]</f>
        <v>0.34100606332809347</v>
      </c>
      <c r="J117" s="3">
        <f t="shared" si="2"/>
        <v>331.57266666666669</v>
      </c>
      <c r="K117" s="3">
        <f>SUM(Table3[[#This Row],[RN Hours (excl. Admin, DON)]], Table3[[#This Row],[LPN Hours (excl. Admin)]], Table3[[#This Row],[CNA Hours]], Table3[[#This Row],[NA TR Hours]], Table3[[#This Row],[Med Aide/Tech Hours]])</f>
        <v>316.46155555555561</v>
      </c>
      <c r="L117" s="3">
        <f>SUM(Table3[[#This Row],[RN Hours (excl. Admin, DON)]:[RN DON Hours]])</f>
        <v>43.255555555555553</v>
      </c>
      <c r="M117" s="3">
        <v>33.744444444444447</v>
      </c>
      <c r="N117" s="3">
        <v>7.0222222222222221</v>
      </c>
      <c r="O117" s="3">
        <v>2.4888888888888889</v>
      </c>
      <c r="P117" s="3">
        <f>SUM(Table3[[#This Row],[LPN Hours (excl. Admin)]:[LPN Admin Hours]])</f>
        <v>94.392222222222216</v>
      </c>
      <c r="Q117" s="3">
        <v>88.792222222222222</v>
      </c>
      <c r="R117" s="3">
        <v>5.6</v>
      </c>
      <c r="S117" s="3">
        <f>SUM(Table3[[#This Row],[CNA Hours]], Table3[[#This Row],[NA TR Hours]], Table3[[#This Row],[Med Aide/Tech Hours]])</f>
        <v>193.92488888888892</v>
      </c>
      <c r="T117" s="3">
        <v>193.92488888888892</v>
      </c>
      <c r="U117" s="3">
        <v>0</v>
      </c>
      <c r="V117" s="3">
        <v>0</v>
      </c>
      <c r="W117" s="3">
        <f>SUM(Table3[[#This Row],[RN Hours Contract]:[Med Aide Hours Contract]])</f>
        <v>331.57266666666669</v>
      </c>
      <c r="X117" s="3">
        <v>33.74444444444444</v>
      </c>
      <c r="Y117" s="3">
        <v>7.0222222222222221</v>
      </c>
      <c r="Z117" s="3">
        <v>2.4888888888888889</v>
      </c>
      <c r="AA117" s="3">
        <v>88.792222222222236</v>
      </c>
      <c r="AB117" s="3">
        <v>5.6</v>
      </c>
      <c r="AC117" s="3">
        <v>193.92488888888894</v>
      </c>
      <c r="AD117" s="3">
        <v>0</v>
      </c>
      <c r="AE117" s="3">
        <v>0</v>
      </c>
      <c r="AF117" t="s">
        <v>115</v>
      </c>
      <c r="AG117" s="13">
        <v>3</v>
      </c>
      <c r="AQ117"/>
    </row>
    <row r="118" spans="1:43" x14ac:dyDescent="0.2">
      <c r="A118" t="s">
        <v>681</v>
      </c>
      <c r="B118" t="s">
        <v>813</v>
      </c>
      <c r="C118" t="s">
        <v>1518</v>
      </c>
      <c r="D118" t="s">
        <v>1731</v>
      </c>
      <c r="E118" s="3">
        <v>90.588888888888889</v>
      </c>
      <c r="F118" s="3">
        <f>Table3[[#This Row],[Total Hours Nurse Staffing]]/Table3[[#This Row],[MDS Census]]</f>
        <v>2.9512756040721206</v>
      </c>
      <c r="G118" s="3">
        <f>Table3[[#This Row],[Total Direct Care Staff Hours]]/Table3[[#This Row],[MDS Census]]</f>
        <v>2.7795596712866431</v>
      </c>
      <c r="H118" s="3">
        <f>Table3[[#This Row],[Total RN Hours (w/ Admin, DON)]]/Table3[[#This Row],[MDS Census]]</f>
        <v>0.77032993989942355</v>
      </c>
      <c r="I118" s="3">
        <f>Table3[[#This Row],[RN Hours (excl. Admin, DON)]]/Table3[[#This Row],[MDS Census]]</f>
        <v>0.59861400711394575</v>
      </c>
      <c r="J118" s="3">
        <f t="shared" si="2"/>
        <v>267.35277777777776</v>
      </c>
      <c r="K118" s="3">
        <f>SUM(Table3[[#This Row],[RN Hours (excl. Admin, DON)]], Table3[[#This Row],[LPN Hours (excl. Admin)]], Table3[[#This Row],[CNA Hours]], Table3[[#This Row],[NA TR Hours]], Table3[[#This Row],[Med Aide/Tech Hours]])</f>
        <v>251.79722222222222</v>
      </c>
      <c r="L118" s="3">
        <f>SUM(Table3[[#This Row],[RN Hours (excl. Admin, DON)]:[RN DON Hours]])</f>
        <v>69.783333333333331</v>
      </c>
      <c r="M118" s="3">
        <v>54.227777777777774</v>
      </c>
      <c r="N118" s="3">
        <v>9.9555555555555557</v>
      </c>
      <c r="O118" s="3">
        <v>5.6</v>
      </c>
      <c r="P118" s="3">
        <f>SUM(Table3[[#This Row],[LPN Hours (excl. Admin)]:[LPN Admin Hours]])</f>
        <v>70.544444444444451</v>
      </c>
      <c r="Q118" s="3">
        <v>70.544444444444451</v>
      </c>
      <c r="R118" s="3">
        <v>0</v>
      </c>
      <c r="S118" s="3">
        <f>SUM(Table3[[#This Row],[CNA Hours]], Table3[[#This Row],[NA TR Hours]], Table3[[#This Row],[Med Aide/Tech Hours]])</f>
        <v>127.02500000000001</v>
      </c>
      <c r="T118" s="3">
        <v>127.02500000000001</v>
      </c>
      <c r="U118" s="3">
        <v>0</v>
      </c>
      <c r="V118" s="3">
        <v>0</v>
      </c>
      <c r="W118" s="3">
        <f>SUM(Table3[[#This Row],[RN Hours Contract]:[Med Aide Hours Contract]])</f>
        <v>121.59722222222223</v>
      </c>
      <c r="X118" s="3">
        <v>32.702777777777776</v>
      </c>
      <c r="Y118" s="3">
        <v>0</v>
      </c>
      <c r="Z118" s="3">
        <v>0</v>
      </c>
      <c r="AA118" s="3">
        <v>29.330555555555556</v>
      </c>
      <c r="AB118" s="3">
        <v>0</v>
      </c>
      <c r="AC118" s="3">
        <v>59.56388888888889</v>
      </c>
      <c r="AD118" s="3">
        <v>0</v>
      </c>
      <c r="AE118" s="3">
        <v>0</v>
      </c>
      <c r="AF118" t="s">
        <v>116</v>
      </c>
      <c r="AG118" s="13">
        <v>3</v>
      </c>
      <c r="AQ118"/>
    </row>
    <row r="119" spans="1:43" x14ac:dyDescent="0.2">
      <c r="A119" t="s">
        <v>681</v>
      </c>
      <c r="B119" t="s">
        <v>814</v>
      </c>
      <c r="C119" t="s">
        <v>1519</v>
      </c>
      <c r="D119" t="s">
        <v>1728</v>
      </c>
      <c r="E119" s="3">
        <v>46.033333333333331</v>
      </c>
      <c r="F119" s="3">
        <f>Table3[[#This Row],[Total Hours Nurse Staffing]]/Table3[[#This Row],[MDS Census]]</f>
        <v>3.9349770697562154</v>
      </c>
      <c r="G119" s="3">
        <f>Table3[[#This Row],[Total Direct Care Staff Hours]]/Table3[[#This Row],[MDS Census]]</f>
        <v>3.5869370021723386</v>
      </c>
      <c r="H119" s="3">
        <f>Table3[[#This Row],[Total RN Hours (w/ Admin, DON)]]/Table3[[#This Row],[MDS Census]]</f>
        <v>0.60810523775042258</v>
      </c>
      <c r="I119" s="3">
        <f>Table3[[#This Row],[RN Hours (excl. Admin, DON)]]/Table3[[#This Row],[MDS Census]]</f>
        <v>0.37449915520154481</v>
      </c>
      <c r="J119" s="3">
        <f t="shared" si="2"/>
        <v>181.14011111111111</v>
      </c>
      <c r="K119" s="3">
        <f>SUM(Table3[[#This Row],[RN Hours (excl. Admin, DON)]], Table3[[#This Row],[LPN Hours (excl. Admin)]], Table3[[#This Row],[CNA Hours]], Table3[[#This Row],[NA TR Hours]], Table3[[#This Row],[Med Aide/Tech Hours]])</f>
        <v>165.11866666666666</v>
      </c>
      <c r="L119" s="3">
        <f>SUM(Table3[[#This Row],[RN Hours (excl. Admin, DON)]:[RN DON Hours]])</f>
        <v>27.993111111111116</v>
      </c>
      <c r="M119" s="3">
        <v>17.239444444444445</v>
      </c>
      <c r="N119" s="3">
        <v>6.6163333333333361</v>
      </c>
      <c r="O119" s="3">
        <v>4.1373333333333342</v>
      </c>
      <c r="P119" s="3">
        <f>SUM(Table3[[#This Row],[LPN Hours (excl. Admin)]:[LPN Admin Hours]])</f>
        <v>29.944666666666667</v>
      </c>
      <c r="Q119" s="3">
        <v>24.67688888888889</v>
      </c>
      <c r="R119" s="3">
        <v>5.2677777777777779</v>
      </c>
      <c r="S119" s="3">
        <f>SUM(Table3[[#This Row],[CNA Hours]], Table3[[#This Row],[NA TR Hours]], Table3[[#This Row],[Med Aide/Tech Hours]])</f>
        <v>123.20233333333333</v>
      </c>
      <c r="T119" s="3">
        <v>123.20233333333333</v>
      </c>
      <c r="U119" s="3">
        <v>0</v>
      </c>
      <c r="V119" s="3">
        <v>0</v>
      </c>
      <c r="W119" s="3">
        <f>SUM(Table3[[#This Row],[RN Hours Contract]:[Med Aide Hours Contract]])</f>
        <v>0.16666666666666666</v>
      </c>
      <c r="X119" s="3">
        <v>0</v>
      </c>
      <c r="Y119" s="3">
        <v>0</v>
      </c>
      <c r="Z119" s="3">
        <v>0</v>
      </c>
      <c r="AA119" s="3">
        <v>0.16666666666666666</v>
      </c>
      <c r="AB119" s="3">
        <v>0</v>
      </c>
      <c r="AC119" s="3">
        <v>0</v>
      </c>
      <c r="AD119" s="3">
        <v>0</v>
      </c>
      <c r="AE119" s="3">
        <v>0</v>
      </c>
      <c r="AF119" t="s">
        <v>117</v>
      </c>
      <c r="AG119" s="13">
        <v>3</v>
      </c>
      <c r="AQ119"/>
    </row>
    <row r="120" spans="1:43" x14ac:dyDescent="0.2">
      <c r="A120" t="s">
        <v>681</v>
      </c>
      <c r="B120" t="s">
        <v>815</v>
      </c>
      <c r="C120" t="s">
        <v>1520</v>
      </c>
      <c r="D120" t="s">
        <v>1737</v>
      </c>
      <c r="E120" s="3">
        <v>94.86666666666666</v>
      </c>
      <c r="F120" s="3">
        <f>Table3[[#This Row],[Total Hours Nurse Staffing]]/Table3[[#This Row],[MDS Census]]</f>
        <v>3.1985277582572036</v>
      </c>
      <c r="G120" s="3">
        <f>Table3[[#This Row],[Total Direct Care Staff Hours]]/Table3[[#This Row],[MDS Census]]</f>
        <v>3.047321386741626</v>
      </c>
      <c r="H120" s="3">
        <f>Table3[[#This Row],[Total RN Hours (w/ Admin, DON)]]/Table3[[#This Row],[MDS Census]]</f>
        <v>0.47987584914499887</v>
      </c>
      <c r="I120" s="3">
        <f>Table3[[#This Row],[RN Hours (excl. Admin, DON)]]/Table3[[#This Row],[MDS Census]]</f>
        <v>0.32866947762942139</v>
      </c>
      <c r="J120" s="3">
        <f t="shared" si="2"/>
        <v>303.43366666666668</v>
      </c>
      <c r="K120" s="3">
        <f>SUM(Table3[[#This Row],[RN Hours (excl. Admin, DON)]], Table3[[#This Row],[LPN Hours (excl. Admin)]], Table3[[#This Row],[CNA Hours]], Table3[[#This Row],[NA TR Hours]], Table3[[#This Row],[Med Aide/Tech Hours]])</f>
        <v>289.08922222222225</v>
      </c>
      <c r="L120" s="3">
        <f>SUM(Table3[[#This Row],[RN Hours (excl. Admin, DON)]:[RN DON Hours]])</f>
        <v>45.524222222222221</v>
      </c>
      <c r="M120" s="3">
        <v>31.179777777777776</v>
      </c>
      <c r="N120" s="3">
        <v>10.433333333333334</v>
      </c>
      <c r="O120" s="3">
        <v>3.911111111111111</v>
      </c>
      <c r="P120" s="3">
        <f>SUM(Table3[[#This Row],[LPN Hours (excl. Admin)]:[LPN Admin Hours]])</f>
        <v>76.774000000000001</v>
      </c>
      <c r="Q120" s="3">
        <v>76.774000000000001</v>
      </c>
      <c r="R120" s="3">
        <v>0</v>
      </c>
      <c r="S120" s="3">
        <f>SUM(Table3[[#This Row],[CNA Hours]], Table3[[#This Row],[NA TR Hours]], Table3[[#This Row],[Med Aide/Tech Hours]])</f>
        <v>181.13544444444443</v>
      </c>
      <c r="T120" s="3">
        <v>163.78544444444444</v>
      </c>
      <c r="U120" s="3">
        <v>17.350000000000001</v>
      </c>
      <c r="V120" s="3">
        <v>0</v>
      </c>
      <c r="W120" s="3">
        <f>SUM(Table3[[#This Row],[RN Hours Contract]:[Med Aide Hours Contract]])</f>
        <v>56.678111111111122</v>
      </c>
      <c r="X120" s="3">
        <v>0.30477777777777776</v>
      </c>
      <c r="Y120" s="3">
        <v>0</v>
      </c>
      <c r="Z120" s="3">
        <v>0</v>
      </c>
      <c r="AA120" s="3">
        <v>11.629555555555559</v>
      </c>
      <c r="AB120" s="3">
        <v>0</v>
      </c>
      <c r="AC120" s="3">
        <v>44.743777777777787</v>
      </c>
      <c r="AD120" s="3">
        <v>0</v>
      </c>
      <c r="AE120" s="3">
        <v>0</v>
      </c>
      <c r="AF120" t="s">
        <v>118</v>
      </c>
      <c r="AG120" s="13">
        <v>3</v>
      </c>
      <c r="AQ120"/>
    </row>
    <row r="121" spans="1:43" x14ac:dyDescent="0.2">
      <c r="A121" t="s">
        <v>681</v>
      </c>
      <c r="B121" t="s">
        <v>816</v>
      </c>
      <c r="C121" t="s">
        <v>1521</v>
      </c>
      <c r="D121" t="s">
        <v>1696</v>
      </c>
      <c r="E121" s="3">
        <v>83.777777777777771</v>
      </c>
      <c r="F121" s="3">
        <f>Table3[[#This Row],[Total Hours Nurse Staffing]]/Table3[[#This Row],[MDS Census]]</f>
        <v>3.4742705570291781</v>
      </c>
      <c r="G121" s="3">
        <f>Table3[[#This Row],[Total Direct Care Staff Hours]]/Table3[[#This Row],[MDS Census]]</f>
        <v>3.2173408488063666</v>
      </c>
      <c r="H121" s="3">
        <f>Table3[[#This Row],[Total RN Hours (w/ Admin, DON)]]/Table3[[#This Row],[MDS Census]]</f>
        <v>0.56107427055702919</v>
      </c>
      <c r="I121" s="3">
        <f>Table3[[#This Row],[RN Hours (excl. Admin, DON)]]/Table3[[#This Row],[MDS Census]]</f>
        <v>0.36674403183023879</v>
      </c>
      <c r="J121" s="3">
        <f t="shared" si="2"/>
        <v>291.06666666666666</v>
      </c>
      <c r="K121" s="3">
        <f>SUM(Table3[[#This Row],[RN Hours (excl. Admin, DON)]], Table3[[#This Row],[LPN Hours (excl. Admin)]], Table3[[#This Row],[CNA Hours]], Table3[[#This Row],[NA TR Hours]], Table3[[#This Row],[Med Aide/Tech Hours]])</f>
        <v>269.54166666666669</v>
      </c>
      <c r="L121" s="3">
        <f>SUM(Table3[[#This Row],[RN Hours (excl. Admin, DON)]:[RN DON Hours]])</f>
        <v>47.005555555555553</v>
      </c>
      <c r="M121" s="3">
        <v>30.725000000000001</v>
      </c>
      <c r="N121" s="3">
        <v>13.436111111111112</v>
      </c>
      <c r="O121" s="3">
        <v>2.8444444444444446</v>
      </c>
      <c r="P121" s="3">
        <f>SUM(Table3[[#This Row],[LPN Hours (excl. Admin)]:[LPN Admin Hours]])</f>
        <v>87.024999999999991</v>
      </c>
      <c r="Q121" s="3">
        <v>81.780555555555551</v>
      </c>
      <c r="R121" s="3">
        <v>5.2444444444444445</v>
      </c>
      <c r="S121" s="3">
        <f>SUM(Table3[[#This Row],[CNA Hours]], Table3[[#This Row],[NA TR Hours]], Table3[[#This Row],[Med Aide/Tech Hours]])</f>
        <v>157.03611111111113</v>
      </c>
      <c r="T121" s="3">
        <v>149.4388888888889</v>
      </c>
      <c r="U121" s="3">
        <v>7.5972222222222223</v>
      </c>
      <c r="V121" s="3">
        <v>0</v>
      </c>
      <c r="W121" s="3">
        <f>SUM(Table3[[#This Row],[RN Hours Contract]:[Med Aide Hours Contract]])</f>
        <v>13.472222222222221</v>
      </c>
      <c r="X121" s="3">
        <v>2.9777777777777779</v>
      </c>
      <c r="Y121" s="3">
        <v>0</v>
      </c>
      <c r="Z121" s="3">
        <v>0</v>
      </c>
      <c r="AA121" s="3">
        <v>7.6944444444444446</v>
      </c>
      <c r="AB121" s="3">
        <v>0</v>
      </c>
      <c r="AC121" s="3">
        <v>2.8</v>
      </c>
      <c r="AD121" s="3">
        <v>0</v>
      </c>
      <c r="AE121" s="3">
        <v>0</v>
      </c>
      <c r="AF121" t="s">
        <v>119</v>
      </c>
      <c r="AG121" s="13">
        <v>3</v>
      </c>
      <c r="AQ121"/>
    </row>
    <row r="122" spans="1:43" x14ac:dyDescent="0.2">
      <c r="A122" t="s">
        <v>681</v>
      </c>
      <c r="B122" t="s">
        <v>817</v>
      </c>
      <c r="C122" t="s">
        <v>1522</v>
      </c>
      <c r="D122" t="s">
        <v>1691</v>
      </c>
      <c r="E122" s="3">
        <v>91.62222222222222</v>
      </c>
      <c r="F122" s="3">
        <f>Table3[[#This Row],[Total Hours Nurse Staffing]]/Table3[[#This Row],[MDS Census]]</f>
        <v>3.4324254183846712</v>
      </c>
      <c r="G122" s="3">
        <f>Table3[[#This Row],[Total Direct Care Staff Hours]]/Table3[[#This Row],[MDS Census]]</f>
        <v>3.2667171962163475</v>
      </c>
      <c r="H122" s="3">
        <f>Table3[[#This Row],[Total RN Hours (w/ Admin, DON)]]/Table3[[#This Row],[MDS Census]]</f>
        <v>0.65158743633276739</v>
      </c>
      <c r="I122" s="3">
        <f>Table3[[#This Row],[RN Hours (excl. Admin, DON)]]/Table3[[#This Row],[MDS Census]]</f>
        <v>0.49224593742420569</v>
      </c>
      <c r="J122" s="3">
        <f t="shared" si="2"/>
        <v>314.48644444444443</v>
      </c>
      <c r="K122" s="3">
        <f>SUM(Table3[[#This Row],[RN Hours (excl. Admin, DON)]], Table3[[#This Row],[LPN Hours (excl. Admin)]], Table3[[#This Row],[CNA Hours]], Table3[[#This Row],[NA TR Hours]], Table3[[#This Row],[Med Aide/Tech Hours]])</f>
        <v>299.30388888888888</v>
      </c>
      <c r="L122" s="3">
        <f>SUM(Table3[[#This Row],[RN Hours (excl. Admin, DON)]:[RN DON Hours]])</f>
        <v>59.699888888888886</v>
      </c>
      <c r="M122" s="3">
        <v>45.100666666666669</v>
      </c>
      <c r="N122" s="3">
        <v>9.8542222222222176</v>
      </c>
      <c r="O122" s="3">
        <v>4.7450000000000001</v>
      </c>
      <c r="P122" s="3">
        <f>SUM(Table3[[#This Row],[LPN Hours (excl. Admin)]:[LPN Admin Hours]])</f>
        <v>82.757888888888886</v>
      </c>
      <c r="Q122" s="3">
        <v>82.174555555555557</v>
      </c>
      <c r="R122" s="3">
        <v>0.58333333333333337</v>
      </c>
      <c r="S122" s="3">
        <f>SUM(Table3[[#This Row],[CNA Hours]], Table3[[#This Row],[NA TR Hours]], Table3[[#This Row],[Med Aide/Tech Hours]])</f>
        <v>172.02866666666665</v>
      </c>
      <c r="T122" s="3">
        <v>172.02866666666665</v>
      </c>
      <c r="U122" s="3">
        <v>0</v>
      </c>
      <c r="V122" s="3">
        <v>0</v>
      </c>
      <c r="W122" s="3">
        <f>SUM(Table3[[#This Row],[RN Hours Contract]:[Med Aide Hours Contract]])</f>
        <v>58.113333333333323</v>
      </c>
      <c r="X122" s="3">
        <v>2.4166666666666665</v>
      </c>
      <c r="Y122" s="3">
        <v>0.33333333333333331</v>
      </c>
      <c r="Z122" s="3">
        <v>0</v>
      </c>
      <c r="AA122" s="3">
        <v>20.585444444444445</v>
      </c>
      <c r="AB122" s="3">
        <v>0.58333333333333337</v>
      </c>
      <c r="AC122" s="3">
        <v>34.194555555555546</v>
      </c>
      <c r="AD122" s="3">
        <v>0</v>
      </c>
      <c r="AE122" s="3">
        <v>0</v>
      </c>
      <c r="AF122" t="s">
        <v>120</v>
      </c>
      <c r="AG122" s="13">
        <v>3</v>
      </c>
      <c r="AQ122"/>
    </row>
    <row r="123" spans="1:43" x14ac:dyDescent="0.2">
      <c r="A123" t="s">
        <v>681</v>
      </c>
      <c r="B123" t="s">
        <v>818</v>
      </c>
      <c r="C123" t="s">
        <v>1365</v>
      </c>
      <c r="D123" t="s">
        <v>1711</v>
      </c>
      <c r="E123" s="3">
        <v>289.10000000000002</v>
      </c>
      <c r="F123" s="3">
        <f>Table3[[#This Row],[Total Hours Nurse Staffing]]/Table3[[#This Row],[MDS Census]]</f>
        <v>3.3698358891579225</v>
      </c>
      <c r="G123" s="3">
        <f>Table3[[#This Row],[Total Direct Care Staff Hours]]/Table3[[#This Row],[MDS Census]]</f>
        <v>3.1093892924401398</v>
      </c>
      <c r="H123" s="3">
        <f>Table3[[#This Row],[Total RN Hours (w/ Admin, DON)]]/Table3[[#This Row],[MDS Census]]</f>
        <v>0.43850263269149464</v>
      </c>
      <c r="I123" s="3">
        <f>Table3[[#This Row],[RN Hours (excl. Admin, DON)]]/Table3[[#This Row],[MDS Census]]</f>
        <v>0.23262000845535952</v>
      </c>
      <c r="J123" s="3">
        <f t="shared" si="2"/>
        <v>974.21955555555553</v>
      </c>
      <c r="K123" s="3">
        <f>SUM(Table3[[#This Row],[RN Hours (excl. Admin, DON)]], Table3[[#This Row],[LPN Hours (excl. Admin)]], Table3[[#This Row],[CNA Hours]], Table3[[#This Row],[NA TR Hours]], Table3[[#This Row],[Med Aide/Tech Hours]])</f>
        <v>898.92444444444448</v>
      </c>
      <c r="L123" s="3">
        <f>SUM(Table3[[#This Row],[RN Hours (excl. Admin, DON)]:[RN DON Hours]])</f>
        <v>126.77111111111111</v>
      </c>
      <c r="M123" s="3">
        <v>67.25044444444444</v>
      </c>
      <c r="N123" s="3">
        <v>54.365111111111119</v>
      </c>
      <c r="O123" s="3">
        <v>5.1555555555555559</v>
      </c>
      <c r="P123" s="3">
        <f>SUM(Table3[[#This Row],[LPN Hours (excl. Admin)]:[LPN Admin Hours]])</f>
        <v>337.87211111111111</v>
      </c>
      <c r="Q123" s="3">
        <v>322.09766666666667</v>
      </c>
      <c r="R123" s="3">
        <v>15.774444444444445</v>
      </c>
      <c r="S123" s="3">
        <f>SUM(Table3[[#This Row],[CNA Hours]], Table3[[#This Row],[NA TR Hours]], Table3[[#This Row],[Med Aide/Tech Hours]])</f>
        <v>509.57633333333331</v>
      </c>
      <c r="T123" s="3">
        <v>440.39222222222224</v>
      </c>
      <c r="U123" s="3">
        <v>69.184111111111093</v>
      </c>
      <c r="V123" s="3">
        <v>0</v>
      </c>
      <c r="W123" s="3">
        <f>SUM(Table3[[#This Row],[RN Hours Contract]:[Med Aide Hours Contract]])</f>
        <v>493.46300000000019</v>
      </c>
      <c r="X123" s="3">
        <v>45.813000000000002</v>
      </c>
      <c r="Y123" s="3">
        <v>3.7896666666666667</v>
      </c>
      <c r="Z123" s="3">
        <v>0</v>
      </c>
      <c r="AA123" s="3">
        <v>231.52011111111116</v>
      </c>
      <c r="AB123" s="3">
        <v>0</v>
      </c>
      <c r="AC123" s="3">
        <v>211.85688888888899</v>
      </c>
      <c r="AD123" s="3">
        <v>0.48333333333333334</v>
      </c>
      <c r="AE123" s="3">
        <v>0</v>
      </c>
      <c r="AF123" t="s">
        <v>121</v>
      </c>
      <c r="AG123" s="13">
        <v>3</v>
      </c>
      <c r="AQ123"/>
    </row>
    <row r="124" spans="1:43" x14ac:dyDescent="0.2">
      <c r="A124" t="s">
        <v>681</v>
      </c>
      <c r="B124" t="s">
        <v>819</v>
      </c>
      <c r="C124" t="s">
        <v>1444</v>
      </c>
      <c r="D124" t="s">
        <v>1698</v>
      </c>
      <c r="E124" s="3">
        <v>156.45555555555555</v>
      </c>
      <c r="F124" s="3">
        <f>Table3[[#This Row],[Total Hours Nurse Staffing]]/Table3[[#This Row],[MDS Census]]</f>
        <v>4.032211490661175</v>
      </c>
      <c r="G124" s="3">
        <f>Table3[[#This Row],[Total Direct Care Staff Hours]]/Table3[[#This Row],[MDS Census]]</f>
        <v>3.5458333925147367</v>
      </c>
      <c r="H124" s="3">
        <f>Table3[[#This Row],[Total RN Hours (w/ Admin, DON)]]/Table3[[#This Row],[MDS Census]]</f>
        <v>0.54552588594560047</v>
      </c>
      <c r="I124" s="3">
        <f>Table3[[#This Row],[RN Hours (excl. Admin, DON)]]/Table3[[#This Row],[MDS Census]]</f>
        <v>0.33061998437610968</v>
      </c>
      <c r="J124" s="3">
        <f t="shared" si="2"/>
        <v>630.86188888888887</v>
      </c>
      <c r="K124" s="3">
        <f>SUM(Table3[[#This Row],[RN Hours (excl. Admin, DON)]], Table3[[#This Row],[LPN Hours (excl. Admin)]], Table3[[#This Row],[CNA Hours]], Table3[[#This Row],[NA TR Hours]], Table3[[#This Row],[Med Aide/Tech Hours]])</f>
        <v>554.76533333333339</v>
      </c>
      <c r="L124" s="3">
        <f>SUM(Table3[[#This Row],[RN Hours (excl. Admin, DON)]:[RN DON Hours]])</f>
        <v>85.350555555555559</v>
      </c>
      <c r="M124" s="3">
        <v>51.727333333333334</v>
      </c>
      <c r="N124" s="3">
        <v>22.639888888888891</v>
      </c>
      <c r="O124" s="3">
        <v>10.983333333333333</v>
      </c>
      <c r="P124" s="3">
        <f>SUM(Table3[[#This Row],[LPN Hours (excl. Admin)]:[LPN Admin Hours]])</f>
        <v>232.6883333333333</v>
      </c>
      <c r="Q124" s="3">
        <v>190.21499999999997</v>
      </c>
      <c r="R124" s="3">
        <v>42.473333333333329</v>
      </c>
      <c r="S124" s="3">
        <f>SUM(Table3[[#This Row],[CNA Hours]], Table3[[#This Row],[NA TR Hours]], Table3[[#This Row],[Med Aide/Tech Hours]])</f>
        <v>312.82300000000004</v>
      </c>
      <c r="T124" s="3">
        <v>311.37855555555558</v>
      </c>
      <c r="U124" s="3">
        <v>1.4444444444444444</v>
      </c>
      <c r="V124" s="3">
        <v>0</v>
      </c>
      <c r="W124" s="3">
        <f>SUM(Table3[[#This Row],[RN Hours Contract]:[Med Aide Hours Contract]])</f>
        <v>7.822222222222222</v>
      </c>
      <c r="X124" s="3">
        <v>1.0666666666666667</v>
      </c>
      <c r="Y124" s="3">
        <v>0</v>
      </c>
      <c r="Z124" s="3">
        <v>0</v>
      </c>
      <c r="AA124" s="3">
        <v>2.4194444444444443</v>
      </c>
      <c r="AB124" s="3">
        <v>0</v>
      </c>
      <c r="AC124" s="3">
        <v>2.8916666666666666</v>
      </c>
      <c r="AD124" s="3">
        <v>1.4444444444444444</v>
      </c>
      <c r="AE124" s="3">
        <v>0</v>
      </c>
      <c r="AF124" t="s">
        <v>122</v>
      </c>
      <c r="AG124" s="13">
        <v>3</v>
      </c>
      <c r="AQ124"/>
    </row>
    <row r="125" spans="1:43" x14ac:dyDescent="0.2">
      <c r="A125" t="s">
        <v>681</v>
      </c>
      <c r="B125" t="s">
        <v>820</v>
      </c>
      <c r="C125" t="s">
        <v>1523</v>
      </c>
      <c r="D125" t="s">
        <v>1734</v>
      </c>
      <c r="E125" s="3">
        <v>73.388888888888886</v>
      </c>
      <c r="F125" s="3">
        <f>Table3[[#This Row],[Total Hours Nurse Staffing]]/Table3[[#This Row],[MDS Census]]</f>
        <v>3.5154049962149889</v>
      </c>
      <c r="G125" s="3">
        <f>Table3[[#This Row],[Total Direct Care Staff Hours]]/Table3[[#This Row],[MDS Census]]</f>
        <v>3.3385389856169567</v>
      </c>
      <c r="H125" s="3">
        <f>Table3[[#This Row],[Total RN Hours (w/ Admin, DON)]]/Table3[[#This Row],[MDS Census]]</f>
        <v>0.922788796366389</v>
      </c>
      <c r="I125" s="3">
        <f>Table3[[#This Row],[RN Hours (excl. Admin, DON)]]/Table3[[#This Row],[MDS Census]]</f>
        <v>0.7687085541256623</v>
      </c>
      <c r="J125" s="3">
        <f t="shared" si="2"/>
        <v>257.99166666666667</v>
      </c>
      <c r="K125" s="3">
        <f>SUM(Table3[[#This Row],[RN Hours (excl. Admin, DON)]], Table3[[#This Row],[LPN Hours (excl. Admin)]], Table3[[#This Row],[CNA Hours]], Table3[[#This Row],[NA TR Hours]], Table3[[#This Row],[Med Aide/Tech Hours]])</f>
        <v>245.01166666666666</v>
      </c>
      <c r="L125" s="3">
        <f>SUM(Table3[[#This Row],[RN Hours (excl. Admin, DON)]:[RN DON Hours]])</f>
        <v>67.722444444444434</v>
      </c>
      <c r="M125" s="3">
        <v>56.414666666666662</v>
      </c>
      <c r="N125" s="3">
        <v>5.3471111111111114</v>
      </c>
      <c r="O125" s="3">
        <v>5.9606666666666657</v>
      </c>
      <c r="P125" s="3">
        <f>SUM(Table3[[#This Row],[LPN Hours (excl. Admin)]:[LPN Admin Hours]])</f>
        <v>61.786666666666669</v>
      </c>
      <c r="Q125" s="3">
        <v>60.114444444444445</v>
      </c>
      <c r="R125" s="3">
        <v>1.6722222222222223</v>
      </c>
      <c r="S125" s="3">
        <f>SUM(Table3[[#This Row],[CNA Hours]], Table3[[#This Row],[NA TR Hours]], Table3[[#This Row],[Med Aide/Tech Hours]])</f>
        <v>128.48255555555556</v>
      </c>
      <c r="T125" s="3">
        <v>128.48255555555556</v>
      </c>
      <c r="U125" s="3">
        <v>0</v>
      </c>
      <c r="V125" s="3">
        <v>0</v>
      </c>
      <c r="W125" s="3">
        <f>SUM(Table3[[#This Row],[RN Hours Contract]:[Med Aide Hours Contract]])</f>
        <v>80.458222222222219</v>
      </c>
      <c r="X125" s="3">
        <v>7.9361111111111109</v>
      </c>
      <c r="Y125" s="3">
        <v>0.66666666666666663</v>
      </c>
      <c r="Z125" s="3">
        <v>0</v>
      </c>
      <c r="AA125" s="3">
        <v>45.352111111111107</v>
      </c>
      <c r="AB125" s="3">
        <v>0.83333333333333337</v>
      </c>
      <c r="AC125" s="3">
        <v>25.67</v>
      </c>
      <c r="AD125" s="3">
        <v>0</v>
      </c>
      <c r="AE125" s="3">
        <v>0</v>
      </c>
      <c r="AF125" t="s">
        <v>123</v>
      </c>
      <c r="AG125" s="13">
        <v>3</v>
      </c>
      <c r="AQ125"/>
    </row>
    <row r="126" spans="1:43" x14ac:dyDescent="0.2">
      <c r="A126" t="s">
        <v>681</v>
      </c>
      <c r="B126" t="s">
        <v>821</v>
      </c>
      <c r="C126" t="s">
        <v>1524</v>
      </c>
      <c r="D126" t="s">
        <v>1727</v>
      </c>
      <c r="E126" s="3">
        <v>218.57777777777778</v>
      </c>
      <c r="F126" s="3">
        <f>Table3[[#This Row],[Total Hours Nurse Staffing]]/Table3[[#This Row],[MDS Census]]</f>
        <v>3.0466754778365188</v>
      </c>
      <c r="G126" s="3">
        <f>Table3[[#This Row],[Total Direct Care Staff Hours]]/Table3[[#This Row],[MDS Census]]</f>
        <v>2.9706405042700283</v>
      </c>
      <c r="H126" s="3">
        <f>Table3[[#This Row],[Total RN Hours (w/ Admin, DON)]]/Table3[[#This Row],[MDS Census]]</f>
        <v>0.25036193574623833</v>
      </c>
      <c r="I126" s="3">
        <f>Table3[[#This Row],[RN Hours (excl. Admin, DON)]]/Table3[[#This Row],[MDS Census]]</f>
        <v>0.19105073200488001</v>
      </c>
      <c r="J126" s="3">
        <f t="shared" si="2"/>
        <v>665.93555555555554</v>
      </c>
      <c r="K126" s="3">
        <f>SUM(Table3[[#This Row],[RN Hours (excl. Admin, DON)]], Table3[[#This Row],[LPN Hours (excl. Admin)]], Table3[[#This Row],[CNA Hours]], Table3[[#This Row],[NA TR Hours]], Table3[[#This Row],[Med Aide/Tech Hours]])</f>
        <v>649.31600000000003</v>
      </c>
      <c r="L126" s="3">
        <f>SUM(Table3[[#This Row],[RN Hours (excl. Admin, DON)]:[RN DON Hours]])</f>
        <v>54.723555555555556</v>
      </c>
      <c r="M126" s="3">
        <v>41.759444444444441</v>
      </c>
      <c r="N126" s="3">
        <v>7.2307777777777797</v>
      </c>
      <c r="O126" s="3">
        <v>5.7333333333333334</v>
      </c>
      <c r="P126" s="3">
        <f>SUM(Table3[[#This Row],[LPN Hours (excl. Admin)]:[LPN Admin Hours]])</f>
        <v>237.71233333333331</v>
      </c>
      <c r="Q126" s="3">
        <v>234.05688888888886</v>
      </c>
      <c r="R126" s="3">
        <v>3.6554444444444445</v>
      </c>
      <c r="S126" s="3">
        <f>SUM(Table3[[#This Row],[CNA Hours]], Table3[[#This Row],[NA TR Hours]], Table3[[#This Row],[Med Aide/Tech Hours]])</f>
        <v>373.49966666666666</v>
      </c>
      <c r="T126" s="3">
        <v>373.49966666666666</v>
      </c>
      <c r="U126" s="3">
        <v>0</v>
      </c>
      <c r="V126" s="3">
        <v>0</v>
      </c>
      <c r="W126" s="3">
        <f>SUM(Table3[[#This Row],[RN Hours Contract]:[Med Aide Hours Contract]])</f>
        <v>253.65322222222218</v>
      </c>
      <c r="X126" s="3">
        <v>0.33333333333333331</v>
      </c>
      <c r="Y126" s="3">
        <v>0</v>
      </c>
      <c r="Z126" s="3">
        <v>0</v>
      </c>
      <c r="AA126" s="3">
        <v>10.041666666666666</v>
      </c>
      <c r="AB126" s="3">
        <v>0</v>
      </c>
      <c r="AC126" s="3">
        <v>243.27822222222218</v>
      </c>
      <c r="AD126" s="3">
        <v>0</v>
      </c>
      <c r="AE126" s="3">
        <v>0</v>
      </c>
      <c r="AF126" t="s">
        <v>124</v>
      </c>
      <c r="AG126" s="13">
        <v>3</v>
      </c>
      <c r="AQ126"/>
    </row>
    <row r="127" spans="1:43" x14ac:dyDescent="0.2">
      <c r="A127" t="s">
        <v>681</v>
      </c>
      <c r="B127" t="s">
        <v>822</v>
      </c>
      <c r="C127" t="s">
        <v>1525</v>
      </c>
      <c r="D127" t="s">
        <v>1739</v>
      </c>
      <c r="E127" s="3">
        <v>78.011111111111106</v>
      </c>
      <c r="F127" s="3">
        <f>Table3[[#This Row],[Total Hours Nurse Staffing]]/Table3[[#This Row],[MDS Census]]</f>
        <v>3.3481441390115365</v>
      </c>
      <c r="G127" s="3">
        <f>Table3[[#This Row],[Total Direct Care Staff Hours]]/Table3[[#This Row],[MDS Census]]</f>
        <v>2.8878464606181455</v>
      </c>
      <c r="H127" s="3">
        <f>Table3[[#This Row],[Total RN Hours (w/ Admin, DON)]]/Table3[[#This Row],[MDS Census]]</f>
        <v>0.62894174619000154</v>
      </c>
      <c r="I127" s="3">
        <f>Table3[[#This Row],[RN Hours (excl. Admin, DON)]]/Table3[[#This Row],[MDS Census]]</f>
        <v>0.16864406779661018</v>
      </c>
      <c r="J127" s="3">
        <f t="shared" si="2"/>
        <v>261.19244444444439</v>
      </c>
      <c r="K127" s="3">
        <f>SUM(Table3[[#This Row],[RN Hours (excl. Admin, DON)]], Table3[[#This Row],[LPN Hours (excl. Admin)]], Table3[[#This Row],[CNA Hours]], Table3[[#This Row],[NA TR Hours]], Table3[[#This Row],[Med Aide/Tech Hours]])</f>
        <v>225.28411111111109</v>
      </c>
      <c r="L127" s="3">
        <f>SUM(Table3[[#This Row],[RN Hours (excl. Admin, DON)]:[RN DON Hours]])</f>
        <v>49.064444444444447</v>
      </c>
      <c r="M127" s="3">
        <v>13.156111111111111</v>
      </c>
      <c r="N127" s="3">
        <v>29.922222222222221</v>
      </c>
      <c r="O127" s="3">
        <v>5.9861111111111107</v>
      </c>
      <c r="P127" s="3">
        <f>SUM(Table3[[#This Row],[LPN Hours (excl. Admin)]:[LPN Admin Hours]])</f>
        <v>70.075444444444443</v>
      </c>
      <c r="Q127" s="3">
        <v>70.075444444444443</v>
      </c>
      <c r="R127" s="3">
        <v>0</v>
      </c>
      <c r="S127" s="3">
        <f>SUM(Table3[[#This Row],[CNA Hours]], Table3[[#This Row],[NA TR Hours]], Table3[[#This Row],[Med Aide/Tech Hours]])</f>
        <v>142.05255555555553</v>
      </c>
      <c r="T127" s="3">
        <v>128.2561111111111</v>
      </c>
      <c r="U127" s="3">
        <v>13.796444444444445</v>
      </c>
      <c r="V127" s="3">
        <v>0</v>
      </c>
      <c r="W127" s="3">
        <f>SUM(Table3[[#This Row],[RN Hours Contract]:[Med Aide Hours Contract]])</f>
        <v>1.1083333333333334</v>
      </c>
      <c r="X127" s="3">
        <v>1.1083333333333334</v>
      </c>
      <c r="Y127" s="3">
        <v>0</v>
      </c>
      <c r="Z127" s="3">
        <v>0</v>
      </c>
      <c r="AA127" s="3">
        <v>0</v>
      </c>
      <c r="AB127" s="3">
        <v>0</v>
      </c>
      <c r="AC127" s="3">
        <v>0</v>
      </c>
      <c r="AD127" s="3">
        <v>0</v>
      </c>
      <c r="AE127" s="3">
        <v>0</v>
      </c>
      <c r="AF127" t="s">
        <v>125</v>
      </c>
      <c r="AG127" s="13">
        <v>3</v>
      </c>
      <c r="AQ127"/>
    </row>
    <row r="128" spans="1:43" x14ac:dyDescent="0.2">
      <c r="A128" t="s">
        <v>681</v>
      </c>
      <c r="B128" t="s">
        <v>823</v>
      </c>
      <c r="C128" t="s">
        <v>1526</v>
      </c>
      <c r="D128" t="s">
        <v>1730</v>
      </c>
      <c r="E128" s="3">
        <v>72.222222222222229</v>
      </c>
      <c r="F128" s="3">
        <f>Table3[[#This Row],[Total Hours Nurse Staffing]]/Table3[[#This Row],[MDS Census]]</f>
        <v>3.4019999999999997</v>
      </c>
      <c r="G128" s="3">
        <f>Table3[[#This Row],[Total Direct Care Staff Hours]]/Table3[[#This Row],[MDS Census]]</f>
        <v>3.1133846153846152</v>
      </c>
      <c r="H128" s="3">
        <f>Table3[[#This Row],[Total RN Hours (w/ Admin, DON)]]/Table3[[#This Row],[MDS Census]]</f>
        <v>0.66803846153846147</v>
      </c>
      <c r="I128" s="3">
        <f>Table3[[#This Row],[RN Hours (excl. Admin, DON)]]/Table3[[#This Row],[MDS Census]]</f>
        <v>0.37942307692307692</v>
      </c>
      <c r="J128" s="3">
        <f t="shared" si="2"/>
        <v>245.7</v>
      </c>
      <c r="K128" s="3">
        <f>SUM(Table3[[#This Row],[RN Hours (excl. Admin, DON)]], Table3[[#This Row],[LPN Hours (excl. Admin)]], Table3[[#This Row],[CNA Hours]], Table3[[#This Row],[NA TR Hours]], Table3[[#This Row],[Med Aide/Tech Hours]])</f>
        <v>224.85555555555555</v>
      </c>
      <c r="L128" s="3">
        <f>SUM(Table3[[#This Row],[RN Hours (excl. Admin, DON)]:[RN DON Hours]])</f>
        <v>48.24722222222222</v>
      </c>
      <c r="M128" s="3">
        <v>27.402777777777779</v>
      </c>
      <c r="N128" s="3">
        <v>15.666666666666666</v>
      </c>
      <c r="O128" s="3">
        <v>5.177777777777778</v>
      </c>
      <c r="P128" s="3">
        <f>SUM(Table3[[#This Row],[LPN Hours (excl. Admin)]:[LPN Admin Hours]])</f>
        <v>75.37222222222222</v>
      </c>
      <c r="Q128" s="3">
        <v>75.37222222222222</v>
      </c>
      <c r="R128" s="3">
        <v>0</v>
      </c>
      <c r="S128" s="3">
        <f>SUM(Table3[[#This Row],[CNA Hours]], Table3[[#This Row],[NA TR Hours]], Table3[[#This Row],[Med Aide/Tech Hours]])</f>
        <v>122.08055555555555</v>
      </c>
      <c r="T128" s="3">
        <v>122.08055555555555</v>
      </c>
      <c r="U128" s="3">
        <v>0</v>
      </c>
      <c r="V128" s="3">
        <v>0</v>
      </c>
      <c r="W128" s="3">
        <f>SUM(Table3[[#This Row],[RN Hours Contract]:[Med Aide Hours Contract]])</f>
        <v>43.475000000000001</v>
      </c>
      <c r="X128" s="3">
        <v>0.27777777777777779</v>
      </c>
      <c r="Y128" s="3">
        <v>0</v>
      </c>
      <c r="Z128" s="3">
        <v>0</v>
      </c>
      <c r="AA128" s="3">
        <v>21.511111111111113</v>
      </c>
      <c r="AB128" s="3">
        <v>0</v>
      </c>
      <c r="AC128" s="3">
        <v>21.68611111111111</v>
      </c>
      <c r="AD128" s="3">
        <v>0</v>
      </c>
      <c r="AE128" s="3">
        <v>0</v>
      </c>
      <c r="AF128" t="s">
        <v>126</v>
      </c>
      <c r="AG128" s="13">
        <v>3</v>
      </c>
      <c r="AQ128"/>
    </row>
    <row r="129" spans="1:43" x14ac:dyDescent="0.2">
      <c r="A129" t="s">
        <v>681</v>
      </c>
      <c r="B129" t="s">
        <v>824</v>
      </c>
      <c r="C129" t="s">
        <v>1527</v>
      </c>
      <c r="D129" t="s">
        <v>1721</v>
      </c>
      <c r="E129" s="3">
        <v>107.84444444444445</v>
      </c>
      <c r="F129" s="3">
        <f>Table3[[#This Row],[Total Hours Nurse Staffing]]/Table3[[#This Row],[MDS Census]]</f>
        <v>3.0303111477436637</v>
      </c>
      <c r="G129" s="3">
        <f>Table3[[#This Row],[Total Direct Care Staff Hours]]/Table3[[#This Row],[MDS Census]]</f>
        <v>2.8580393570987015</v>
      </c>
      <c r="H129" s="3">
        <f>Table3[[#This Row],[Total RN Hours (w/ Admin, DON)]]/Table3[[#This Row],[MDS Census]]</f>
        <v>1.1142159488975891</v>
      </c>
      <c r="I129" s="3">
        <f>Table3[[#This Row],[RN Hours (excl. Admin, DON)]]/Table3[[#This Row],[MDS Census]]</f>
        <v>0.9881856583556563</v>
      </c>
      <c r="J129" s="3">
        <f t="shared" si="2"/>
        <v>326.80222222222221</v>
      </c>
      <c r="K129" s="3">
        <f>SUM(Table3[[#This Row],[RN Hours (excl. Admin, DON)]], Table3[[#This Row],[LPN Hours (excl. Admin)]], Table3[[#This Row],[CNA Hours]], Table3[[#This Row],[NA TR Hours]], Table3[[#This Row],[Med Aide/Tech Hours]])</f>
        <v>308.22366666666665</v>
      </c>
      <c r="L129" s="3">
        <f>SUM(Table3[[#This Row],[RN Hours (excl. Admin, DON)]:[RN DON Hours]])</f>
        <v>120.16200000000001</v>
      </c>
      <c r="M129" s="3">
        <v>106.57033333333334</v>
      </c>
      <c r="N129" s="3">
        <v>8.6138888888888889</v>
      </c>
      <c r="O129" s="3">
        <v>4.9777777777777779</v>
      </c>
      <c r="P129" s="3">
        <f>SUM(Table3[[#This Row],[LPN Hours (excl. Admin)]:[LPN Admin Hours]])</f>
        <v>52.473222222222233</v>
      </c>
      <c r="Q129" s="3">
        <v>47.486333333333341</v>
      </c>
      <c r="R129" s="3">
        <v>4.98688888888889</v>
      </c>
      <c r="S129" s="3">
        <f>SUM(Table3[[#This Row],[CNA Hours]], Table3[[#This Row],[NA TR Hours]], Table3[[#This Row],[Med Aide/Tech Hours]])</f>
        <v>154.167</v>
      </c>
      <c r="T129" s="3">
        <v>154.167</v>
      </c>
      <c r="U129" s="3">
        <v>0</v>
      </c>
      <c r="V129" s="3">
        <v>0</v>
      </c>
      <c r="W129" s="3">
        <f>SUM(Table3[[#This Row],[RN Hours Contract]:[Med Aide Hours Contract]])</f>
        <v>36.895444444444443</v>
      </c>
      <c r="X129" s="3">
        <v>0</v>
      </c>
      <c r="Y129" s="3">
        <v>0</v>
      </c>
      <c r="Z129" s="3">
        <v>0</v>
      </c>
      <c r="AA129" s="3">
        <v>0</v>
      </c>
      <c r="AB129" s="3">
        <v>0</v>
      </c>
      <c r="AC129" s="3">
        <v>36.895444444444443</v>
      </c>
      <c r="AD129" s="3">
        <v>0</v>
      </c>
      <c r="AE129" s="3">
        <v>0</v>
      </c>
      <c r="AF129" t="s">
        <v>127</v>
      </c>
      <c r="AG129" s="13">
        <v>3</v>
      </c>
      <c r="AQ129"/>
    </row>
    <row r="130" spans="1:43" x14ac:dyDescent="0.2">
      <c r="A130" t="s">
        <v>681</v>
      </c>
      <c r="B130" t="s">
        <v>825</v>
      </c>
      <c r="C130" t="s">
        <v>1389</v>
      </c>
      <c r="D130" t="s">
        <v>1720</v>
      </c>
      <c r="E130" s="3">
        <v>32.944444444444443</v>
      </c>
      <c r="F130" s="3">
        <f>Table3[[#This Row],[Total Hours Nurse Staffing]]/Table3[[#This Row],[MDS Census]]</f>
        <v>4.572448566610456</v>
      </c>
      <c r="G130" s="3">
        <f>Table3[[#This Row],[Total Direct Care Staff Hours]]/Table3[[#This Row],[MDS Census]]</f>
        <v>4.3974064080944348</v>
      </c>
      <c r="H130" s="3">
        <f>Table3[[#This Row],[Total RN Hours (w/ Admin, DON)]]/Table3[[#This Row],[MDS Census]]</f>
        <v>0.9829949409780776</v>
      </c>
      <c r="I130" s="3">
        <f>Table3[[#This Row],[RN Hours (excl. Admin, DON)]]/Table3[[#This Row],[MDS Census]]</f>
        <v>0.80795278246205737</v>
      </c>
      <c r="J130" s="3">
        <f t="shared" si="2"/>
        <v>150.63677777777778</v>
      </c>
      <c r="K130" s="3">
        <f>SUM(Table3[[#This Row],[RN Hours (excl. Admin, DON)]], Table3[[#This Row],[LPN Hours (excl. Admin)]], Table3[[#This Row],[CNA Hours]], Table3[[#This Row],[NA TR Hours]], Table3[[#This Row],[Med Aide/Tech Hours]])</f>
        <v>144.8701111111111</v>
      </c>
      <c r="L130" s="3">
        <f>SUM(Table3[[#This Row],[RN Hours (excl. Admin, DON)]:[RN DON Hours]])</f>
        <v>32.38422222222222</v>
      </c>
      <c r="M130" s="3">
        <v>26.617555555555555</v>
      </c>
      <c r="N130" s="3">
        <v>0</v>
      </c>
      <c r="O130" s="3">
        <v>5.7666666666666666</v>
      </c>
      <c r="P130" s="3">
        <f>SUM(Table3[[#This Row],[LPN Hours (excl. Admin)]:[LPN Admin Hours]])</f>
        <v>42.49388888888889</v>
      </c>
      <c r="Q130" s="3">
        <v>42.49388888888889</v>
      </c>
      <c r="R130" s="3">
        <v>0</v>
      </c>
      <c r="S130" s="3">
        <f>SUM(Table3[[#This Row],[CNA Hours]], Table3[[#This Row],[NA TR Hours]], Table3[[#This Row],[Med Aide/Tech Hours]])</f>
        <v>75.75866666666667</v>
      </c>
      <c r="T130" s="3">
        <v>75.75866666666667</v>
      </c>
      <c r="U130" s="3">
        <v>0</v>
      </c>
      <c r="V130" s="3">
        <v>0</v>
      </c>
      <c r="W130" s="3">
        <f>SUM(Table3[[#This Row],[RN Hours Contract]:[Med Aide Hours Contract]])</f>
        <v>11.351333333333336</v>
      </c>
      <c r="X130" s="3">
        <v>4.8710000000000004</v>
      </c>
      <c r="Y130" s="3">
        <v>0</v>
      </c>
      <c r="Z130" s="3">
        <v>0.16666666666666666</v>
      </c>
      <c r="AA130" s="3">
        <v>1.2623333333333333</v>
      </c>
      <c r="AB130" s="3">
        <v>0</v>
      </c>
      <c r="AC130" s="3">
        <v>5.0513333333333348</v>
      </c>
      <c r="AD130" s="3">
        <v>0</v>
      </c>
      <c r="AE130" s="3">
        <v>0</v>
      </c>
      <c r="AF130" t="s">
        <v>128</v>
      </c>
      <c r="AG130" s="13">
        <v>3</v>
      </c>
      <c r="AQ130"/>
    </row>
    <row r="131" spans="1:43" x14ac:dyDescent="0.2">
      <c r="A131" t="s">
        <v>681</v>
      </c>
      <c r="B131" t="s">
        <v>826</v>
      </c>
      <c r="C131" t="s">
        <v>1528</v>
      </c>
      <c r="D131" t="s">
        <v>1731</v>
      </c>
      <c r="E131" s="3">
        <v>41.777777777777779</v>
      </c>
      <c r="F131" s="3">
        <f>Table3[[#This Row],[Total Hours Nurse Staffing]]/Table3[[#This Row],[MDS Census]]</f>
        <v>4.543992021276595</v>
      </c>
      <c r="G131" s="3">
        <f>Table3[[#This Row],[Total Direct Care Staff Hours]]/Table3[[#This Row],[MDS Census]]</f>
        <v>4.2708856382978722</v>
      </c>
      <c r="H131" s="3">
        <f>Table3[[#This Row],[Total RN Hours (w/ Admin, DON)]]/Table3[[#This Row],[MDS Census]]</f>
        <v>1.0313164893617022</v>
      </c>
      <c r="I131" s="3">
        <f>Table3[[#This Row],[RN Hours (excl. Admin, DON)]]/Table3[[#This Row],[MDS Census]]</f>
        <v>0.7582101063829787</v>
      </c>
      <c r="J131" s="3">
        <f t="shared" si="2"/>
        <v>189.83788888888887</v>
      </c>
      <c r="K131" s="3">
        <f>SUM(Table3[[#This Row],[RN Hours (excl. Admin, DON)]], Table3[[#This Row],[LPN Hours (excl. Admin)]], Table3[[#This Row],[CNA Hours]], Table3[[#This Row],[NA TR Hours]], Table3[[#This Row],[Med Aide/Tech Hours]])</f>
        <v>178.42811111111109</v>
      </c>
      <c r="L131" s="3">
        <f>SUM(Table3[[#This Row],[RN Hours (excl. Admin, DON)]:[RN DON Hours]])</f>
        <v>43.086111111111116</v>
      </c>
      <c r="M131" s="3">
        <v>31.676333333333332</v>
      </c>
      <c r="N131" s="3">
        <v>6.0764444444444443</v>
      </c>
      <c r="O131" s="3">
        <v>5.333333333333333</v>
      </c>
      <c r="P131" s="3">
        <f>SUM(Table3[[#This Row],[LPN Hours (excl. Admin)]:[LPN Admin Hours]])</f>
        <v>51.142777777777781</v>
      </c>
      <c r="Q131" s="3">
        <v>51.142777777777781</v>
      </c>
      <c r="R131" s="3">
        <v>0</v>
      </c>
      <c r="S131" s="3">
        <f>SUM(Table3[[#This Row],[CNA Hours]], Table3[[#This Row],[NA TR Hours]], Table3[[#This Row],[Med Aide/Tech Hours]])</f>
        <v>95.608999999999995</v>
      </c>
      <c r="T131" s="3">
        <v>95.608999999999995</v>
      </c>
      <c r="U131" s="3">
        <v>0</v>
      </c>
      <c r="V131" s="3">
        <v>0</v>
      </c>
      <c r="W131" s="3">
        <f>SUM(Table3[[#This Row],[RN Hours Contract]:[Med Aide Hours Contract]])</f>
        <v>0</v>
      </c>
      <c r="X131" s="3">
        <v>0</v>
      </c>
      <c r="Y131" s="3">
        <v>0</v>
      </c>
      <c r="Z131" s="3">
        <v>0</v>
      </c>
      <c r="AA131" s="3">
        <v>0</v>
      </c>
      <c r="AB131" s="3">
        <v>0</v>
      </c>
      <c r="AC131" s="3">
        <v>0</v>
      </c>
      <c r="AD131" s="3">
        <v>0</v>
      </c>
      <c r="AE131" s="3">
        <v>0</v>
      </c>
      <c r="AF131" t="s">
        <v>129</v>
      </c>
      <c r="AG131" s="13">
        <v>3</v>
      </c>
      <c r="AQ131"/>
    </row>
    <row r="132" spans="1:43" x14ac:dyDescent="0.2">
      <c r="A132" t="s">
        <v>681</v>
      </c>
      <c r="B132" t="s">
        <v>827</v>
      </c>
      <c r="C132" t="s">
        <v>1365</v>
      </c>
      <c r="D132" t="s">
        <v>1711</v>
      </c>
      <c r="E132" s="3">
        <v>120.1</v>
      </c>
      <c r="F132" s="3">
        <f>Table3[[#This Row],[Total Hours Nurse Staffing]]/Table3[[#This Row],[MDS Census]]</f>
        <v>3.1823054861689335</v>
      </c>
      <c r="G132" s="3">
        <f>Table3[[#This Row],[Total Direct Care Staff Hours]]/Table3[[#This Row],[MDS Census]]</f>
        <v>2.9497206032010364</v>
      </c>
      <c r="H132" s="3">
        <f>Table3[[#This Row],[Total RN Hours (w/ Admin, DON)]]/Table3[[#This Row],[MDS Census]]</f>
        <v>0.61221944675733186</v>
      </c>
      <c r="I132" s="3">
        <f>Table3[[#This Row],[RN Hours (excl. Admin, DON)]]/Table3[[#This Row],[MDS Census]]</f>
        <v>0.4619974095661023</v>
      </c>
      <c r="J132" s="3">
        <f t="shared" si="2"/>
        <v>382.1948888888889</v>
      </c>
      <c r="K132" s="3">
        <f>SUM(Table3[[#This Row],[RN Hours (excl. Admin, DON)]], Table3[[#This Row],[LPN Hours (excl. Admin)]], Table3[[#This Row],[CNA Hours]], Table3[[#This Row],[NA TR Hours]], Table3[[#This Row],[Med Aide/Tech Hours]])</f>
        <v>354.26144444444446</v>
      </c>
      <c r="L132" s="3">
        <f>SUM(Table3[[#This Row],[RN Hours (excl. Admin, DON)]:[RN DON Hours]])</f>
        <v>73.527555555555551</v>
      </c>
      <c r="M132" s="3">
        <v>55.485888888888887</v>
      </c>
      <c r="N132" s="3">
        <v>14.005555555555556</v>
      </c>
      <c r="O132" s="3">
        <v>4.0361111111111114</v>
      </c>
      <c r="P132" s="3">
        <f>SUM(Table3[[#This Row],[LPN Hours (excl. Admin)]:[LPN Admin Hours]])</f>
        <v>93.257222222222225</v>
      </c>
      <c r="Q132" s="3">
        <v>83.365444444444449</v>
      </c>
      <c r="R132" s="3">
        <v>9.8917777777777758</v>
      </c>
      <c r="S132" s="3">
        <f>SUM(Table3[[#This Row],[CNA Hours]], Table3[[#This Row],[NA TR Hours]], Table3[[#This Row],[Med Aide/Tech Hours]])</f>
        <v>215.41011111111112</v>
      </c>
      <c r="T132" s="3">
        <v>178.279</v>
      </c>
      <c r="U132" s="3">
        <v>37.131111111111117</v>
      </c>
      <c r="V132" s="3">
        <v>0</v>
      </c>
      <c r="W132" s="3">
        <f>SUM(Table3[[#This Row],[RN Hours Contract]:[Med Aide Hours Contract]])</f>
        <v>99.282777777777753</v>
      </c>
      <c r="X132" s="3">
        <v>34.935222222222208</v>
      </c>
      <c r="Y132" s="3">
        <v>0</v>
      </c>
      <c r="Z132" s="3">
        <v>0</v>
      </c>
      <c r="AA132" s="3">
        <v>23.37166666666667</v>
      </c>
      <c r="AB132" s="3">
        <v>0</v>
      </c>
      <c r="AC132" s="3">
        <v>40.975888888888875</v>
      </c>
      <c r="AD132" s="3">
        <v>0</v>
      </c>
      <c r="AE132" s="3">
        <v>0</v>
      </c>
      <c r="AF132" t="s">
        <v>130</v>
      </c>
      <c r="AG132" s="13">
        <v>3</v>
      </c>
      <c r="AQ132"/>
    </row>
    <row r="133" spans="1:43" x14ac:dyDescent="0.2">
      <c r="A133" t="s">
        <v>681</v>
      </c>
      <c r="B133" t="s">
        <v>828</v>
      </c>
      <c r="C133" t="s">
        <v>1481</v>
      </c>
      <c r="D133" t="s">
        <v>1709</v>
      </c>
      <c r="E133" s="3">
        <v>114</v>
      </c>
      <c r="F133" s="3">
        <f>Table3[[#This Row],[Total Hours Nurse Staffing]]/Table3[[#This Row],[MDS Census]]</f>
        <v>3.2174288499025341</v>
      </c>
      <c r="G133" s="3">
        <f>Table3[[#This Row],[Total Direct Care Staff Hours]]/Table3[[#This Row],[MDS Census]]</f>
        <v>3.115284600389864</v>
      </c>
      <c r="H133" s="3">
        <f>Table3[[#This Row],[Total RN Hours (w/ Admin, DON)]]/Table3[[#This Row],[MDS Census]]</f>
        <v>0.49176413255360618</v>
      </c>
      <c r="I133" s="3">
        <f>Table3[[#This Row],[RN Hours (excl. Admin, DON)]]/Table3[[#This Row],[MDS Census]]</f>
        <v>0.38961988304093564</v>
      </c>
      <c r="J133" s="3">
        <f t="shared" si="2"/>
        <v>366.78688888888888</v>
      </c>
      <c r="K133" s="3">
        <f>SUM(Table3[[#This Row],[RN Hours (excl. Admin, DON)]], Table3[[#This Row],[LPN Hours (excl. Admin)]], Table3[[#This Row],[CNA Hours]], Table3[[#This Row],[NA TR Hours]], Table3[[#This Row],[Med Aide/Tech Hours]])</f>
        <v>355.14244444444449</v>
      </c>
      <c r="L133" s="3">
        <f>SUM(Table3[[#This Row],[RN Hours (excl. Admin, DON)]:[RN DON Hours]])</f>
        <v>56.061111111111103</v>
      </c>
      <c r="M133" s="3">
        <v>44.416666666666664</v>
      </c>
      <c r="N133" s="3">
        <v>6.7555555555555555</v>
      </c>
      <c r="O133" s="3">
        <v>4.8888888888888893</v>
      </c>
      <c r="P133" s="3">
        <f>SUM(Table3[[#This Row],[LPN Hours (excl. Admin)]:[LPN Admin Hours]])</f>
        <v>116.41022222222222</v>
      </c>
      <c r="Q133" s="3">
        <v>116.41022222222222</v>
      </c>
      <c r="R133" s="3">
        <v>0</v>
      </c>
      <c r="S133" s="3">
        <f>SUM(Table3[[#This Row],[CNA Hours]], Table3[[#This Row],[NA TR Hours]], Table3[[#This Row],[Med Aide/Tech Hours]])</f>
        <v>194.31555555555556</v>
      </c>
      <c r="T133" s="3">
        <v>172.65722222222223</v>
      </c>
      <c r="U133" s="3">
        <v>21.658333333333335</v>
      </c>
      <c r="V133" s="3">
        <v>0</v>
      </c>
      <c r="W133" s="3">
        <f>SUM(Table3[[#This Row],[RN Hours Contract]:[Med Aide Hours Contract]])</f>
        <v>38.373000000000005</v>
      </c>
      <c r="X133" s="3">
        <v>0.26666666666666666</v>
      </c>
      <c r="Y133" s="3">
        <v>0</v>
      </c>
      <c r="Z133" s="3">
        <v>0</v>
      </c>
      <c r="AA133" s="3">
        <v>10.549111111111111</v>
      </c>
      <c r="AB133" s="3">
        <v>0</v>
      </c>
      <c r="AC133" s="3">
        <v>27.535</v>
      </c>
      <c r="AD133" s="3">
        <v>2.2222222222222223E-2</v>
      </c>
      <c r="AE133" s="3">
        <v>0</v>
      </c>
      <c r="AF133" t="s">
        <v>131</v>
      </c>
      <c r="AG133" s="13">
        <v>3</v>
      </c>
      <c r="AQ133"/>
    </row>
    <row r="134" spans="1:43" x14ac:dyDescent="0.2">
      <c r="A134" t="s">
        <v>681</v>
      </c>
      <c r="B134" t="s">
        <v>829</v>
      </c>
      <c r="C134" t="s">
        <v>1529</v>
      </c>
      <c r="D134" t="s">
        <v>1740</v>
      </c>
      <c r="E134" s="3">
        <v>37.56666666666667</v>
      </c>
      <c r="F134" s="3">
        <f>Table3[[#This Row],[Total Hours Nurse Staffing]]/Table3[[#This Row],[MDS Census]]</f>
        <v>3.7713694173321506</v>
      </c>
      <c r="G134" s="3">
        <f>Table3[[#This Row],[Total Direct Care Staff Hours]]/Table3[[#This Row],[MDS Census]]</f>
        <v>3.4525288376220047</v>
      </c>
      <c r="H134" s="3">
        <f>Table3[[#This Row],[Total RN Hours (w/ Admin, DON)]]/Table3[[#This Row],[MDS Census]]</f>
        <v>0.99622892635314997</v>
      </c>
      <c r="I134" s="3">
        <f>Table3[[#This Row],[RN Hours (excl. Admin, DON)]]/Table3[[#This Row],[MDS Census]]</f>
        <v>0.67738834664300496</v>
      </c>
      <c r="J134" s="3">
        <f t="shared" si="2"/>
        <v>141.67777777777781</v>
      </c>
      <c r="K134" s="3">
        <f>SUM(Table3[[#This Row],[RN Hours (excl. Admin, DON)]], Table3[[#This Row],[LPN Hours (excl. Admin)]], Table3[[#This Row],[CNA Hours]], Table3[[#This Row],[NA TR Hours]], Table3[[#This Row],[Med Aide/Tech Hours]])</f>
        <v>129.69999999999999</v>
      </c>
      <c r="L134" s="3">
        <f>SUM(Table3[[#This Row],[RN Hours (excl. Admin, DON)]:[RN DON Hours]])</f>
        <v>37.425000000000004</v>
      </c>
      <c r="M134" s="3">
        <v>25.447222222222223</v>
      </c>
      <c r="N134" s="3">
        <v>7.083333333333333</v>
      </c>
      <c r="O134" s="3">
        <v>4.8944444444444448</v>
      </c>
      <c r="P134" s="3">
        <f>SUM(Table3[[#This Row],[LPN Hours (excl. Admin)]:[LPN Admin Hours]])</f>
        <v>31.211111111111112</v>
      </c>
      <c r="Q134" s="3">
        <v>31.211111111111112</v>
      </c>
      <c r="R134" s="3">
        <v>0</v>
      </c>
      <c r="S134" s="3">
        <f>SUM(Table3[[#This Row],[CNA Hours]], Table3[[#This Row],[NA TR Hours]], Table3[[#This Row],[Med Aide/Tech Hours]])</f>
        <v>73.041666666666671</v>
      </c>
      <c r="T134" s="3">
        <v>73.041666666666671</v>
      </c>
      <c r="U134" s="3">
        <v>0</v>
      </c>
      <c r="V134" s="3">
        <v>0</v>
      </c>
      <c r="W134" s="3">
        <f>SUM(Table3[[#This Row],[RN Hours Contract]:[Med Aide Hours Contract]])</f>
        <v>29.68611111111111</v>
      </c>
      <c r="X134" s="3">
        <v>2.036111111111111</v>
      </c>
      <c r="Y134" s="3">
        <v>0</v>
      </c>
      <c r="Z134" s="3">
        <v>0</v>
      </c>
      <c r="AA134" s="3">
        <v>6.9249999999999998</v>
      </c>
      <c r="AB134" s="3">
        <v>0</v>
      </c>
      <c r="AC134" s="3">
        <v>20.725000000000001</v>
      </c>
      <c r="AD134" s="3">
        <v>0</v>
      </c>
      <c r="AE134" s="3">
        <v>0</v>
      </c>
      <c r="AF134" t="s">
        <v>132</v>
      </c>
      <c r="AG134" s="13">
        <v>3</v>
      </c>
      <c r="AQ134"/>
    </row>
    <row r="135" spans="1:43" x14ac:dyDescent="0.2">
      <c r="A135" t="s">
        <v>681</v>
      </c>
      <c r="B135" t="s">
        <v>830</v>
      </c>
      <c r="C135" t="s">
        <v>1530</v>
      </c>
      <c r="D135" t="s">
        <v>1737</v>
      </c>
      <c r="E135" s="3">
        <v>39.011111111111113</v>
      </c>
      <c r="F135" s="3">
        <f>Table3[[#This Row],[Total Hours Nurse Staffing]]/Table3[[#This Row],[MDS Census]]</f>
        <v>4.3475021361435493</v>
      </c>
      <c r="G135" s="3">
        <f>Table3[[#This Row],[Total Direct Care Staff Hours]]/Table3[[#This Row],[MDS Census]]</f>
        <v>4.0328481913984611</v>
      </c>
      <c r="H135" s="3">
        <f>Table3[[#This Row],[Total RN Hours (w/ Admin, DON)]]/Table3[[#This Row],[MDS Census]]</f>
        <v>1.3513813728282538</v>
      </c>
      <c r="I135" s="3">
        <f>Table3[[#This Row],[RN Hours (excl. Admin, DON)]]/Table3[[#This Row],[MDS Census]]</f>
        <v>1.0572344061520933</v>
      </c>
      <c r="J135" s="3">
        <f t="shared" si="2"/>
        <v>169.6008888888889</v>
      </c>
      <c r="K135" s="3">
        <f>SUM(Table3[[#This Row],[RN Hours (excl. Admin, DON)]], Table3[[#This Row],[LPN Hours (excl. Admin)]], Table3[[#This Row],[CNA Hours]], Table3[[#This Row],[NA TR Hours]], Table3[[#This Row],[Med Aide/Tech Hours]])</f>
        <v>157.32588888888887</v>
      </c>
      <c r="L135" s="3">
        <f>SUM(Table3[[#This Row],[RN Hours (excl. Admin, DON)]:[RN DON Hours]])</f>
        <v>52.718888888888884</v>
      </c>
      <c r="M135" s="3">
        <v>41.24388888888889</v>
      </c>
      <c r="N135" s="3">
        <v>6.6305555555555555</v>
      </c>
      <c r="O135" s="3">
        <v>4.8444444444444441</v>
      </c>
      <c r="P135" s="3">
        <f>SUM(Table3[[#This Row],[LPN Hours (excl. Admin)]:[LPN Admin Hours]])</f>
        <v>24.263333333333332</v>
      </c>
      <c r="Q135" s="3">
        <v>23.463333333333331</v>
      </c>
      <c r="R135" s="3">
        <v>0.8</v>
      </c>
      <c r="S135" s="3">
        <f>SUM(Table3[[#This Row],[CNA Hours]], Table3[[#This Row],[NA TR Hours]], Table3[[#This Row],[Med Aide/Tech Hours]])</f>
        <v>92.61866666666667</v>
      </c>
      <c r="T135" s="3">
        <v>92.61866666666667</v>
      </c>
      <c r="U135" s="3">
        <v>0</v>
      </c>
      <c r="V135" s="3">
        <v>0</v>
      </c>
      <c r="W135" s="3">
        <f>SUM(Table3[[#This Row],[RN Hours Contract]:[Med Aide Hours Contract]])</f>
        <v>0</v>
      </c>
      <c r="X135" s="3">
        <v>0</v>
      </c>
      <c r="Y135" s="3">
        <v>0</v>
      </c>
      <c r="Z135" s="3">
        <v>0</v>
      </c>
      <c r="AA135" s="3">
        <v>0</v>
      </c>
      <c r="AB135" s="3">
        <v>0</v>
      </c>
      <c r="AC135" s="3">
        <v>0</v>
      </c>
      <c r="AD135" s="3">
        <v>0</v>
      </c>
      <c r="AE135" s="3">
        <v>0</v>
      </c>
      <c r="AF135" t="s">
        <v>133</v>
      </c>
      <c r="AG135" s="13">
        <v>3</v>
      </c>
      <c r="AQ135"/>
    </row>
    <row r="136" spans="1:43" x14ac:dyDescent="0.2">
      <c r="A136" t="s">
        <v>681</v>
      </c>
      <c r="B136" t="s">
        <v>831</v>
      </c>
      <c r="C136" t="s">
        <v>1531</v>
      </c>
      <c r="D136" t="s">
        <v>1717</v>
      </c>
      <c r="E136" s="3">
        <v>52.033333333333331</v>
      </c>
      <c r="F136" s="3">
        <f>Table3[[#This Row],[Total Hours Nurse Staffing]]/Table3[[#This Row],[MDS Census]]</f>
        <v>6.8546594063634432</v>
      </c>
      <c r="G136" s="3">
        <f>Table3[[#This Row],[Total Direct Care Staff Hours]]/Table3[[#This Row],[MDS Census]]</f>
        <v>6.2956160580824259</v>
      </c>
      <c r="H136" s="3">
        <f>Table3[[#This Row],[Total RN Hours (w/ Admin, DON)]]/Table3[[#This Row],[MDS Census]]</f>
        <v>1.4265641682682042</v>
      </c>
      <c r="I136" s="3">
        <f>Table3[[#This Row],[RN Hours (excl. Admin, DON)]]/Table3[[#This Row],[MDS Census]]</f>
        <v>1.1439461883408073</v>
      </c>
      <c r="J136" s="3">
        <f t="shared" si="2"/>
        <v>356.6707777777778</v>
      </c>
      <c r="K136" s="3">
        <f>SUM(Table3[[#This Row],[RN Hours (excl. Admin, DON)]], Table3[[#This Row],[LPN Hours (excl. Admin)]], Table3[[#This Row],[CNA Hours]], Table3[[#This Row],[NA TR Hours]], Table3[[#This Row],[Med Aide/Tech Hours]])</f>
        <v>327.5818888888889</v>
      </c>
      <c r="L136" s="3">
        <f>SUM(Table3[[#This Row],[RN Hours (excl. Admin, DON)]:[RN DON Hours]])</f>
        <v>74.228888888888889</v>
      </c>
      <c r="M136" s="3">
        <v>59.523333333333341</v>
      </c>
      <c r="N136" s="3">
        <v>10.46111111111111</v>
      </c>
      <c r="O136" s="3">
        <v>4.2444444444444445</v>
      </c>
      <c r="P136" s="3">
        <f>SUM(Table3[[#This Row],[LPN Hours (excl. Admin)]:[LPN Admin Hours]])</f>
        <v>98.651111111111106</v>
      </c>
      <c r="Q136" s="3">
        <v>84.267777777777781</v>
      </c>
      <c r="R136" s="3">
        <v>14.383333333333331</v>
      </c>
      <c r="S136" s="3">
        <f>SUM(Table3[[#This Row],[CNA Hours]], Table3[[#This Row],[NA TR Hours]], Table3[[#This Row],[Med Aide/Tech Hours]])</f>
        <v>183.79077777777781</v>
      </c>
      <c r="T136" s="3">
        <v>181.52411111111113</v>
      </c>
      <c r="U136" s="3">
        <v>2.2666666666666666</v>
      </c>
      <c r="V136" s="3">
        <v>0</v>
      </c>
      <c r="W136" s="3">
        <f>SUM(Table3[[#This Row],[RN Hours Contract]:[Med Aide Hours Contract]])</f>
        <v>16.036666666666669</v>
      </c>
      <c r="X136" s="3">
        <v>16.036666666666669</v>
      </c>
      <c r="Y136" s="3">
        <v>0</v>
      </c>
      <c r="Z136" s="3">
        <v>0</v>
      </c>
      <c r="AA136" s="3">
        <v>0</v>
      </c>
      <c r="AB136" s="3">
        <v>0</v>
      </c>
      <c r="AC136" s="3">
        <v>0</v>
      </c>
      <c r="AD136" s="3">
        <v>0</v>
      </c>
      <c r="AE136" s="3">
        <v>0</v>
      </c>
      <c r="AF136" t="s">
        <v>134</v>
      </c>
      <c r="AG136" s="13">
        <v>3</v>
      </c>
      <c r="AQ136"/>
    </row>
    <row r="137" spans="1:43" x14ac:dyDescent="0.2">
      <c r="A137" t="s">
        <v>681</v>
      </c>
      <c r="B137" t="s">
        <v>832</v>
      </c>
      <c r="C137" t="s">
        <v>1532</v>
      </c>
      <c r="D137" t="s">
        <v>1731</v>
      </c>
      <c r="E137" s="3">
        <v>104.02222222222223</v>
      </c>
      <c r="F137" s="3">
        <f>Table3[[#This Row],[Total Hours Nurse Staffing]]/Table3[[#This Row],[MDS Census]]</f>
        <v>3.6306814783165988</v>
      </c>
      <c r="G137" s="3">
        <f>Table3[[#This Row],[Total Direct Care Staff Hours]]/Table3[[#This Row],[MDS Census]]</f>
        <v>3.4300299081392862</v>
      </c>
      <c r="H137" s="3">
        <f>Table3[[#This Row],[Total RN Hours (w/ Admin, DON)]]/Table3[[#This Row],[MDS Census]]</f>
        <v>1.0270508438367869</v>
      </c>
      <c r="I137" s="3">
        <f>Table3[[#This Row],[RN Hours (excl. Admin, DON)]]/Table3[[#This Row],[MDS Census]]</f>
        <v>0.82639927365947441</v>
      </c>
      <c r="J137" s="3">
        <f t="shared" si="2"/>
        <v>377.67155555555553</v>
      </c>
      <c r="K137" s="3">
        <f>SUM(Table3[[#This Row],[RN Hours (excl. Admin, DON)]], Table3[[#This Row],[LPN Hours (excl. Admin)]], Table3[[#This Row],[CNA Hours]], Table3[[#This Row],[NA TR Hours]], Table3[[#This Row],[Med Aide/Tech Hours]])</f>
        <v>356.79933333333332</v>
      </c>
      <c r="L137" s="3">
        <f>SUM(Table3[[#This Row],[RN Hours (excl. Admin, DON)]:[RN DON Hours]])</f>
        <v>106.83611111111111</v>
      </c>
      <c r="M137" s="3">
        <v>85.963888888888889</v>
      </c>
      <c r="N137" s="3">
        <v>15.272222222222222</v>
      </c>
      <c r="O137" s="3">
        <v>5.6</v>
      </c>
      <c r="P137" s="3">
        <f>SUM(Table3[[#This Row],[LPN Hours (excl. Admin)]:[LPN Admin Hours]])</f>
        <v>51.19466666666667</v>
      </c>
      <c r="Q137" s="3">
        <v>51.19466666666667</v>
      </c>
      <c r="R137" s="3">
        <v>0</v>
      </c>
      <c r="S137" s="3">
        <f>SUM(Table3[[#This Row],[CNA Hours]], Table3[[#This Row],[NA TR Hours]], Table3[[#This Row],[Med Aide/Tech Hours]])</f>
        <v>219.64077777777777</v>
      </c>
      <c r="T137" s="3">
        <v>219.64077777777777</v>
      </c>
      <c r="U137" s="3">
        <v>0</v>
      </c>
      <c r="V137" s="3">
        <v>0</v>
      </c>
      <c r="W137" s="3">
        <f>SUM(Table3[[#This Row],[RN Hours Contract]:[Med Aide Hours Contract]])</f>
        <v>20.521555555555551</v>
      </c>
      <c r="X137" s="3">
        <v>0</v>
      </c>
      <c r="Y137" s="3">
        <v>0</v>
      </c>
      <c r="Z137" s="3">
        <v>0</v>
      </c>
      <c r="AA137" s="3">
        <v>6.7918888888888871</v>
      </c>
      <c r="AB137" s="3">
        <v>0</v>
      </c>
      <c r="AC137" s="3">
        <v>13.729666666666665</v>
      </c>
      <c r="AD137" s="3">
        <v>0</v>
      </c>
      <c r="AE137" s="3">
        <v>0</v>
      </c>
      <c r="AF137" t="s">
        <v>135</v>
      </c>
      <c r="AG137" s="13">
        <v>3</v>
      </c>
      <c r="AQ137"/>
    </row>
    <row r="138" spans="1:43" x14ac:dyDescent="0.2">
      <c r="A138" t="s">
        <v>681</v>
      </c>
      <c r="B138" t="s">
        <v>833</v>
      </c>
      <c r="C138" t="s">
        <v>1533</v>
      </c>
      <c r="D138" t="s">
        <v>1688</v>
      </c>
      <c r="E138" s="3">
        <v>89.3</v>
      </c>
      <c r="F138" s="3">
        <f>Table3[[#This Row],[Total Hours Nurse Staffing]]/Table3[[#This Row],[MDS Census]]</f>
        <v>4.3053067064825177</v>
      </c>
      <c r="G138" s="3">
        <f>Table3[[#This Row],[Total Direct Care Staff Hours]]/Table3[[#This Row],[MDS Census]]</f>
        <v>3.8825121313923106</v>
      </c>
      <c r="H138" s="3">
        <f>Table3[[#This Row],[Total RN Hours (w/ Admin, DON)]]/Table3[[#This Row],[MDS Census]]</f>
        <v>0.93470822446186397</v>
      </c>
      <c r="I138" s="3">
        <f>Table3[[#This Row],[RN Hours (excl. Admin, DON)]]/Table3[[#This Row],[MDS Census]]</f>
        <v>0.51191364937165607</v>
      </c>
      <c r="J138" s="3">
        <f t="shared" si="2"/>
        <v>384.46388888888885</v>
      </c>
      <c r="K138" s="3">
        <f>SUM(Table3[[#This Row],[RN Hours (excl. Admin, DON)]], Table3[[#This Row],[LPN Hours (excl. Admin)]], Table3[[#This Row],[CNA Hours]], Table3[[#This Row],[NA TR Hours]], Table3[[#This Row],[Med Aide/Tech Hours]])</f>
        <v>346.70833333333331</v>
      </c>
      <c r="L138" s="3">
        <f>SUM(Table3[[#This Row],[RN Hours (excl. Admin, DON)]:[RN DON Hours]])</f>
        <v>83.469444444444449</v>
      </c>
      <c r="M138" s="3">
        <v>45.713888888888889</v>
      </c>
      <c r="N138" s="3">
        <v>32.244444444444447</v>
      </c>
      <c r="O138" s="3">
        <v>5.5111111111111111</v>
      </c>
      <c r="P138" s="3">
        <f>SUM(Table3[[#This Row],[LPN Hours (excl. Admin)]:[LPN Admin Hours]])</f>
        <v>81.230555555555554</v>
      </c>
      <c r="Q138" s="3">
        <v>81.230555555555554</v>
      </c>
      <c r="R138" s="3">
        <v>0</v>
      </c>
      <c r="S138" s="3">
        <f>SUM(Table3[[#This Row],[CNA Hours]], Table3[[#This Row],[NA TR Hours]], Table3[[#This Row],[Med Aide/Tech Hours]])</f>
        <v>219.76388888888889</v>
      </c>
      <c r="T138" s="3">
        <v>219.76388888888889</v>
      </c>
      <c r="U138" s="3">
        <v>0</v>
      </c>
      <c r="V138" s="3">
        <v>0</v>
      </c>
      <c r="W138" s="3">
        <f>SUM(Table3[[#This Row],[RN Hours Contract]:[Med Aide Hours Contract]])</f>
        <v>1.6861111111111111</v>
      </c>
      <c r="X138" s="3">
        <v>0.36666666666666664</v>
      </c>
      <c r="Y138" s="3">
        <v>0</v>
      </c>
      <c r="Z138" s="3">
        <v>0</v>
      </c>
      <c r="AA138" s="3">
        <v>1.3194444444444444</v>
      </c>
      <c r="AB138" s="3">
        <v>0</v>
      </c>
      <c r="AC138" s="3">
        <v>0</v>
      </c>
      <c r="AD138" s="3">
        <v>0</v>
      </c>
      <c r="AE138" s="3">
        <v>0</v>
      </c>
      <c r="AF138" t="s">
        <v>136</v>
      </c>
      <c r="AG138" s="13">
        <v>3</v>
      </c>
      <c r="AQ138"/>
    </row>
    <row r="139" spans="1:43" x14ac:dyDescent="0.2">
      <c r="A139" t="s">
        <v>681</v>
      </c>
      <c r="B139" t="s">
        <v>834</v>
      </c>
      <c r="C139" t="s">
        <v>1489</v>
      </c>
      <c r="D139" t="s">
        <v>1730</v>
      </c>
      <c r="E139" s="3">
        <v>99.322222222222223</v>
      </c>
      <c r="F139" s="3">
        <f>Table3[[#This Row],[Total Hours Nurse Staffing]]/Table3[[#This Row],[MDS Census]]</f>
        <v>4.0813111086251253</v>
      </c>
      <c r="G139" s="3">
        <f>Table3[[#This Row],[Total Direct Care Staff Hours]]/Table3[[#This Row],[MDS Census]]</f>
        <v>3.7552813513815866</v>
      </c>
      <c r="H139" s="3">
        <f>Table3[[#This Row],[Total RN Hours (w/ Admin, DON)]]/Table3[[#This Row],[MDS Census]]</f>
        <v>0.74906365365253369</v>
      </c>
      <c r="I139" s="3">
        <f>Table3[[#This Row],[RN Hours (excl. Admin, DON)]]/Table3[[#This Row],[MDS Census]]</f>
        <v>0.4230338964089943</v>
      </c>
      <c r="J139" s="3">
        <f t="shared" si="2"/>
        <v>405.36488888888886</v>
      </c>
      <c r="K139" s="3">
        <f>SUM(Table3[[#This Row],[RN Hours (excl. Admin, DON)]], Table3[[#This Row],[LPN Hours (excl. Admin)]], Table3[[#This Row],[CNA Hours]], Table3[[#This Row],[NA TR Hours]], Table3[[#This Row],[Med Aide/Tech Hours]])</f>
        <v>372.98288888888891</v>
      </c>
      <c r="L139" s="3">
        <f>SUM(Table3[[#This Row],[RN Hours (excl. Admin, DON)]:[RN DON Hours]])</f>
        <v>74.398666666666657</v>
      </c>
      <c r="M139" s="3">
        <v>42.016666666666666</v>
      </c>
      <c r="N139" s="3">
        <v>26.959777777777781</v>
      </c>
      <c r="O139" s="3">
        <v>5.4222222222222225</v>
      </c>
      <c r="P139" s="3">
        <f>SUM(Table3[[#This Row],[LPN Hours (excl. Admin)]:[LPN Admin Hours]])</f>
        <v>105.57922222222221</v>
      </c>
      <c r="Q139" s="3">
        <v>105.57922222222221</v>
      </c>
      <c r="R139" s="3">
        <v>0</v>
      </c>
      <c r="S139" s="3">
        <f>SUM(Table3[[#This Row],[CNA Hours]], Table3[[#This Row],[NA TR Hours]], Table3[[#This Row],[Med Aide/Tech Hours]])</f>
        <v>225.387</v>
      </c>
      <c r="T139" s="3">
        <v>217.23977777777779</v>
      </c>
      <c r="U139" s="3">
        <v>8.1472222222222221</v>
      </c>
      <c r="V139" s="3">
        <v>0</v>
      </c>
      <c r="W139" s="3">
        <f>SUM(Table3[[#This Row],[RN Hours Contract]:[Med Aide Hours Contract]])</f>
        <v>0</v>
      </c>
      <c r="X139" s="3">
        <v>0</v>
      </c>
      <c r="Y139" s="3">
        <v>0</v>
      </c>
      <c r="Z139" s="3">
        <v>0</v>
      </c>
      <c r="AA139" s="3">
        <v>0</v>
      </c>
      <c r="AB139" s="3">
        <v>0</v>
      </c>
      <c r="AC139" s="3">
        <v>0</v>
      </c>
      <c r="AD139" s="3">
        <v>0</v>
      </c>
      <c r="AE139" s="3">
        <v>0</v>
      </c>
      <c r="AF139" t="s">
        <v>137</v>
      </c>
      <c r="AG139" s="13">
        <v>3</v>
      </c>
      <c r="AQ139"/>
    </row>
    <row r="140" spans="1:43" x14ac:dyDescent="0.2">
      <c r="A140" t="s">
        <v>681</v>
      </c>
      <c r="B140" t="s">
        <v>835</v>
      </c>
      <c r="C140" t="s">
        <v>1534</v>
      </c>
      <c r="D140" t="s">
        <v>1714</v>
      </c>
      <c r="E140" s="3">
        <v>75.111111111111114</v>
      </c>
      <c r="F140" s="3">
        <f>Table3[[#This Row],[Total Hours Nurse Staffing]]/Table3[[#This Row],[MDS Census]]</f>
        <v>6.2060532544378697</v>
      </c>
      <c r="G140" s="3">
        <f>Table3[[#This Row],[Total Direct Care Staff Hours]]/Table3[[#This Row],[MDS Census]]</f>
        <v>5.8379319526627214</v>
      </c>
      <c r="H140" s="3">
        <f>Table3[[#This Row],[Total RN Hours (w/ Admin, DON)]]/Table3[[#This Row],[MDS Census]]</f>
        <v>0.96774408284023661</v>
      </c>
      <c r="I140" s="3">
        <f>Table3[[#This Row],[RN Hours (excl. Admin, DON)]]/Table3[[#This Row],[MDS Census]]</f>
        <v>0.75228550295857977</v>
      </c>
      <c r="J140" s="3">
        <f t="shared" si="2"/>
        <v>466.14355555555557</v>
      </c>
      <c r="K140" s="3">
        <f>SUM(Table3[[#This Row],[RN Hours (excl. Admin, DON)]], Table3[[#This Row],[LPN Hours (excl. Admin)]], Table3[[#This Row],[CNA Hours]], Table3[[#This Row],[NA TR Hours]], Table3[[#This Row],[Med Aide/Tech Hours]])</f>
        <v>438.49355555555553</v>
      </c>
      <c r="L140" s="3">
        <f>SUM(Table3[[#This Row],[RN Hours (excl. Admin, DON)]:[RN DON Hours]])</f>
        <v>72.688333333333333</v>
      </c>
      <c r="M140" s="3">
        <v>56.504999999999995</v>
      </c>
      <c r="N140" s="3">
        <v>12.005555555555556</v>
      </c>
      <c r="O140" s="3">
        <v>4.1777777777777745</v>
      </c>
      <c r="P140" s="3">
        <f>SUM(Table3[[#This Row],[LPN Hours (excl. Admin)]:[LPN Admin Hours]])</f>
        <v>141.87777777777777</v>
      </c>
      <c r="Q140" s="3">
        <v>130.4111111111111</v>
      </c>
      <c r="R140" s="3">
        <v>11.466666666666667</v>
      </c>
      <c r="S140" s="3">
        <f>SUM(Table3[[#This Row],[CNA Hours]], Table3[[#This Row],[NA TR Hours]], Table3[[#This Row],[Med Aide/Tech Hours]])</f>
        <v>251.57744444444447</v>
      </c>
      <c r="T140" s="3">
        <v>251.57744444444447</v>
      </c>
      <c r="U140" s="3">
        <v>0</v>
      </c>
      <c r="V140" s="3">
        <v>0</v>
      </c>
      <c r="W140" s="3">
        <f>SUM(Table3[[#This Row],[RN Hours Contract]:[Med Aide Hours Contract]])</f>
        <v>3.6444444444444444</v>
      </c>
      <c r="X140" s="3">
        <v>2.4</v>
      </c>
      <c r="Y140" s="3">
        <v>0</v>
      </c>
      <c r="Z140" s="3">
        <v>0</v>
      </c>
      <c r="AA140" s="3">
        <v>1.2444444444444445</v>
      </c>
      <c r="AB140" s="3">
        <v>0</v>
      </c>
      <c r="AC140" s="3">
        <v>0</v>
      </c>
      <c r="AD140" s="3">
        <v>0</v>
      </c>
      <c r="AE140" s="3">
        <v>0</v>
      </c>
      <c r="AF140" t="s">
        <v>138</v>
      </c>
      <c r="AG140" s="13">
        <v>3</v>
      </c>
      <c r="AQ140"/>
    </row>
    <row r="141" spans="1:43" x14ac:dyDescent="0.2">
      <c r="A141" t="s">
        <v>681</v>
      </c>
      <c r="B141" t="s">
        <v>836</v>
      </c>
      <c r="C141" t="s">
        <v>1535</v>
      </c>
      <c r="D141" t="s">
        <v>1714</v>
      </c>
      <c r="E141" s="3">
        <v>70</v>
      </c>
      <c r="F141" s="3">
        <f>Table3[[#This Row],[Total Hours Nurse Staffing]]/Table3[[#This Row],[MDS Census]]</f>
        <v>4.3412301587301583</v>
      </c>
      <c r="G141" s="3">
        <f>Table3[[#This Row],[Total Direct Care Staff Hours]]/Table3[[#This Row],[MDS Census]]</f>
        <v>4.0821428571428573</v>
      </c>
      <c r="H141" s="3">
        <f>Table3[[#This Row],[Total RN Hours (w/ Admin, DON)]]/Table3[[#This Row],[MDS Census]]</f>
        <v>0.70037619047619049</v>
      </c>
      <c r="I141" s="3">
        <f>Table3[[#This Row],[RN Hours (excl. Admin, DON)]]/Table3[[#This Row],[MDS Census]]</f>
        <v>0.5092253968253968</v>
      </c>
      <c r="J141" s="3">
        <f t="shared" si="2"/>
        <v>303.88611111111106</v>
      </c>
      <c r="K141" s="3">
        <f>SUM(Table3[[#This Row],[RN Hours (excl. Admin, DON)]], Table3[[#This Row],[LPN Hours (excl. Admin)]], Table3[[#This Row],[CNA Hours]], Table3[[#This Row],[NA TR Hours]], Table3[[#This Row],[Med Aide/Tech Hours]])</f>
        <v>285.75</v>
      </c>
      <c r="L141" s="3">
        <f>SUM(Table3[[#This Row],[RN Hours (excl. Admin, DON)]:[RN DON Hours]])</f>
        <v>49.026333333333334</v>
      </c>
      <c r="M141" s="3">
        <v>35.645777777777774</v>
      </c>
      <c r="N141" s="3">
        <v>8.1750000000000007</v>
      </c>
      <c r="O141" s="3">
        <v>5.2055555555555557</v>
      </c>
      <c r="P141" s="3">
        <f>SUM(Table3[[#This Row],[LPN Hours (excl. Admin)]:[LPN Admin Hours]])</f>
        <v>81.021555555555551</v>
      </c>
      <c r="Q141" s="3">
        <v>76.265999999999991</v>
      </c>
      <c r="R141" s="3">
        <v>4.7555555555555555</v>
      </c>
      <c r="S141" s="3">
        <f>SUM(Table3[[#This Row],[CNA Hours]], Table3[[#This Row],[NA TR Hours]], Table3[[#This Row],[Med Aide/Tech Hours]])</f>
        <v>173.83822222222221</v>
      </c>
      <c r="T141" s="3">
        <v>173.83822222222221</v>
      </c>
      <c r="U141" s="3">
        <v>0</v>
      </c>
      <c r="V141" s="3">
        <v>0</v>
      </c>
      <c r="W141" s="3">
        <f>SUM(Table3[[#This Row],[RN Hours Contract]:[Med Aide Hours Contract]])</f>
        <v>14.383333333333333</v>
      </c>
      <c r="X141" s="3">
        <v>4.9402222222222214</v>
      </c>
      <c r="Y141" s="3">
        <v>0</v>
      </c>
      <c r="Z141" s="3">
        <v>0</v>
      </c>
      <c r="AA141" s="3">
        <v>5.8382222222222202</v>
      </c>
      <c r="AB141" s="3">
        <v>0</v>
      </c>
      <c r="AC141" s="3">
        <v>3.6048888888888895</v>
      </c>
      <c r="AD141" s="3">
        <v>0</v>
      </c>
      <c r="AE141" s="3">
        <v>0</v>
      </c>
      <c r="AF141" t="s">
        <v>139</v>
      </c>
      <c r="AG141" s="13">
        <v>3</v>
      </c>
      <c r="AQ141"/>
    </row>
    <row r="142" spans="1:43" x14ac:dyDescent="0.2">
      <c r="A142" t="s">
        <v>681</v>
      </c>
      <c r="B142" t="s">
        <v>837</v>
      </c>
      <c r="C142" t="s">
        <v>1381</v>
      </c>
      <c r="D142" t="s">
        <v>1714</v>
      </c>
      <c r="E142" s="3">
        <v>98.25555555555556</v>
      </c>
      <c r="F142" s="3">
        <f>Table3[[#This Row],[Total Hours Nurse Staffing]]/Table3[[#This Row],[MDS Census]]</f>
        <v>5.2600361868144292</v>
      </c>
      <c r="G142" s="3">
        <f>Table3[[#This Row],[Total Direct Care Staff Hours]]/Table3[[#This Row],[MDS Census]]</f>
        <v>4.8886407327829913</v>
      </c>
      <c r="H142" s="3">
        <f>Table3[[#This Row],[Total RN Hours (w/ Admin, DON)]]/Table3[[#This Row],[MDS Census]]</f>
        <v>0.87099966074861457</v>
      </c>
      <c r="I142" s="3">
        <f>Table3[[#This Row],[RN Hours (excl. Admin, DON)]]/Table3[[#This Row],[MDS Census]]</f>
        <v>0.59117380979305656</v>
      </c>
      <c r="J142" s="3">
        <f t="shared" si="2"/>
        <v>516.82777777777778</v>
      </c>
      <c r="K142" s="3">
        <f>SUM(Table3[[#This Row],[RN Hours (excl. Admin, DON)]], Table3[[#This Row],[LPN Hours (excl. Admin)]], Table3[[#This Row],[CNA Hours]], Table3[[#This Row],[NA TR Hours]], Table3[[#This Row],[Med Aide/Tech Hours]])</f>
        <v>480.33611111111105</v>
      </c>
      <c r="L142" s="3">
        <f>SUM(Table3[[#This Row],[RN Hours (excl. Admin, DON)]:[RN DON Hours]])</f>
        <v>85.580555555555549</v>
      </c>
      <c r="M142" s="3">
        <v>58.086111111111109</v>
      </c>
      <c r="N142" s="3">
        <v>22.427777777777777</v>
      </c>
      <c r="O142" s="3">
        <v>5.0666666666666664</v>
      </c>
      <c r="P142" s="3">
        <f>SUM(Table3[[#This Row],[LPN Hours (excl. Admin)]:[LPN Admin Hours]])</f>
        <v>129.86944444444444</v>
      </c>
      <c r="Q142" s="3">
        <v>120.87222222222222</v>
      </c>
      <c r="R142" s="3">
        <v>8.9972222222222218</v>
      </c>
      <c r="S142" s="3">
        <f>SUM(Table3[[#This Row],[CNA Hours]], Table3[[#This Row],[NA TR Hours]], Table3[[#This Row],[Med Aide/Tech Hours]])</f>
        <v>301.37777777777774</v>
      </c>
      <c r="T142" s="3">
        <v>301.30555555555554</v>
      </c>
      <c r="U142" s="3">
        <v>7.2222222222222215E-2</v>
      </c>
      <c r="V142" s="3">
        <v>0</v>
      </c>
      <c r="W142" s="3">
        <f>SUM(Table3[[#This Row],[RN Hours Contract]:[Med Aide Hours Contract]])</f>
        <v>112.96111111111111</v>
      </c>
      <c r="X142" s="3">
        <v>10.813888888888888</v>
      </c>
      <c r="Y142" s="3">
        <v>0</v>
      </c>
      <c r="Z142" s="3">
        <v>0</v>
      </c>
      <c r="AA142" s="3">
        <v>29.65</v>
      </c>
      <c r="AB142" s="3">
        <v>0</v>
      </c>
      <c r="AC142" s="3">
        <v>72.424999999999997</v>
      </c>
      <c r="AD142" s="3">
        <v>7.2222222222222215E-2</v>
      </c>
      <c r="AE142" s="3">
        <v>0</v>
      </c>
      <c r="AF142" t="s">
        <v>140</v>
      </c>
      <c r="AG142" s="13">
        <v>3</v>
      </c>
      <c r="AQ142"/>
    </row>
    <row r="143" spans="1:43" x14ac:dyDescent="0.2">
      <c r="A143" t="s">
        <v>681</v>
      </c>
      <c r="B143" t="s">
        <v>838</v>
      </c>
      <c r="C143" t="s">
        <v>1536</v>
      </c>
      <c r="D143" t="s">
        <v>1709</v>
      </c>
      <c r="E143" s="3">
        <v>54.62222222222222</v>
      </c>
      <c r="F143" s="3">
        <f>Table3[[#This Row],[Total Hours Nurse Staffing]]/Table3[[#This Row],[MDS Census]]</f>
        <v>6.7644934906427991</v>
      </c>
      <c r="G143" s="3">
        <f>Table3[[#This Row],[Total Direct Care Staff Hours]]/Table3[[#This Row],[MDS Census]]</f>
        <v>5.8525223759153793</v>
      </c>
      <c r="H143" s="3">
        <f>Table3[[#This Row],[Total RN Hours (w/ Admin, DON)]]/Table3[[#This Row],[MDS Census]]</f>
        <v>1.9740642799023598</v>
      </c>
      <c r="I143" s="3">
        <f>Table3[[#This Row],[RN Hours (excl. Admin, DON)]]/Table3[[#This Row],[MDS Census]]</f>
        <v>1.0650935720097641</v>
      </c>
      <c r="J143" s="3">
        <f t="shared" si="2"/>
        <v>369.49166666666667</v>
      </c>
      <c r="K143" s="3">
        <f>SUM(Table3[[#This Row],[RN Hours (excl. Admin, DON)]], Table3[[#This Row],[LPN Hours (excl. Admin)]], Table3[[#This Row],[CNA Hours]], Table3[[#This Row],[NA TR Hours]], Table3[[#This Row],[Med Aide/Tech Hours]])</f>
        <v>319.67777777777781</v>
      </c>
      <c r="L143" s="3">
        <f>SUM(Table3[[#This Row],[RN Hours (excl. Admin, DON)]:[RN DON Hours]])</f>
        <v>107.82777777777778</v>
      </c>
      <c r="M143" s="3">
        <v>58.177777777777777</v>
      </c>
      <c r="N143" s="3">
        <v>44.483333333333334</v>
      </c>
      <c r="O143" s="3">
        <v>5.166666666666667</v>
      </c>
      <c r="P143" s="3">
        <f>SUM(Table3[[#This Row],[LPN Hours (excl. Admin)]:[LPN Admin Hours]])</f>
        <v>73.827777777777783</v>
      </c>
      <c r="Q143" s="3">
        <v>73.663888888888891</v>
      </c>
      <c r="R143" s="3">
        <v>0.16388888888888889</v>
      </c>
      <c r="S143" s="3">
        <f>SUM(Table3[[#This Row],[CNA Hours]], Table3[[#This Row],[NA TR Hours]], Table3[[#This Row],[Med Aide/Tech Hours]])</f>
        <v>187.83611111111111</v>
      </c>
      <c r="T143" s="3">
        <v>187.83611111111111</v>
      </c>
      <c r="U143" s="3">
        <v>0</v>
      </c>
      <c r="V143" s="3">
        <v>0</v>
      </c>
      <c r="W143" s="3">
        <f>SUM(Table3[[#This Row],[RN Hours Contract]:[Med Aide Hours Contract]])</f>
        <v>0</v>
      </c>
      <c r="X143" s="3">
        <v>0</v>
      </c>
      <c r="Y143" s="3">
        <v>0</v>
      </c>
      <c r="Z143" s="3">
        <v>0</v>
      </c>
      <c r="AA143" s="3">
        <v>0</v>
      </c>
      <c r="AB143" s="3">
        <v>0</v>
      </c>
      <c r="AC143" s="3">
        <v>0</v>
      </c>
      <c r="AD143" s="3">
        <v>0</v>
      </c>
      <c r="AE143" s="3">
        <v>0</v>
      </c>
      <c r="AF143" t="s">
        <v>141</v>
      </c>
      <c r="AG143" s="13">
        <v>3</v>
      </c>
      <c r="AQ143"/>
    </row>
    <row r="144" spans="1:43" x14ac:dyDescent="0.2">
      <c r="A144" t="s">
        <v>681</v>
      </c>
      <c r="B144" t="s">
        <v>839</v>
      </c>
      <c r="C144" t="s">
        <v>1443</v>
      </c>
      <c r="D144" t="s">
        <v>1688</v>
      </c>
      <c r="E144" s="3">
        <v>175.5888888888889</v>
      </c>
      <c r="F144" s="3">
        <f>Table3[[#This Row],[Total Hours Nurse Staffing]]/Table3[[#This Row],[MDS Census]]</f>
        <v>2.8813105106625319</v>
      </c>
      <c r="G144" s="3">
        <f>Table3[[#This Row],[Total Direct Care Staff Hours]]/Table3[[#This Row],[MDS Census]]</f>
        <v>2.8813105106625319</v>
      </c>
      <c r="H144" s="3">
        <f>Table3[[#This Row],[Total RN Hours (w/ Admin, DON)]]/Table3[[#This Row],[MDS Census]]</f>
        <v>0.2982256533569575</v>
      </c>
      <c r="I144" s="3">
        <f>Table3[[#This Row],[RN Hours (excl. Admin, DON)]]/Table3[[#This Row],[MDS Census]]</f>
        <v>0.2982256533569575</v>
      </c>
      <c r="J144" s="3">
        <f t="shared" si="2"/>
        <v>505.92611111111108</v>
      </c>
      <c r="K144" s="3">
        <f>SUM(Table3[[#This Row],[RN Hours (excl. Admin, DON)]], Table3[[#This Row],[LPN Hours (excl. Admin)]], Table3[[#This Row],[CNA Hours]], Table3[[#This Row],[NA TR Hours]], Table3[[#This Row],[Med Aide/Tech Hours]])</f>
        <v>505.92611111111108</v>
      </c>
      <c r="L144" s="3">
        <f>SUM(Table3[[#This Row],[RN Hours (excl. Admin, DON)]:[RN DON Hours]])</f>
        <v>52.365111111111105</v>
      </c>
      <c r="M144" s="3">
        <v>52.365111111111105</v>
      </c>
      <c r="N144" s="3">
        <v>0</v>
      </c>
      <c r="O144" s="3">
        <v>0</v>
      </c>
      <c r="P144" s="3">
        <f>SUM(Table3[[#This Row],[LPN Hours (excl. Admin)]:[LPN Admin Hours]])</f>
        <v>145.03488888888887</v>
      </c>
      <c r="Q144" s="3">
        <v>145.03488888888887</v>
      </c>
      <c r="R144" s="3">
        <v>0</v>
      </c>
      <c r="S144" s="3">
        <f>SUM(Table3[[#This Row],[CNA Hours]], Table3[[#This Row],[NA TR Hours]], Table3[[#This Row],[Med Aide/Tech Hours]])</f>
        <v>308.52611111111111</v>
      </c>
      <c r="T144" s="3">
        <v>308.52611111111111</v>
      </c>
      <c r="U144" s="3">
        <v>0</v>
      </c>
      <c r="V144" s="3">
        <v>0</v>
      </c>
      <c r="W144" s="3">
        <f>SUM(Table3[[#This Row],[RN Hours Contract]:[Med Aide Hours Contract]])</f>
        <v>24.429999999999996</v>
      </c>
      <c r="X144" s="3">
        <v>0</v>
      </c>
      <c r="Y144" s="3">
        <v>0</v>
      </c>
      <c r="Z144" s="3">
        <v>0</v>
      </c>
      <c r="AA144" s="3">
        <v>3.1431111111111112</v>
      </c>
      <c r="AB144" s="3">
        <v>0</v>
      </c>
      <c r="AC144" s="3">
        <v>21.286888888888885</v>
      </c>
      <c r="AD144" s="3">
        <v>0</v>
      </c>
      <c r="AE144" s="3">
        <v>0</v>
      </c>
      <c r="AF144" t="s">
        <v>142</v>
      </c>
      <c r="AG144" s="13">
        <v>3</v>
      </c>
      <c r="AQ144"/>
    </row>
    <row r="145" spans="1:43" x14ac:dyDescent="0.2">
      <c r="A145" t="s">
        <v>681</v>
      </c>
      <c r="B145" t="s">
        <v>840</v>
      </c>
      <c r="C145" t="s">
        <v>1537</v>
      </c>
      <c r="D145" t="s">
        <v>1741</v>
      </c>
      <c r="E145" s="3">
        <v>115.77777777777777</v>
      </c>
      <c r="F145" s="3">
        <f>Table3[[#This Row],[Total Hours Nurse Staffing]]/Table3[[#This Row],[MDS Census]]</f>
        <v>3.3459692898272557</v>
      </c>
      <c r="G145" s="3">
        <f>Table3[[#This Row],[Total Direct Care Staff Hours]]/Table3[[#This Row],[MDS Census]]</f>
        <v>3.1603646833013439</v>
      </c>
      <c r="H145" s="3">
        <f>Table3[[#This Row],[Total RN Hours (w/ Admin, DON)]]/Table3[[#This Row],[MDS Census]]</f>
        <v>0.55633397312859889</v>
      </c>
      <c r="I145" s="3">
        <f>Table3[[#This Row],[RN Hours (excl. Admin, DON)]]/Table3[[#This Row],[MDS Census]]</f>
        <v>0.37072936660268718</v>
      </c>
      <c r="J145" s="3">
        <f t="shared" si="2"/>
        <v>387.38888888888891</v>
      </c>
      <c r="K145" s="3">
        <f>SUM(Table3[[#This Row],[RN Hours (excl. Admin, DON)]], Table3[[#This Row],[LPN Hours (excl. Admin)]], Table3[[#This Row],[CNA Hours]], Table3[[#This Row],[NA TR Hours]], Table3[[#This Row],[Med Aide/Tech Hours]])</f>
        <v>365.90000000000003</v>
      </c>
      <c r="L145" s="3">
        <f>SUM(Table3[[#This Row],[RN Hours (excl. Admin, DON)]:[RN DON Hours]])</f>
        <v>64.411111111111111</v>
      </c>
      <c r="M145" s="3">
        <v>42.922222222222224</v>
      </c>
      <c r="N145" s="3">
        <v>16.244444444444444</v>
      </c>
      <c r="O145" s="3">
        <v>5.2444444444444445</v>
      </c>
      <c r="P145" s="3">
        <f>SUM(Table3[[#This Row],[LPN Hours (excl. Admin)]:[LPN Admin Hours]])</f>
        <v>90.430555555555557</v>
      </c>
      <c r="Q145" s="3">
        <v>90.430555555555557</v>
      </c>
      <c r="R145" s="3">
        <v>0</v>
      </c>
      <c r="S145" s="3">
        <f>SUM(Table3[[#This Row],[CNA Hours]], Table3[[#This Row],[NA TR Hours]], Table3[[#This Row],[Med Aide/Tech Hours]])</f>
        <v>232.54722222222222</v>
      </c>
      <c r="T145" s="3">
        <v>224.88611111111112</v>
      </c>
      <c r="U145" s="3">
        <v>7.6611111111111114</v>
      </c>
      <c r="V145" s="3">
        <v>0</v>
      </c>
      <c r="W145" s="3">
        <f>SUM(Table3[[#This Row],[RN Hours Contract]:[Med Aide Hours Contract]])</f>
        <v>13.427777777777777</v>
      </c>
      <c r="X145" s="3">
        <v>0.93611111111111112</v>
      </c>
      <c r="Y145" s="3">
        <v>0</v>
      </c>
      <c r="Z145" s="3">
        <v>0</v>
      </c>
      <c r="AA145" s="3">
        <v>6.1805555555555554</v>
      </c>
      <c r="AB145" s="3">
        <v>0</v>
      </c>
      <c r="AC145" s="3">
        <v>6.3111111111111109</v>
      </c>
      <c r="AD145" s="3">
        <v>0</v>
      </c>
      <c r="AE145" s="3">
        <v>0</v>
      </c>
      <c r="AF145" t="s">
        <v>143</v>
      </c>
      <c r="AG145" s="13">
        <v>3</v>
      </c>
      <c r="AQ145"/>
    </row>
    <row r="146" spans="1:43" x14ac:dyDescent="0.2">
      <c r="A146" t="s">
        <v>681</v>
      </c>
      <c r="B146" t="s">
        <v>841</v>
      </c>
      <c r="C146" t="s">
        <v>1437</v>
      </c>
      <c r="D146" t="s">
        <v>1731</v>
      </c>
      <c r="E146" s="3">
        <v>89.677777777777777</v>
      </c>
      <c r="F146" s="3">
        <f>Table3[[#This Row],[Total Hours Nurse Staffing]]/Table3[[#This Row],[MDS Census]]</f>
        <v>3.6223603023169373</v>
      </c>
      <c r="G146" s="3">
        <f>Table3[[#This Row],[Total Direct Care Staff Hours]]/Table3[[#This Row],[MDS Census]]</f>
        <v>3.365791103952422</v>
      </c>
      <c r="H146" s="3">
        <f>Table3[[#This Row],[Total RN Hours (w/ Admin, DON)]]/Table3[[#This Row],[MDS Census]]</f>
        <v>0.96516540701276177</v>
      </c>
      <c r="I146" s="3">
        <f>Table3[[#This Row],[RN Hours (excl. Admin, DON)]]/Table3[[#This Row],[MDS Census]]</f>
        <v>0.78972246313963579</v>
      </c>
      <c r="J146" s="3">
        <f t="shared" si="2"/>
        <v>324.84522222222222</v>
      </c>
      <c r="K146" s="3">
        <f>SUM(Table3[[#This Row],[RN Hours (excl. Admin, DON)]], Table3[[#This Row],[LPN Hours (excl. Admin)]], Table3[[#This Row],[CNA Hours]], Table3[[#This Row],[NA TR Hours]], Table3[[#This Row],[Med Aide/Tech Hours]])</f>
        <v>301.83666666666664</v>
      </c>
      <c r="L146" s="3">
        <f>SUM(Table3[[#This Row],[RN Hours (excl. Admin, DON)]:[RN DON Hours]])</f>
        <v>86.553888888888892</v>
      </c>
      <c r="M146" s="3">
        <v>70.820555555555558</v>
      </c>
      <c r="N146" s="3">
        <v>10.755555555555556</v>
      </c>
      <c r="O146" s="3">
        <v>4.9777777777777779</v>
      </c>
      <c r="P146" s="3">
        <f>SUM(Table3[[#This Row],[LPN Hours (excl. Admin)]:[LPN Admin Hours]])</f>
        <v>74.937777777777782</v>
      </c>
      <c r="Q146" s="3">
        <v>67.662555555555556</v>
      </c>
      <c r="R146" s="3">
        <v>7.2752222222222205</v>
      </c>
      <c r="S146" s="3">
        <f>SUM(Table3[[#This Row],[CNA Hours]], Table3[[#This Row],[NA TR Hours]], Table3[[#This Row],[Med Aide/Tech Hours]])</f>
        <v>163.35355555555554</v>
      </c>
      <c r="T146" s="3">
        <v>163.35355555555554</v>
      </c>
      <c r="U146" s="3">
        <v>0</v>
      </c>
      <c r="V146" s="3">
        <v>0</v>
      </c>
      <c r="W146" s="3">
        <f>SUM(Table3[[#This Row],[RN Hours Contract]:[Med Aide Hours Contract]])</f>
        <v>54.73666666666665</v>
      </c>
      <c r="X146" s="3">
        <v>7.9301111111111107</v>
      </c>
      <c r="Y146" s="3">
        <v>0</v>
      </c>
      <c r="Z146" s="3">
        <v>0</v>
      </c>
      <c r="AA146" s="3">
        <v>12.149888888888892</v>
      </c>
      <c r="AB146" s="3">
        <v>0</v>
      </c>
      <c r="AC146" s="3">
        <v>34.656666666666652</v>
      </c>
      <c r="AD146" s="3">
        <v>0</v>
      </c>
      <c r="AE146" s="3">
        <v>0</v>
      </c>
      <c r="AF146" t="s">
        <v>144</v>
      </c>
      <c r="AG146" s="13">
        <v>3</v>
      </c>
      <c r="AQ146"/>
    </row>
    <row r="147" spans="1:43" x14ac:dyDescent="0.2">
      <c r="A147" t="s">
        <v>681</v>
      </c>
      <c r="B147" t="s">
        <v>842</v>
      </c>
      <c r="C147" t="s">
        <v>1538</v>
      </c>
      <c r="D147" t="s">
        <v>1703</v>
      </c>
      <c r="E147" s="3">
        <v>40.222222222222221</v>
      </c>
      <c r="F147" s="3">
        <f>Table3[[#This Row],[Total Hours Nurse Staffing]]/Table3[[#This Row],[MDS Census]]</f>
        <v>4.1647099447513813</v>
      </c>
      <c r="G147" s="3">
        <f>Table3[[#This Row],[Total Direct Care Staff Hours]]/Table3[[#This Row],[MDS Census]]</f>
        <v>3.7320441988950277</v>
      </c>
      <c r="H147" s="3">
        <f>Table3[[#This Row],[Total RN Hours (w/ Admin, DON)]]/Table3[[#This Row],[MDS Census]]</f>
        <v>1.1747928176795581</v>
      </c>
      <c r="I147" s="3">
        <f>Table3[[#This Row],[RN Hours (excl. Admin, DON)]]/Table3[[#This Row],[MDS Census]]</f>
        <v>0.82285911602209949</v>
      </c>
      <c r="J147" s="3">
        <f t="shared" si="2"/>
        <v>167.51388888888889</v>
      </c>
      <c r="K147" s="3">
        <f>SUM(Table3[[#This Row],[RN Hours (excl. Admin, DON)]], Table3[[#This Row],[LPN Hours (excl. Admin)]], Table3[[#This Row],[CNA Hours]], Table3[[#This Row],[NA TR Hours]], Table3[[#This Row],[Med Aide/Tech Hours]])</f>
        <v>150.11111111111111</v>
      </c>
      <c r="L147" s="3">
        <f>SUM(Table3[[#This Row],[RN Hours (excl. Admin, DON)]:[RN DON Hours]])</f>
        <v>47.25277777777778</v>
      </c>
      <c r="M147" s="3">
        <v>33.097222222222221</v>
      </c>
      <c r="N147" s="3">
        <v>9.8000000000000007</v>
      </c>
      <c r="O147" s="3">
        <v>4.3555555555555552</v>
      </c>
      <c r="P147" s="3">
        <f>SUM(Table3[[#This Row],[LPN Hours (excl. Admin)]:[LPN Admin Hours]])</f>
        <v>39.12222222222222</v>
      </c>
      <c r="Q147" s="3">
        <v>35.875</v>
      </c>
      <c r="R147" s="3">
        <v>3.2472222222222222</v>
      </c>
      <c r="S147" s="3">
        <f>SUM(Table3[[#This Row],[CNA Hours]], Table3[[#This Row],[NA TR Hours]], Table3[[#This Row],[Med Aide/Tech Hours]])</f>
        <v>81.138888888888886</v>
      </c>
      <c r="T147" s="3">
        <v>81.138888888888886</v>
      </c>
      <c r="U147" s="3">
        <v>0</v>
      </c>
      <c r="V147" s="3">
        <v>0</v>
      </c>
      <c r="W147" s="3">
        <f>SUM(Table3[[#This Row],[RN Hours Contract]:[Med Aide Hours Contract]])</f>
        <v>0</v>
      </c>
      <c r="X147" s="3">
        <v>0</v>
      </c>
      <c r="Y147" s="3">
        <v>0</v>
      </c>
      <c r="Z147" s="3">
        <v>0</v>
      </c>
      <c r="AA147" s="3">
        <v>0</v>
      </c>
      <c r="AB147" s="3">
        <v>0</v>
      </c>
      <c r="AC147" s="3">
        <v>0</v>
      </c>
      <c r="AD147" s="3">
        <v>0</v>
      </c>
      <c r="AE147" s="3">
        <v>0</v>
      </c>
      <c r="AF147" t="s">
        <v>145</v>
      </c>
      <c r="AG147" s="13">
        <v>3</v>
      </c>
      <c r="AQ147"/>
    </row>
    <row r="148" spans="1:43" x14ac:dyDescent="0.2">
      <c r="A148" t="s">
        <v>681</v>
      </c>
      <c r="B148" t="s">
        <v>843</v>
      </c>
      <c r="C148" t="s">
        <v>1539</v>
      </c>
      <c r="D148" t="s">
        <v>1688</v>
      </c>
      <c r="E148" s="3">
        <v>149.9</v>
      </c>
      <c r="F148" s="3">
        <f>Table3[[#This Row],[Total Hours Nurse Staffing]]/Table3[[#This Row],[MDS Census]]</f>
        <v>3.5254043436364979</v>
      </c>
      <c r="G148" s="3">
        <f>Table3[[#This Row],[Total Direct Care Staff Hours]]/Table3[[#This Row],[MDS Census]]</f>
        <v>3.3293291824179083</v>
      </c>
      <c r="H148" s="3">
        <f>Table3[[#This Row],[Total RN Hours (w/ Admin, DON)]]/Table3[[#This Row],[MDS Census]]</f>
        <v>0.41412126602920457</v>
      </c>
      <c r="I148" s="3">
        <f>Table3[[#This Row],[RN Hours (excl. Admin, DON)]]/Table3[[#This Row],[MDS Census]]</f>
        <v>0.30764287302646204</v>
      </c>
      <c r="J148" s="3">
        <f t="shared" si="2"/>
        <v>528.45811111111107</v>
      </c>
      <c r="K148" s="3">
        <f>SUM(Table3[[#This Row],[RN Hours (excl. Admin, DON)]], Table3[[#This Row],[LPN Hours (excl. Admin)]], Table3[[#This Row],[CNA Hours]], Table3[[#This Row],[NA TR Hours]], Table3[[#This Row],[Med Aide/Tech Hours]])</f>
        <v>499.06644444444447</v>
      </c>
      <c r="L148" s="3">
        <f>SUM(Table3[[#This Row],[RN Hours (excl. Admin, DON)]:[RN DON Hours]])</f>
        <v>62.076777777777771</v>
      </c>
      <c r="M148" s="3">
        <v>46.115666666666662</v>
      </c>
      <c r="N148" s="3">
        <v>11.111111111111111</v>
      </c>
      <c r="O148" s="3">
        <v>4.8499999999999996</v>
      </c>
      <c r="P148" s="3">
        <f>SUM(Table3[[#This Row],[LPN Hours (excl. Admin)]:[LPN Admin Hours]])</f>
        <v>162.19466666666668</v>
      </c>
      <c r="Q148" s="3">
        <v>148.76411111111111</v>
      </c>
      <c r="R148" s="3">
        <v>13.430555555555559</v>
      </c>
      <c r="S148" s="3">
        <f>SUM(Table3[[#This Row],[CNA Hours]], Table3[[#This Row],[NA TR Hours]], Table3[[#This Row],[Med Aide/Tech Hours]])</f>
        <v>304.18666666666667</v>
      </c>
      <c r="T148" s="3">
        <v>281.25088888888888</v>
      </c>
      <c r="U148" s="3">
        <v>22.935777777777776</v>
      </c>
      <c r="V148" s="3">
        <v>0</v>
      </c>
      <c r="W148" s="3">
        <f>SUM(Table3[[#This Row],[RN Hours Contract]:[Med Aide Hours Contract]])</f>
        <v>318.94444444444446</v>
      </c>
      <c r="X148" s="3">
        <v>25.733333333333334</v>
      </c>
      <c r="Y148" s="3">
        <v>0</v>
      </c>
      <c r="Z148" s="3">
        <v>0</v>
      </c>
      <c r="AA148" s="3">
        <v>94.577777777777783</v>
      </c>
      <c r="AB148" s="3">
        <v>0</v>
      </c>
      <c r="AC148" s="3">
        <v>198.63333333333333</v>
      </c>
      <c r="AD148" s="3">
        <v>0</v>
      </c>
      <c r="AE148" s="3">
        <v>0</v>
      </c>
      <c r="AF148" t="s">
        <v>146</v>
      </c>
      <c r="AG148" s="13">
        <v>3</v>
      </c>
      <c r="AQ148"/>
    </row>
    <row r="149" spans="1:43" x14ac:dyDescent="0.2">
      <c r="A149" t="s">
        <v>681</v>
      </c>
      <c r="B149" t="s">
        <v>844</v>
      </c>
      <c r="C149" t="s">
        <v>1446</v>
      </c>
      <c r="D149" t="s">
        <v>1742</v>
      </c>
      <c r="E149" s="3">
        <v>113.38888888888889</v>
      </c>
      <c r="F149" s="3">
        <f>Table3[[#This Row],[Total Hours Nurse Staffing]]/Table3[[#This Row],[MDS Census]]</f>
        <v>3.3318226359627636</v>
      </c>
      <c r="G149" s="3">
        <f>Table3[[#This Row],[Total Direct Care Staff Hours]]/Table3[[#This Row],[MDS Census]]</f>
        <v>3.0551690347868692</v>
      </c>
      <c r="H149" s="3">
        <f>Table3[[#This Row],[Total RN Hours (w/ Admin, DON)]]/Table3[[#This Row],[MDS Census]]</f>
        <v>0.52530622243998037</v>
      </c>
      <c r="I149" s="3">
        <f>Table3[[#This Row],[RN Hours (excl. Admin, DON)]]/Table3[[#This Row],[MDS Census]]</f>
        <v>0.24865262126408622</v>
      </c>
      <c r="J149" s="3">
        <f t="shared" si="2"/>
        <v>377.79166666666669</v>
      </c>
      <c r="K149" s="3">
        <f>SUM(Table3[[#This Row],[RN Hours (excl. Admin, DON)]], Table3[[#This Row],[LPN Hours (excl. Admin)]], Table3[[#This Row],[CNA Hours]], Table3[[#This Row],[NA TR Hours]], Table3[[#This Row],[Med Aide/Tech Hours]])</f>
        <v>346.42222222222222</v>
      </c>
      <c r="L149" s="3">
        <f>SUM(Table3[[#This Row],[RN Hours (excl. Admin, DON)]:[RN DON Hours]])</f>
        <v>59.563888888888883</v>
      </c>
      <c r="M149" s="3">
        <v>28.194444444444443</v>
      </c>
      <c r="N149" s="3">
        <v>25.925000000000001</v>
      </c>
      <c r="O149" s="3">
        <v>5.4444444444444446</v>
      </c>
      <c r="P149" s="3">
        <f>SUM(Table3[[#This Row],[LPN Hours (excl. Admin)]:[LPN Admin Hours]])</f>
        <v>99.61944444444444</v>
      </c>
      <c r="Q149" s="3">
        <v>99.61944444444444</v>
      </c>
      <c r="R149" s="3">
        <v>0</v>
      </c>
      <c r="S149" s="3">
        <f>SUM(Table3[[#This Row],[CNA Hours]], Table3[[#This Row],[NA TR Hours]], Table3[[#This Row],[Med Aide/Tech Hours]])</f>
        <v>218.60833333333335</v>
      </c>
      <c r="T149" s="3">
        <v>193.84166666666667</v>
      </c>
      <c r="U149" s="3">
        <v>24.766666666666666</v>
      </c>
      <c r="V149" s="3">
        <v>0</v>
      </c>
      <c r="W149" s="3">
        <f>SUM(Table3[[#This Row],[RN Hours Contract]:[Med Aide Hours Contract]])</f>
        <v>0</v>
      </c>
      <c r="X149" s="3">
        <v>0</v>
      </c>
      <c r="Y149" s="3">
        <v>0</v>
      </c>
      <c r="Z149" s="3">
        <v>0</v>
      </c>
      <c r="AA149" s="3">
        <v>0</v>
      </c>
      <c r="AB149" s="3">
        <v>0</v>
      </c>
      <c r="AC149" s="3">
        <v>0</v>
      </c>
      <c r="AD149" s="3">
        <v>0</v>
      </c>
      <c r="AE149" s="3">
        <v>0</v>
      </c>
      <c r="AF149" t="s">
        <v>147</v>
      </c>
      <c r="AG149" s="13">
        <v>3</v>
      </c>
      <c r="AQ149"/>
    </row>
    <row r="150" spans="1:43" x14ac:dyDescent="0.2">
      <c r="A150" t="s">
        <v>681</v>
      </c>
      <c r="B150" t="s">
        <v>845</v>
      </c>
      <c r="C150" t="s">
        <v>1540</v>
      </c>
      <c r="D150" t="s">
        <v>1714</v>
      </c>
      <c r="E150" s="3">
        <v>74.388888888888886</v>
      </c>
      <c r="F150" s="3">
        <f>Table3[[#This Row],[Total Hours Nurse Staffing]]/Table3[[#This Row],[MDS Census]]</f>
        <v>4.0120567587752065</v>
      </c>
      <c r="G150" s="3">
        <f>Table3[[#This Row],[Total Direct Care Staff Hours]]/Table3[[#This Row],[MDS Census]]</f>
        <v>3.641593726661688</v>
      </c>
      <c r="H150" s="3">
        <f>Table3[[#This Row],[Total RN Hours (w/ Admin, DON)]]/Table3[[#This Row],[MDS Census]]</f>
        <v>1.0643226288274834</v>
      </c>
      <c r="I150" s="3">
        <f>Table3[[#This Row],[RN Hours (excl. Admin, DON)]]/Table3[[#This Row],[MDS Census]]</f>
        <v>0.81174607916355501</v>
      </c>
      <c r="J150" s="3">
        <f t="shared" si="2"/>
        <v>298.4524444444445</v>
      </c>
      <c r="K150" s="3">
        <f>SUM(Table3[[#This Row],[RN Hours (excl. Admin, DON)]], Table3[[#This Row],[LPN Hours (excl. Admin)]], Table3[[#This Row],[CNA Hours]], Table3[[#This Row],[NA TR Hours]], Table3[[#This Row],[Med Aide/Tech Hours]])</f>
        <v>270.8941111111111</v>
      </c>
      <c r="L150" s="3">
        <f>SUM(Table3[[#This Row],[RN Hours (excl. Admin, DON)]:[RN DON Hours]])</f>
        <v>79.173777777777786</v>
      </c>
      <c r="M150" s="3">
        <v>60.384888888888895</v>
      </c>
      <c r="N150" s="3">
        <v>13.366666666666667</v>
      </c>
      <c r="O150" s="3">
        <v>5.4222222222222225</v>
      </c>
      <c r="P150" s="3">
        <f>SUM(Table3[[#This Row],[LPN Hours (excl. Admin)]:[LPN Admin Hours]])</f>
        <v>81.817444444444448</v>
      </c>
      <c r="Q150" s="3">
        <v>73.048000000000002</v>
      </c>
      <c r="R150" s="3">
        <v>8.7694444444444439</v>
      </c>
      <c r="S150" s="3">
        <f>SUM(Table3[[#This Row],[CNA Hours]], Table3[[#This Row],[NA TR Hours]], Table3[[#This Row],[Med Aide/Tech Hours]])</f>
        <v>137.46122222222223</v>
      </c>
      <c r="T150" s="3">
        <v>136.41677777777778</v>
      </c>
      <c r="U150" s="3">
        <v>1.0444444444444445</v>
      </c>
      <c r="V150" s="3">
        <v>0</v>
      </c>
      <c r="W150" s="3">
        <f>SUM(Table3[[#This Row],[RN Hours Contract]:[Med Aide Hours Contract]])</f>
        <v>5.5588888888888892</v>
      </c>
      <c r="X150" s="3">
        <v>8.2888888888888887E-2</v>
      </c>
      <c r="Y150" s="3">
        <v>0</v>
      </c>
      <c r="Z150" s="3">
        <v>0</v>
      </c>
      <c r="AA150" s="3">
        <v>2.088888888888889</v>
      </c>
      <c r="AB150" s="3">
        <v>0.49444444444444446</v>
      </c>
      <c r="AC150" s="3">
        <v>2.8926666666666669</v>
      </c>
      <c r="AD150" s="3">
        <v>0</v>
      </c>
      <c r="AE150" s="3">
        <v>0</v>
      </c>
      <c r="AF150" t="s">
        <v>148</v>
      </c>
      <c r="AG150" s="13">
        <v>3</v>
      </c>
      <c r="AQ150"/>
    </row>
    <row r="151" spans="1:43" x14ac:dyDescent="0.2">
      <c r="A151" t="s">
        <v>681</v>
      </c>
      <c r="B151" t="s">
        <v>846</v>
      </c>
      <c r="C151" t="s">
        <v>1443</v>
      </c>
      <c r="D151" t="s">
        <v>1727</v>
      </c>
      <c r="E151" s="3">
        <v>225.71111111111111</v>
      </c>
      <c r="F151" s="3">
        <f>Table3[[#This Row],[Total Hours Nurse Staffing]]/Table3[[#This Row],[MDS Census]]</f>
        <v>3.6248744708083098</v>
      </c>
      <c r="G151" s="3">
        <f>Table3[[#This Row],[Total Direct Care Staff Hours]]/Table3[[#This Row],[MDS Census]]</f>
        <v>3.257527321059368</v>
      </c>
      <c r="H151" s="3">
        <f>Table3[[#This Row],[Total RN Hours (w/ Admin, DON)]]/Table3[[#This Row],[MDS Census]]</f>
        <v>0.64951462045879704</v>
      </c>
      <c r="I151" s="3">
        <f>Table3[[#This Row],[RN Hours (excl. Admin, DON)]]/Table3[[#This Row],[MDS Census]]</f>
        <v>0.37849709559909422</v>
      </c>
      <c r="J151" s="3">
        <f t="shared" si="2"/>
        <v>818.17444444444448</v>
      </c>
      <c r="K151" s="3">
        <f>SUM(Table3[[#This Row],[RN Hours (excl. Admin, DON)]], Table3[[#This Row],[LPN Hours (excl. Admin)]], Table3[[#This Row],[CNA Hours]], Table3[[#This Row],[NA TR Hours]], Table3[[#This Row],[Med Aide/Tech Hours]])</f>
        <v>735.26011111111109</v>
      </c>
      <c r="L151" s="3">
        <f>SUM(Table3[[#This Row],[RN Hours (excl. Admin, DON)]:[RN DON Hours]])</f>
        <v>146.60266666666669</v>
      </c>
      <c r="M151" s="3">
        <v>85.430999999999997</v>
      </c>
      <c r="N151" s="3">
        <v>56.02822222222224</v>
      </c>
      <c r="O151" s="3">
        <v>5.1434444444444445</v>
      </c>
      <c r="P151" s="3">
        <f>SUM(Table3[[#This Row],[LPN Hours (excl. Admin)]:[LPN Admin Hours]])</f>
        <v>196.52333333333334</v>
      </c>
      <c r="Q151" s="3">
        <v>174.78066666666666</v>
      </c>
      <c r="R151" s="3">
        <v>21.742666666666668</v>
      </c>
      <c r="S151" s="3">
        <f>SUM(Table3[[#This Row],[CNA Hours]], Table3[[#This Row],[NA TR Hours]], Table3[[#This Row],[Med Aide/Tech Hours]])</f>
        <v>475.04844444444444</v>
      </c>
      <c r="T151" s="3">
        <v>475.04844444444444</v>
      </c>
      <c r="U151" s="3">
        <v>0</v>
      </c>
      <c r="V151" s="3">
        <v>0</v>
      </c>
      <c r="W151" s="3">
        <f>SUM(Table3[[#This Row],[RN Hours Contract]:[Med Aide Hours Contract]])</f>
        <v>149.32811111111113</v>
      </c>
      <c r="X151" s="3">
        <v>17.174666666666671</v>
      </c>
      <c r="Y151" s="3">
        <v>0</v>
      </c>
      <c r="Z151" s="3">
        <v>0</v>
      </c>
      <c r="AA151" s="3">
        <v>51.355444444444444</v>
      </c>
      <c r="AB151" s="3">
        <v>0</v>
      </c>
      <c r="AC151" s="3">
        <v>80.798000000000016</v>
      </c>
      <c r="AD151" s="3">
        <v>0</v>
      </c>
      <c r="AE151" s="3">
        <v>0</v>
      </c>
      <c r="AF151" t="s">
        <v>149</v>
      </c>
      <c r="AG151" s="13">
        <v>3</v>
      </c>
      <c r="AQ151"/>
    </row>
    <row r="152" spans="1:43" x14ac:dyDescent="0.2">
      <c r="A152" t="s">
        <v>681</v>
      </c>
      <c r="B152" t="s">
        <v>847</v>
      </c>
      <c r="C152" t="s">
        <v>1398</v>
      </c>
      <c r="D152" t="s">
        <v>1738</v>
      </c>
      <c r="E152" s="3">
        <v>84.155555555555551</v>
      </c>
      <c r="F152" s="3">
        <f>Table3[[#This Row],[Total Hours Nurse Staffing]]/Table3[[#This Row],[MDS Census]]</f>
        <v>4.0436361235806704</v>
      </c>
      <c r="G152" s="3">
        <f>Table3[[#This Row],[Total Direct Care Staff Hours]]/Table3[[#This Row],[MDS Census]]</f>
        <v>3.8092817533667818</v>
      </c>
      <c r="H152" s="3">
        <f>Table3[[#This Row],[Total RN Hours (w/ Admin, DON)]]/Table3[[#This Row],[MDS Census]]</f>
        <v>0.82829416424610502</v>
      </c>
      <c r="I152" s="3">
        <f>Table3[[#This Row],[RN Hours (excl. Admin, DON)]]/Table3[[#This Row],[MDS Census]]</f>
        <v>0.59393979403221553</v>
      </c>
      <c r="J152" s="3">
        <f t="shared" si="2"/>
        <v>340.29444444444442</v>
      </c>
      <c r="K152" s="3">
        <f>SUM(Table3[[#This Row],[RN Hours (excl. Admin, DON)]], Table3[[#This Row],[LPN Hours (excl. Admin)]], Table3[[#This Row],[CNA Hours]], Table3[[#This Row],[NA TR Hours]], Table3[[#This Row],[Med Aide/Tech Hours]])</f>
        <v>320.57222222222225</v>
      </c>
      <c r="L152" s="3">
        <f>SUM(Table3[[#This Row],[RN Hours (excl. Admin, DON)]:[RN DON Hours]])</f>
        <v>69.705555555555549</v>
      </c>
      <c r="M152" s="3">
        <v>49.983333333333334</v>
      </c>
      <c r="N152" s="3">
        <v>14.122222222222222</v>
      </c>
      <c r="O152" s="3">
        <v>5.6</v>
      </c>
      <c r="P152" s="3">
        <f>SUM(Table3[[#This Row],[LPN Hours (excl. Admin)]:[LPN Admin Hours]])</f>
        <v>66.838888888888889</v>
      </c>
      <c r="Q152" s="3">
        <v>66.838888888888889</v>
      </c>
      <c r="R152" s="3">
        <v>0</v>
      </c>
      <c r="S152" s="3">
        <f>SUM(Table3[[#This Row],[CNA Hours]], Table3[[#This Row],[NA TR Hours]], Table3[[#This Row],[Med Aide/Tech Hours]])</f>
        <v>203.75</v>
      </c>
      <c r="T152" s="3">
        <v>196.5888888888889</v>
      </c>
      <c r="U152" s="3">
        <v>7.1611111111111114</v>
      </c>
      <c r="V152" s="3">
        <v>0</v>
      </c>
      <c r="W152" s="3">
        <f>SUM(Table3[[#This Row],[RN Hours Contract]:[Med Aide Hours Contract]])</f>
        <v>0</v>
      </c>
      <c r="X152" s="3">
        <v>0</v>
      </c>
      <c r="Y152" s="3">
        <v>0</v>
      </c>
      <c r="Z152" s="3">
        <v>0</v>
      </c>
      <c r="AA152" s="3">
        <v>0</v>
      </c>
      <c r="AB152" s="3">
        <v>0</v>
      </c>
      <c r="AC152" s="3">
        <v>0</v>
      </c>
      <c r="AD152" s="3">
        <v>0</v>
      </c>
      <c r="AE152" s="3">
        <v>0</v>
      </c>
      <c r="AF152" t="s">
        <v>150</v>
      </c>
      <c r="AG152" s="13">
        <v>3</v>
      </c>
      <c r="AQ152"/>
    </row>
    <row r="153" spans="1:43" x14ac:dyDescent="0.2">
      <c r="A153" t="s">
        <v>681</v>
      </c>
      <c r="B153" t="s">
        <v>690</v>
      </c>
      <c r="C153" t="s">
        <v>1541</v>
      </c>
      <c r="D153" t="s">
        <v>1688</v>
      </c>
      <c r="E153" s="3">
        <v>99.577777777777783</v>
      </c>
      <c r="F153" s="3">
        <f>Table3[[#This Row],[Total Hours Nurse Staffing]]/Table3[[#This Row],[MDS Census]]</f>
        <v>3.4105434054898458</v>
      </c>
      <c r="G153" s="3">
        <f>Table3[[#This Row],[Total Direct Care Staff Hours]]/Table3[[#This Row],[MDS Census]]</f>
        <v>3.1446496317786203</v>
      </c>
      <c r="H153" s="3">
        <f>Table3[[#This Row],[Total RN Hours (w/ Admin, DON)]]/Table3[[#This Row],[MDS Census]]</f>
        <v>0.86530238785985258</v>
      </c>
      <c r="I153" s="3">
        <f>Table3[[#This Row],[RN Hours (excl. Admin, DON)]]/Table3[[#This Row],[MDS Census]]</f>
        <v>0.59940861414862745</v>
      </c>
      <c r="J153" s="3">
        <f t="shared" si="2"/>
        <v>339.61433333333332</v>
      </c>
      <c r="K153" s="3">
        <f>SUM(Table3[[#This Row],[RN Hours (excl. Admin, DON)]], Table3[[#This Row],[LPN Hours (excl. Admin)]], Table3[[#This Row],[CNA Hours]], Table3[[#This Row],[NA TR Hours]], Table3[[#This Row],[Med Aide/Tech Hours]])</f>
        <v>313.13722222222219</v>
      </c>
      <c r="L153" s="3">
        <f>SUM(Table3[[#This Row],[RN Hours (excl. Admin, DON)]:[RN DON Hours]])</f>
        <v>86.164888888888882</v>
      </c>
      <c r="M153" s="3">
        <v>59.687777777777775</v>
      </c>
      <c r="N153" s="3">
        <v>20.965999999999998</v>
      </c>
      <c r="O153" s="3">
        <v>5.5111111111111111</v>
      </c>
      <c r="P153" s="3">
        <f>SUM(Table3[[#This Row],[LPN Hours (excl. Admin)]:[LPN Admin Hours]])</f>
        <v>61.351777777777777</v>
      </c>
      <c r="Q153" s="3">
        <v>61.351777777777777</v>
      </c>
      <c r="R153" s="3">
        <v>0</v>
      </c>
      <c r="S153" s="3">
        <f>SUM(Table3[[#This Row],[CNA Hours]], Table3[[#This Row],[NA TR Hours]], Table3[[#This Row],[Med Aide/Tech Hours]])</f>
        <v>192.09766666666667</v>
      </c>
      <c r="T153" s="3">
        <v>172.54677777777778</v>
      </c>
      <c r="U153" s="3">
        <v>19.550888888888885</v>
      </c>
      <c r="V153" s="3">
        <v>0</v>
      </c>
      <c r="W153" s="3">
        <f>SUM(Table3[[#This Row],[RN Hours Contract]:[Med Aide Hours Contract]])</f>
        <v>29.787444444444446</v>
      </c>
      <c r="X153" s="3">
        <v>0.4184444444444444</v>
      </c>
      <c r="Y153" s="3">
        <v>0</v>
      </c>
      <c r="Z153" s="3">
        <v>0</v>
      </c>
      <c r="AA153" s="3">
        <v>0.67444444444444451</v>
      </c>
      <c r="AB153" s="3">
        <v>0</v>
      </c>
      <c r="AC153" s="3">
        <v>28.694555555555556</v>
      </c>
      <c r="AD153" s="3">
        <v>0</v>
      </c>
      <c r="AE153" s="3">
        <v>0</v>
      </c>
      <c r="AF153" t="s">
        <v>151</v>
      </c>
      <c r="AG153" s="13">
        <v>3</v>
      </c>
      <c r="AQ153"/>
    </row>
    <row r="154" spans="1:43" x14ac:dyDescent="0.2">
      <c r="A154" t="s">
        <v>681</v>
      </c>
      <c r="B154" t="s">
        <v>848</v>
      </c>
      <c r="C154" t="s">
        <v>1542</v>
      </c>
      <c r="D154" t="s">
        <v>1733</v>
      </c>
      <c r="E154" s="3">
        <v>130.23333333333332</v>
      </c>
      <c r="F154" s="3">
        <f>Table3[[#This Row],[Total Hours Nurse Staffing]]/Table3[[#This Row],[MDS Census]]</f>
        <v>3.8999095640303731</v>
      </c>
      <c r="G154" s="3">
        <f>Table3[[#This Row],[Total Direct Care Staff Hours]]/Table3[[#This Row],[MDS Census]]</f>
        <v>3.8343477518983029</v>
      </c>
      <c r="H154" s="3">
        <f>Table3[[#This Row],[Total RN Hours (w/ Admin, DON)]]/Table3[[#This Row],[MDS Census]]</f>
        <v>0.52305690640730318</v>
      </c>
      <c r="I154" s="3">
        <f>Table3[[#This Row],[RN Hours (excl. Admin, DON)]]/Table3[[#This Row],[MDS Census]]</f>
        <v>0.45749509427523255</v>
      </c>
      <c r="J154" s="3">
        <f t="shared" si="2"/>
        <v>507.89822222222222</v>
      </c>
      <c r="K154" s="3">
        <f>SUM(Table3[[#This Row],[RN Hours (excl. Admin, DON)]], Table3[[#This Row],[LPN Hours (excl. Admin)]], Table3[[#This Row],[CNA Hours]], Table3[[#This Row],[NA TR Hours]], Table3[[#This Row],[Med Aide/Tech Hours]])</f>
        <v>499.35988888888892</v>
      </c>
      <c r="L154" s="3">
        <f>SUM(Table3[[#This Row],[RN Hours (excl. Admin, DON)]:[RN DON Hours]])</f>
        <v>68.11944444444444</v>
      </c>
      <c r="M154" s="3">
        <v>59.581111111111113</v>
      </c>
      <c r="N154" s="3">
        <v>2.5883333333333334</v>
      </c>
      <c r="O154" s="3">
        <v>5.95</v>
      </c>
      <c r="P154" s="3">
        <f>SUM(Table3[[#This Row],[LPN Hours (excl. Admin)]:[LPN Admin Hours]])</f>
        <v>136.04</v>
      </c>
      <c r="Q154" s="3">
        <v>136.04</v>
      </c>
      <c r="R154" s="3">
        <v>0</v>
      </c>
      <c r="S154" s="3">
        <f>SUM(Table3[[#This Row],[CNA Hours]], Table3[[#This Row],[NA TR Hours]], Table3[[#This Row],[Med Aide/Tech Hours]])</f>
        <v>303.73877777777778</v>
      </c>
      <c r="T154" s="3">
        <v>303.73877777777778</v>
      </c>
      <c r="U154" s="3">
        <v>0</v>
      </c>
      <c r="V154" s="3">
        <v>0</v>
      </c>
      <c r="W154" s="3">
        <f>SUM(Table3[[#This Row],[RN Hours Contract]:[Med Aide Hours Contract]])</f>
        <v>50.00555555555556</v>
      </c>
      <c r="X154" s="3">
        <v>9.9605555555555565</v>
      </c>
      <c r="Y154" s="3">
        <v>0</v>
      </c>
      <c r="Z154" s="3">
        <v>0</v>
      </c>
      <c r="AA154" s="3">
        <v>20.772777777777776</v>
      </c>
      <c r="AB154" s="3">
        <v>0</v>
      </c>
      <c r="AC154" s="3">
        <v>19.272222222222226</v>
      </c>
      <c r="AD154" s="3">
        <v>0</v>
      </c>
      <c r="AE154" s="3">
        <v>0</v>
      </c>
      <c r="AF154" t="s">
        <v>152</v>
      </c>
      <c r="AG154" s="13">
        <v>3</v>
      </c>
      <c r="AQ154"/>
    </row>
    <row r="155" spans="1:43" x14ac:dyDescent="0.2">
      <c r="A155" t="s">
        <v>681</v>
      </c>
      <c r="B155" t="s">
        <v>849</v>
      </c>
      <c r="C155" t="s">
        <v>1509</v>
      </c>
      <c r="D155" t="s">
        <v>1737</v>
      </c>
      <c r="E155" s="3">
        <v>86.9</v>
      </c>
      <c r="F155" s="3">
        <f>Table3[[#This Row],[Total Hours Nurse Staffing]]/Table3[[#This Row],[MDS Census]]</f>
        <v>3.2365157908195883</v>
      </c>
      <c r="G155" s="3">
        <f>Table3[[#This Row],[Total Direct Care Staff Hours]]/Table3[[#This Row],[MDS Census]]</f>
        <v>2.9784516046541354</v>
      </c>
      <c r="H155" s="3">
        <f>Table3[[#This Row],[Total RN Hours (w/ Admin, DON)]]/Table3[[#This Row],[MDS Census]]</f>
        <v>0.43481651962664614</v>
      </c>
      <c r="I155" s="3">
        <f>Table3[[#This Row],[RN Hours (excl. Admin, DON)]]/Table3[[#This Row],[MDS Census]]</f>
        <v>0.23637642245237181</v>
      </c>
      <c r="J155" s="3">
        <f t="shared" si="2"/>
        <v>281.25322222222223</v>
      </c>
      <c r="K155" s="3">
        <f>SUM(Table3[[#This Row],[RN Hours (excl. Admin, DON)]], Table3[[#This Row],[LPN Hours (excl. Admin)]], Table3[[#This Row],[CNA Hours]], Table3[[#This Row],[NA TR Hours]], Table3[[#This Row],[Med Aide/Tech Hours]])</f>
        <v>258.82744444444438</v>
      </c>
      <c r="L155" s="3">
        <f>SUM(Table3[[#This Row],[RN Hours (excl. Admin, DON)]:[RN DON Hours]])</f>
        <v>37.785555555555554</v>
      </c>
      <c r="M155" s="3">
        <v>20.54111111111111</v>
      </c>
      <c r="N155" s="3">
        <v>14.552777777777777</v>
      </c>
      <c r="O155" s="3">
        <v>2.6916666666666669</v>
      </c>
      <c r="P155" s="3">
        <f>SUM(Table3[[#This Row],[LPN Hours (excl. Admin)]:[LPN Admin Hours]])</f>
        <v>94.822333333333333</v>
      </c>
      <c r="Q155" s="3">
        <v>89.640999999999991</v>
      </c>
      <c r="R155" s="3">
        <v>5.1813333333333356</v>
      </c>
      <c r="S155" s="3">
        <f>SUM(Table3[[#This Row],[CNA Hours]], Table3[[#This Row],[NA TR Hours]], Table3[[#This Row],[Med Aide/Tech Hours]])</f>
        <v>148.64533333333333</v>
      </c>
      <c r="T155" s="3">
        <v>145.84677777777776</v>
      </c>
      <c r="U155" s="3">
        <v>2.7985555555555557</v>
      </c>
      <c r="V155" s="3">
        <v>0</v>
      </c>
      <c r="W155" s="3">
        <f>SUM(Table3[[#This Row],[RN Hours Contract]:[Med Aide Hours Contract]])</f>
        <v>29.725333333333342</v>
      </c>
      <c r="X155" s="3">
        <v>0.73677777777777775</v>
      </c>
      <c r="Y155" s="3">
        <v>0</v>
      </c>
      <c r="Z155" s="3">
        <v>0</v>
      </c>
      <c r="AA155" s="3">
        <v>17.246777777777787</v>
      </c>
      <c r="AB155" s="3">
        <v>0</v>
      </c>
      <c r="AC155" s="3">
        <v>11.741777777777777</v>
      </c>
      <c r="AD155" s="3">
        <v>0</v>
      </c>
      <c r="AE155" s="3">
        <v>0</v>
      </c>
      <c r="AF155" t="s">
        <v>153</v>
      </c>
      <c r="AG155" s="13">
        <v>3</v>
      </c>
      <c r="AQ155"/>
    </row>
    <row r="156" spans="1:43" x14ac:dyDescent="0.2">
      <c r="A156" t="s">
        <v>681</v>
      </c>
      <c r="B156" t="s">
        <v>850</v>
      </c>
      <c r="C156" t="s">
        <v>1431</v>
      </c>
      <c r="D156" t="s">
        <v>1730</v>
      </c>
      <c r="E156" s="3">
        <v>62.222222222222221</v>
      </c>
      <c r="F156" s="3">
        <f>Table3[[#This Row],[Total Hours Nurse Staffing]]/Table3[[#This Row],[MDS Census]]</f>
        <v>3.3390053571428573</v>
      </c>
      <c r="G156" s="3">
        <f>Table3[[#This Row],[Total Direct Care Staff Hours]]/Table3[[#This Row],[MDS Census]]</f>
        <v>3.0718625000000004</v>
      </c>
      <c r="H156" s="3">
        <f>Table3[[#This Row],[Total RN Hours (w/ Admin, DON)]]/Table3[[#This Row],[MDS Census]]</f>
        <v>0.80559285714285722</v>
      </c>
      <c r="I156" s="3">
        <f>Table3[[#This Row],[RN Hours (excl. Admin, DON)]]/Table3[[#This Row],[MDS Census]]</f>
        <v>0.53844999999999998</v>
      </c>
      <c r="J156" s="3">
        <f t="shared" si="2"/>
        <v>207.76033333333334</v>
      </c>
      <c r="K156" s="3">
        <f>SUM(Table3[[#This Row],[RN Hours (excl. Admin, DON)]], Table3[[#This Row],[LPN Hours (excl. Admin)]], Table3[[#This Row],[CNA Hours]], Table3[[#This Row],[NA TR Hours]], Table3[[#This Row],[Med Aide/Tech Hours]])</f>
        <v>191.13811111111113</v>
      </c>
      <c r="L156" s="3">
        <f>SUM(Table3[[#This Row],[RN Hours (excl. Admin, DON)]:[RN DON Hours]])</f>
        <v>50.125777777777785</v>
      </c>
      <c r="M156" s="3">
        <v>33.503555555555558</v>
      </c>
      <c r="N156" s="3">
        <v>9.6888888888888882</v>
      </c>
      <c r="O156" s="3">
        <v>6.9333333333333336</v>
      </c>
      <c r="P156" s="3">
        <f>SUM(Table3[[#This Row],[LPN Hours (excl. Admin)]:[LPN Admin Hours]])</f>
        <v>51.604777777777784</v>
      </c>
      <c r="Q156" s="3">
        <v>51.604777777777784</v>
      </c>
      <c r="R156" s="3">
        <v>0</v>
      </c>
      <c r="S156" s="3">
        <f>SUM(Table3[[#This Row],[CNA Hours]], Table3[[#This Row],[NA TR Hours]], Table3[[#This Row],[Med Aide/Tech Hours]])</f>
        <v>106.02977777777778</v>
      </c>
      <c r="T156" s="3">
        <v>106.02977777777778</v>
      </c>
      <c r="U156" s="3">
        <v>0</v>
      </c>
      <c r="V156" s="3">
        <v>0</v>
      </c>
      <c r="W156" s="3">
        <f>SUM(Table3[[#This Row],[RN Hours Contract]:[Med Aide Hours Contract]])</f>
        <v>7.0638888888888891</v>
      </c>
      <c r="X156" s="3">
        <v>8.8888888888888892E-2</v>
      </c>
      <c r="Y156" s="3">
        <v>0</v>
      </c>
      <c r="Z156" s="3">
        <v>4.8888888888888893</v>
      </c>
      <c r="AA156" s="3">
        <v>2.0861111111111112</v>
      </c>
      <c r="AB156" s="3">
        <v>0</v>
      </c>
      <c r="AC156" s="3">
        <v>0</v>
      </c>
      <c r="AD156" s="3">
        <v>0</v>
      </c>
      <c r="AE156" s="3">
        <v>0</v>
      </c>
      <c r="AF156" t="s">
        <v>154</v>
      </c>
      <c r="AG156" s="13">
        <v>3</v>
      </c>
      <c r="AQ156"/>
    </row>
    <row r="157" spans="1:43" x14ac:dyDescent="0.2">
      <c r="A157" t="s">
        <v>681</v>
      </c>
      <c r="B157" t="s">
        <v>851</v>
      </c>
      <c r="C157" t="s">
        <v>1543</v>
      </c>
      <c r="D157" t="s">
        <v>1688</v>
      </c>
      <c r="E157" s="3">
        <v>72.24444444444444</v>
      </c>
      <c r="F157" s="3">
        <f>Table3[[#This Row],[Total Hours Nurse Staffing]]/Table3[[#This Row],[MDS Census]]</f>
        <v>3.1589510919717014</v>
      </c>
      <c r="G157" s="3">
        <f>Table3[[#This Row],[Total Direct Care Staff Hours]]/Table3[[#This Row],[MDS Census]]</f>
        <v>2.8062134727776069</v>
      </c>
      <c r="H157" s="3">
        <f>Table3[[#This Row],[Total RN Hours (w/ Admin, DON)]]/Table3[[#This Row],[MDS Census]]</f>
        <v>0.69816979390956635</v>
      </c>
      <c r="I157" s="3">
        <f>Table3[[#This Row],[RN Hours (excl. Admin, DON)]]/Table3[[#This Row],[MDS Census]]</f>
        <v>0.41341125807443868</v>
      </c>
      <c r="J157" s="3">
        <f t="shared" si="2"/>
        <v>228.21666666666667</v>
      </c>
      <c r="K157" s="3">
        <f>SUM(Table3[[#This Row],[RN Hours (excl. Admin, DON)]], Table3[[#This Row],[LPN Hours (excl. Admin)]], Table3[[#This Row],[CNA Hours]], Table3[[#This Row],[NA TR Hours]], Table3[[#This Row],[Med Aide/Tech Hours]])</f>
        <v>202.73333333333332</v>
      </c>
      <c r="L157" s="3">
        <f>SUM(Table3[[#This Row],[RN Hours (excl. Admin, DON)]:[RN DON Hours]])</f>
        <v>50.43888888888889</v>
      </c>
      <c r="M157" s="3">
        <v>29.866666666666667</v>
      </c>
      <c r="N157" s="3">
        <v>6.1555555555555559</v>
      </c>
      <c r="O157" s="3">
        <v>14.416666666666666</v>
      </c>
      <c r="P157" s="3">
        <f>SUM(Table3[[#This Row],[LPN Hours (excl. Admin)]:[LPN Admin Hours]])</f>
        <v>44.211111111111109</v>
      </c>
      <c r="Q157" s="3">
        <v>39.299999999999997</v>
      </c>
      <c r="R157" s="3">
        <v>4.9111111111111114</v>
      </c>
      <c r="S157" s="3">
        <f>SUM(Table3[[#This Row],[CNA Hours]], Table3[[#This Row],[NA TR Hours]], Table3[[#This Row],[Med Aide/Tech Hours]])</f>
        <v>133.56666666666666</v>
      </c>
      <c r="T157" s="3">
        <v>133.56666666666666</v>
      </c>
      <c r="U157" s="3">
        <v>0</v>
      </c>
      <c r="V157" s="3">
        <v>0</v>
      </c>
      <c r="W157" s="3">
        <f>SUM(Table3[[#This Row],[RN Hours Contract]:[Med Aide Hours Contract]])</f>
        <v>22.558333333333334</v>
      </c>
      <c r="X157" s="3">
        <v>1.3444444444444446</v>
      </c>
      <c r="Y157" s="3">
        <v>0</v>
      </c>
      <c r="Z157" s="3">
        <v>0</v>
      </c>
      <c r="AA157" s="3">
        <v>8.1111111111111107</v>
      </c>
      <c r="AB157" s="3">
        <v>0.10555555555555556</v>
      </c>
      <c r="AC157" s="3">
        <v>12.997222222222222</v>
      </c>
      <c r="AD157" s="3">
        <v>0</v>
      </c>
      <c r="AE157" s="3">
        <v>0</v>
      </c>
      <c r="AF157" t="s">
        <v>155</v>
      </c>
      <c r="AG157" s="13">
        <v>3</v>
      </c>
      <c r="AQ157"/>
    </row>
    <row r="158" spans="1:43" x14ac:dyDescent="0.2">
      <c r="A158" t="s">
        <v>681</v>
      </c>
      <c r="B158" t="s">
        <v>852</v>
      </c>
      <c r="C158" t="s">
        <v>1388</v>
      </c>
      <c r="D158" t="s">
        <v>1726</v>
      </c>
      <c r="E158" s="3">
        <v>122</v>
      </c>
      <c r="F158" s="3">
        <f>Table3[[#This Row],[Total Hours Nurse Staffing]]/Table3[[#This Row],[MDS Census]]</f>
        <v>3.5430346083788704</v>
      </c>
      <c r="G158" s="3">
        <f>Table3[[#This Row],[Total Direct Care Staff Hours]]/Table3[[#This Row],[MDS Census]]</f>
        <v>3.4149836065573771</v>
      </c>
      <c r="H158" s="3">
        <f>Table3[[#This Row],[Total RN Hours (w/ Admin, DON)]]/Table3[[#This Row],[MDS Census]]</f>
        <v>0.50304371584699448</v>
      </c>
      <c r="I158" s="3">
        <f>Table3[[#This Row],[RN Hours (excl. Admin, DON)]]/Table3[[#This Row],[MDS Census]]</f>
        <v>0.37499271402550094</v>
      </c>
      <c r="J158" s="3">
        <f t="shared" si="2"/>
        <v>432.25022222222219</v>
      </c>
      <c r="K158" s="3">
        <f>SUM(Table3[[#This Row],[RN Hours (excl. Admin, DON)]], Table3[[#This Row],[LPN Hours (excl. Admin)]], Table3[[#This Row],[CNA Hours]], Table3[[#This Row],[NA TR Hours]], Table3[[#This Row],[Med Aide/Tech Hours]])</f>
        <v>416.62799999999999</v>
      </c>
      <c r="L158" s="3">
        <f>SUM(Table3[[#This Row],[RN Hours (excl. Admin, DON)]:[RN DON Hours]])</f>
        <v>61.371333333333332</v>
      </c>
      <c r="M158" s="3">
        <v>45.749111111111112</v>
      </c>
      <c r="N158" s="3">
        <v>10.822222222222223</v>
      </c>
      <c r="O158" s="3">
        <v>4.8</v>
      </c>
      <c r="P158" s="3">
        <f>SUM(Table3[[#This Row],[LPN Hours (excl. Admin)]:[LPN Admin Hours]])</f>
        <v>117.25833333333334</v>
      </c>
      <c r="Q158" s="3">
        <v>117.25833333333334</v>
      </c>
      <c r="R158" s="3">
        <v>0</v>
      </c>
      <c r="S158" s="3">
        <f>SUM(Table3[[#This Row],[CNA Hours]], Table3[[#This Row],[NA TR Hours]], Table3[[#This Row],[Med Aide/Tech Hours]])</f>
        <v>253.62055555555554</v>
      </c>
      <c r="T158" s="3">
        <v>253.62055555555554</v>
      </c>
      <c r="U158" s="3">
        <v>0</v>
      </c>
      <c r="V158" s="3">
        <v>0</v>
      </c>
      <c r="W158" s="3">
        <f>SUM(Table3[[#This Row],[RN Hours Contract]:[Med Aide Hours Contract]])</f>
        <v>26.780777777777775</v>
      </c>
      <c r="X158" s="3">
        <v>1.9546666666666666</v>
      </c>
      <c r="Y158" s="3">
        <v>0</v>
      </c>
      <c r="Z158" s="3">
        <v>0</v>
      </c>
      <c r="AA158" s="3">
        <v>5.3138888888888891</v>
      </c>
      <c r="AB158" s="3">
        <v>0</v>
      </c>
      <c r="AC158" s="3">
        <v>19.512222222222221</v>
      </c>
      <c r="AD158" s="3">
        <v>0</v>
      </c>
      <c r="AE158" s="3">
        <v>0</v>
      </c>
      <c r="AF158" t="s">
        <v>156</v>
      </c>
      <c r="AG158" s="13">
        <v>3</v>
      </c>
      <c r="AQ158"/>
    </row>
    <row r="159" spans="1:43" x14ac:dyDescent="0.2">
      <c r="A159" t="s">
        <v>681</v>
      </c>
      <c r="B159" t="s">
        <v>853</v>
      </c>
      <c r="C159" t="s">
        <v>1463</v>
      </c>
      <c r="D159" t="s">
        <v>1689</v>
      </c>
      <c r="E159" s="3">
        <v>135.53333333333333</v>
      </c>
      <c r="F159" s="3">
        <f>Table3[[#This Row],[Total Hours Nurse Staffing]]/Table3[[#This Row],[MDS Census]]</f>
        <v>3.4296974913920319</v>
      </c>
      <c r="G159" s="3">
        <f>Table3[[#This Row],[Total Direct Care Staff Hours]]/Table3[[#This Row],[MDS Census]]</f>
        <v>3.168315297589769</v>
      </c>
      <c r="H159" s="3">
        <f>Table3[[#This Row],[Total RN Hours (w/ Admin, DON)]]/Table3[[#This Row],[MDS Census]]</f>
        <v>0.55958599770454176</v>
      </c>
      <c r="I159" s="3">
        <f>Table3[[#This Row],[RN Hours (excl. Admin, DON)]]/Table3[[#This Row],[MDS Census]]</f>
        <v>0.29820380390227907</v>
      </c>
      <c r="J159" s="3">
        <f t="shared" si="2"/>
        <v>464.83833333333337</v>
      </c>
      <c r="K159" s="3">
        <f>SUM(Table3[[#This Row],[RN Hours (excl. Admin, DON)]], Table3[[#This Row],[LPN Hours (excl. Admin)]], Table3[[#This Row],[CNA Hours]], Table3[[#This Row],[NA TR Hours]], Table3[[#This Row],[Med Aide/Tech Hours]])</f>
        <v>429.41233333333338</v>
      </c>
      <c r="L159" s="3">
        <f>SUM(Table3[[#This Row],[RN Hours (excl. Admin, DON)]:[RN DON Hours]])</f>
        <v>75.842555555555563</v>
      </c>
      <c r="M159" s="3">
        <v>40.416555555555554</v>
      </c>
      <c r="N159" s="3">
        <v>29.870444444444445</v>
      </c>
      <c r="O159" s="3">
        <v>5.5555555555555554</v>
      </c>
      <c r="P159" s="3">
        <f>SUM(Table3[[#This Row],[LPN Hours (excl. Admin)]:[LPN Admin Hours]])</f>
        <v>124.74933333333334</v>
      </c>
      <c r="Q159" s="3">
        <v>124.74933333333334</v>
      </c>
      <c r="R159" s="3">
        <v>0</v>
      </c>
      <c r="S159" s="3">
        <f>SUM(Table3[[#This Row],[CNA Hours]], Table3[[#This Row],[NA TR Hours]], Table3[[#This Row],[Med Aide/Tech Hours]])</f>
        <v>264.24644444444448</v>
      </c>
      <c r="T159" s="3">
        <v>262.08100000000002</v>
      </c>
      <c r="U159" s="3">
        <v>2.1654444444444447</v>
      </c>
      <c r="V159" s="3">
        <v>0</v>
      </c>
      <c r="W159" s="3">
        <f>SUM(Table3[[#This Row],[RN Hours Contract]:[Med Aide Hours Contract]])</f>
        <v>106.91044444444442</v>
      </c>
      <c r="X159" s="3">
        <v>28.77611111111111</v>
      </c>
      <c r="Y159" s="3">
        <v>0</v>
      </c>
      <c r="Z159" s="3">
        <v>0</v>
      </c>
      <c r="AA159" s="3">
        <v>25.296444444444447</v>
      </c>
      <c r="AB159" s="3">
        <v>0</v>
      </c>
      <c r="AC159" s="3">
        <v>52.83788888888887</v>
      </c>
      <c r="AD159" s="3">
        <v>0</v>
      </c>
      <c r="AE159" s="3">
        <v>0</v>
      </c>
      <c r="AF159" t="s">
        <v>157</v>
      </c>
      <c r="AG159" s="13">
        <v>3</v>
      </c>
      <c r="AQ159"/>
    </row>
    <row r="160" spans="1:43" x14ac:dyDescent="0.2">
      <c r="A160" t="s">
        <v>681</v>
      </c>
      <c r="B160" t="s">
        <v>854</v>
      </c>
      <c r="C160" t="s">
        <v>1381</v>
      </c>
      <c r="D160" t="s">
        <v>1714</v>
      </c>
      <c r="E160" s="3">
        <v>38.833333333333336</v>
      </c>
      <c r="F160" s="3">
        <f>Table3[[#This Row],[Total Hours Nurse Staffing]]/Table3[[#This Row],[MDS Census]]</f>
        <v>5.3272246065808293</v>
      </c>
      <c r="G160" s="3">
        <f>Table3[[#This Row],[Total Direct Care Staff Hours]]/Table3[[#This Row],[MDS Census]]</f>
        <v>4.4990414878397704</v>
      </c>
      <c r="H160" s="3">
        <f>Table3[[#This Row],[Total RN Hours (w/ Admin, DON)]]/Table3[[#This Row],[MDS Census]]</f>
        <v>1.1778540772532189</v>
      </c>
      <c r="I160" s="3">
        <f>Table3[[#This Row],[RN Hours (excl. Admin, DON)]]/Table3[[#This Row],[MDS Census]]</f>
        <v>0.64525035765379113</v>
      </c>
      <c r="J160" s="3">
        <f t="shared" si="2"/>
        <v>206.87388888888887</v>
      </c>
      <c r="K160" s="3">
        <f>SUM(Table3[[#This Row],[RN Hours (excl. Admin, DON)]], Table3[[#This Row],[LPN Hours (excl. Admin)]], Table3[[#This Row],[CNA Hours]], Table3[[#This Row],[NA TR Hours]], Table3[[#This Row],[Med Aide/Tech Hours]])</f>
        <v>174.71277777777777</v>
      </c>
      <c r="L160" s="3">
        <f>SUM(Table3[[#This Row],[RN Hours (excl. Admin, DON)]:[RN DON Hours]])</f>
        <v>45.74</v>
      </c>
      <c r="M160" s="3">
        <v>25.057222222222222</v>
      </c>
      <c r="N160" s="3">
        <v>15.260555555555552</v>
      </c>
      <c r="O160" s="3">
        <v>5.4222222222222225</v>
      </c>
      <c r="P160" s="3">
        <f>SUM(Table3[[#This Row],[LPN Hours (excl. Admin)]:[LPN Admin Hours]])</f>
        <v>42.789444444444442</v>
      </c>
      <c r="Q160" s="3">
        <v>31.31111111111111</v>
      </c>
      <c r="R160" s="3">
        <v>11.478333333333333</v>
      </c>
      <c r="S160" s="3">
        <f>SUM(Table3[[#This Row],[CNA Hours]], Table3[[#This Row],[NA TR Hours]], Table3[[#This Row],[Med Aide/Tech Hours]])</f>
        <v>118.34444444444445</v>
      </c>
      <c r="T160" s="3">
        <v>118.34444444444445</v>
      </c>
      <c r="U160" s="3">
        <v>0</v>
      </c>
      <c r="V160" s="3">
        <v>0</v>
      </c>
      <c r="W160" s="3">
        <f>SUM(Table3[[#This Row],[RN Hours Contract]:[Med Aide Hours Contract]])</f>
        <v>3.3561111111111117</v>
      </c>
      <c r="X160" s="3">
        <v>1.7194444444444448</v>
      </c>
      <c r="Y160" s="3">
        <v>0</v>
      </c>
      <c r="Z160" s="3">
        <v>0</v>
      </c>
      <c r="AA160" s="3">
        <v>0</v>
      </c>
      <c r="AB160" s="3">
        <v>0</v>
      </c>
      <c r="AC160" s="3">
        <v>1.6366666666666667</v>
      </c>
      <c r="AD160" s="3">
        <v>0</v>
      </c>
      <c r="AE160" s="3">
        <v>0</v>
      </c>
      <c r="AF160" t="s">
        <v>158</v>
      </c>
      <c r="AG160" s="13">
        <v>3</v>
      </c>
      <c r="AQ160"/>
    </row>
    <row r="161" spans="1:43" x14ac:dyDescent="0.2">
      <c r="A161" t="s">
        <v>681</v>
      </c>
      <c r="B161" t="s">
        <v>855</v>
      </c>
      <c r="C161" t="s">
        <v>1544</v>
      </c>
      <c r="D161" t="s">
        <v>1743</v>
      </c>
      <c r="E161" s="3">
        <v>52.333333333333336</v>
      </c>
      <c r="F161" s="3">
        <f>Table3[[#This Row],[Total Hours Nurse Staffing]]/Table3[[#This Row],[MDS Census]]</f>
        <v>4.1815244161358809</v>
      </c>
      <c r="G161" s="3">
        <f>Table3[[#This Row],[Total Direct Care Staff Hours]]/Table3[[#This Row],[MDS Census]]</f>
        <v>3.9582632696390654</v>
      </c>
      <c r="H161" s="3">
        <f>Table3[[#This Row],[Total RN Hours (w/ Admin, DON)]]/Table3[[#This Row],[MDS Census]]</f>
        <v>0.67743099787685768</v>
      </c>
      <c r="I161" s="3">
        <f>Table3[[#This Row],[RN Hours (excl. Admin, DON)]]/Table3[[#This Row],[MDS Census]]</f>
        <v>0.56872611464968148</v>
      </c>
      <c r="J161" s="3">
        <f t="shared" si="2"/>
        <v>218.83311111111112</v>
      </c>
      <c r="K161" s="3">
        <f>SUM(Table3[[#This Row],[RN Hours (excl. Admin, DON)]], Table3[[#This Row],[LPN Hours (excl. Admin)]], Table3[[#This Row],[CNA Hours]], Table3[[#This Row],[NA TR Hours]], Table3[[#This Row],[Med Aide/Tech Hours]])</f>
        <v>207.1491111111111</v>
      </c>
      <c r="L161" s="3">
        <f>SUM(Table3[[#This Row],[RN Hours (excl. Admin, DON)]:[RN DON Hours]])</f>
        <v>35.452222222222218</v>
      </c>
      <c r="M161" s="3">
        <v>29.763333333333332</v>
      </c>
      <c r="N161" s="3">
        <v>5.6888888888888891</v>
      </c>
      <c r="O161" s="3">
        <v>0</v>
      </c>
      <c r="P161" s="3">
        <f>SUM(Table3[[#This Row],[LPN Hours (excl. Admin)]:[LPN Admin Hours]])</f>
        <v>72.333333333333329</v>
      </c>
      <c r="Q161" s="3">
        <v>66.338222222222214</v>
      </c>
      <c r="R161" s="3">
        <v>5.9951111111111093</v>
      </c>
      <c r="S161" s="3">
        <f>SUM(Table3[[#This Row],[CNA Hours]], Table3[[#This Row],[NA TR Hours]], Table3[[#This Row],[Med Aide/Tech Hours]])</f>
        <v>111.04755555555558</v>
      </c>
      <c r="T161" s="3">
        <v>98.625333333333344</v>
      </c>
      <c r="U161" s="3">
        <v>12.422222222222228</v>
      </c>
      <c r="V161" s="3">
        <v>0</v>
      </c>
      <c r="W161" s="3">
        <f>SUM(Table3[[#This Row],[RN Hours Contract]:[Med Aide Hours Contract]])</f>
        <v>0</v>
      </c>
      <c r="X161" s="3">
        <v>0</v>
      </c>
      <c r="Y161" s="3">
        <v>0</v>
      </c>
      <c r="Z161" s="3">
        <v>0</v>
      </c>
      <c r="AA161" s="3">
        <v>0</v>
      </c>
      <c r="AB161" s="3">
        <v>0</v>
      </c>
      <c r="AC161" s="3">
        <v>0</v>
      </c>
      <c r="AD161" s="3">
        <v>0</v>
      </c>
      <c r="AE161" s="3">
        <v>0</v>
      </c>
      <c r="AF161" t="s">
        <v>159</v>
      </c>
      <c r="AG161" s="13">
        <v>3</v>
      </c>
      <c r="AQ161"/>
    </row>
    <row r="162" spans="1:43" x14ac:dyDescent="0.2">
      <c r="A162" t="s">
        <v>681</v>
      </c>
      <c r="B162" t="s">
        <v>856</v>
      </c>
      <c r="C162" t="s">
        <v>1503</v>
      </c>
      <c r="D162" t="s">
        <v>1729</v>
      </c>
      <c r="E162" s="3">
        <v>135.33333333333334</v>
      </c>
      <c r="F162" s="3">
        <f>Table3[[#This Row],[Total Hours Nurse Staffing]]/Table3[[#This Row],[MDS Census]]</f>
        <v>3.0951871921182263</v>
      </c>
      <c r="G162" s="3">
        <f>Table3[[#This Row],[Total Direct Care Staff Hours]]/Table3[[#This Row],[MDS Census]]</f>
        <v>2.866304597701149</v>
      </c>
      <c r="H162" s="3">
        <f>Table3[[#This Row],[Total RN Hours (w/ Admin, DON)]]/Table3[[#This Row],[MDS Census]]</f>
        <v>0.47976026272577993</v>
      </c>
      <c r="I162" s="3">
        <f>Table3[[#This Row],[RN Hours (excl. Admin, DON)]]/Table3[[#This Row],[MDS Census]]</f>
        <v>0.28653366174055828</v>
      </c>
      <c r="J162" s="3">
        <f t="shared" si="2"/>
        <v>418.88200000000001</v>
      </c>
      <c r="K162" s="3">
        <f>SUM(Table3[[#This Row],[RN Hours (excl. Admin, DON)]], Table3[[#This Row],[LPN Hours (excl. Admin)]], Table3[[#This Row],[CNA Hours]], Table3[[#This Row],[NA TR Hours]], Table3[[#This Row],[Med Aide/Tech Hours]])</f>
        <v>387.90655555555554</v>
      </c>
      <c r="L162" s="3">
        <f>SUM(Table3[[#This Row],[RN Hours (excl. Admin, DON)]:[RN DON Hours]])</f>
        <v>64.927555555555557</v>
      </c>
      <c r="M162" s="3">
        <v>38.777555555555558</v>
      </c>
      <c r="N162" s="3">
        <v>20.566666666666666</v>
      </c>
      <c r="O162" s="3">
        <v>5.583333333333333</v>
      </c>
      <c r="P162" s="3">
        <f>SUM(Table3[[#This Row],[LPN Hours (excl. Admin)]:[LPN Admin Hours]])</f>
        <v>125.09266666666666</v>
      </c>
      <c r="Q162" s="3">
        <v>120.26722222222222</v>
      </c>
      <c r="R162" s="3">
        <v>4.8254444444444449</v>
      </c>
      <c r="S162" s="3">
        <f>SUM(Table3[[#This Row],[CNA Hours]], Table3[[#This Row],[NA TR Hours]], Table3[[#This Row],[Med Aide/Tech Hours]])</f>
        <v>228.86177777777777</v>
      </c>
      <c r="T162" s="3">
        <v>208.85533333333333</v>
      </c>
      <c r="U162" s="3">
        <v>20.00644444444444</v>
      </c>
      <c r="V162" s="3">
        <v>0</v>
      </c>
      <c r="W162" s="3">
        <f>SUM(Table3[[#This Row],[RN Hours Contract]:[Med Aide Hours Contract]])</f>
        <v>17.883555555555557</v>
      </c>
      <c r="X162" s="3">
        <v>3.9107777777777781</v>
      </c>
      <c r="Y162" s="3">
        <v>0</v>
      </c>
      <c r="Z162" s="3">
        <v>0</v>
      </c>
      <c r="AA162" s="3">
        <v>5.9080000000000004</v>
      </c>
      <c r="AB162" s="3">
        <v>0</v>
      </c>
      <c r="AC162" s="3">
        <v>8.0647777777777776</v>
      </c>
      <c r="AD162" s="3">
        <v>0</v>
      </c>
      <c r="AE162" s="3">
        <v>0</v>
      </c>
      <c r="AF162" t="s">
        <v>160</v>
      </c>
      <c r="AG162" s="13">
        <v>3</v>
      </c>
      <c r="AQ162"/>
    </row>
    <row r="163" spans="1:43" x14ac:dyDescent="0.2">
      <c r="A163" t="s">
        <v>681</v>
      </c>
      <c r="B163" t="s">
        <v>857</v>
      </c>
      <c r="C163" t="s">
        <v>1531</v>
      </c>
      <c r="D163" t="s">
        <v>1717</v>
      </c>
      <c r="E163" s="3">
        <v>70.588888888888889</v>
      </c>
      <c r="F163" s="3">
        <f>Table3[[#This Row],[Total Hours Nurse Staffing]]/Table3[[#This Row],[MDS Census]]</f>
        <v>4.0530851566189199</v>
      </c>
      <c r="G163" s="3">
        <f>Table3[[#This Row],[Total Direct Care Staff Hours]]/Table3[[#This Row],[MDS Census]]</f>
        <v>3.6580906658271686</v>
      </c>
      <c r="H163" s="3">
        <f>Table3[[#This Row],[Total RN Hours (w/ Admin, DON)]]/Table3[[#This Row],[MDS Census]]</f>
        <v>0.63242562568865102</v>
      </c>
      <c r="I163" s="3">
        <f>Table3[[#This Row],[RN Hours (excl. Admin, DON)]]/Table3[[#This Row],[MDS Census]]</f>
        <v>0.38079647410672124</v>
      </c>
      <c r="J163" s="3">
        <f t="shared" si="2"/>
        <v>286.10277777777776</v>
      </c>
      <c r="K163" s="3">
        <f>SUM(Table3[[#This Row],[RN Hours (excl. Admin, DON)]], Table3[[#This Row],[LPN Hours (excl. Admin)]], Table3[[#This Row],[CNA Hours]], Table3[[#This Row],[NA TR Hours]], Table3[[#This Row],[Med Aide/Tech Hours]])</f>
        <v>258.22055555555556</v>
      </c>
      <c r="L163" s="3">
        <f>SUM(Table3[[#This Row],[RN Hours (excl. Admin, DON)]:[RN DON Hours]])</f>
        <v>44.642222222222223</v>
      </c>
      <c r="M163" s="3">
        <v>26.88</v>
      </c>
      <c r="N163" s="3">
        <v>12.524444444444443</v>
      </c>
      <c r="O163" s="3">
        <v>5.2377777777777768</v>
      </c>
      <c r="P163" s="3">
        <f>SUM(Table3[[#This Row],[LPN Hours (excl. Admin)]:[LPN Admin Hours]])</f>
        <v>68.968888888888884</v>
      </c>
      <c r="Q163" s="3">
        <v>58.848888888888887</v>
      </c>
      <c r="R163" s="3">
        <v>10.120000000000001</v>
      </c>
      <c r="S163" s="3">
        <f>SUM(Table3[[#This Row],[CNA Hours]], Table3[[#This Row],[NA TR Hours]], Table3[[#This Row],[Med Aide/Tech Hours]])</f>
        <v>172.49166666666667</v>
      </c>
      <c r="T163" s="3">
        <v>172.49166666666667</v>
      </c>
      <c r="U163" s="3">
        <v>0</v>
      </c>
      <c r="V163" s="3">
        <v>0</v>
      </c>
      <c r="W163" s="3">
        <f>SUM(Table3[[#This Row],[RN Hours Contract]:[Med Aide Hours Contract]])</f>
        <v>0</v>
      </c>
      <c r="X163" s="3">
        <v>0</v>
      </c>
      <c r="Y163" s="3">
        <v>0</v>
      </c>
      <c r="Z163" s="3">
        <v>0</v>
      </c>
      <c r="AA163" s="3">
        <v>0</v>
      </c>
      <c r="AB163" s="3">
        <v>0</v>
      </c>
      <c r="AC163" s="3">
        <v>0</v>
      </c>
      <c r="AD163" s="3">
        <v>0</v>
      </c>
      <c r="AE163" s="3">
        <v>0</v>
      </c>
      <c r="AF163" t="s">
        <v>161</v>
      </c>
      <c r="AG163" s="13">
        <v>3</v>
      </c>
      <c r="AQ163"/>
    </row>
    <row r="164" spans="1:43" x14ac:dyDescent="0.2">
      <c r="A164" t="s">
        <v>681</v>
      </c>
      <c r="B164" t="s">
        <v>858</v>
      </c>
      <c r="C164" t="s">
        <v>1545</v>
      </c>
      <c r="D164" t="s">
        <v>1688</v>
      </c>
      <c r="E164" s="3">
        <v>87.966666666666669</v>
      </c>
      <c r="F164" s="3">
        <f>Table3[[#This Row],[Total Hours Nurse Staffing]]/Table3[[#This Row],[MDS Census]]</f>
        <v>3.2922634836427935</v>
      </c>
      <c r="G164" s="3">
        <f>Table3[[#This Row],[Total Direct Care Staff Hours]]/Table3[[#This Row],[MDS Census]]</f>
        <v>2.9839396235947957</v>
      </c>
      <c r="H164" s="3">
        <f>Table3[[#This Row],[Total RN Hours (w/ Admin, DON)]]/Table3[[#This Row],[MDS Census]]</f>
        <v>0.53186181634457508</v>
      </c>
      <c r="I164" s="3">
        <f>Table3[[#This Row],[RN Hours (excl. Admin, DON)]]/Table3[[#This Row],[MDS Census]]</f>
        <v>0.28517746621194895</v>
      </c>
      <c r="J164" s="3">
        <f t="shared" si="2"/>
        <v>289.60944444444442</v>
      </c>
      <c r="K164" s="3">
        <f>SUM(Table3[[#This Row],[RN Hours (excl. Admin, DON)]], Table3[[#This Row],[LPN Hours (excl. Admin)]], Table3[[#This Row],[CNA Hours]], Table3[[#This Row],[NA TR Hours]], Table3[[#This Row],[Med Aide/Tech Hours]])</f>
        <v>262.48722222222221</v>
      </c>
      <c r="L164" s="3">
        <f>SUM(Table3[[#This Row],[RN Hours (excl. Admin, DON)]:[RN DON Hours]])</f>
        <v>46.786111111111119</v>
      </c>
      <c r="M164" s="3">
        <v>25.086111111111112</v>
      </c>
      <c r="N164" s="3">
        <v>16.100000000000001</v>
      </c>
      <c r="O164" s="3">
        <v>5.6</v>
      </c>
      <c r="P164" s="3">
        <f>SUM(Table3[[#This Row],[LPN Hours (excl. Admin)]:[LPN Admin Hours]])</f>
        <v>78.923999999999992</v>
      </c>
      <c r="Q164" s="3">
        <v>73.501777777777775</v>
      </c>
      <c r="R164" s="3">
        <v>5.4222222222222225</v>
      </c>
      <c r="S164" s="3">
        <f>SUM(Table3[[#This Row],[CNA Hours]], Table3[[#This Row],[NA TR Hours]], Table3[[#This Row],[Med Aide/Tech Hours]])</f>
        <v>163.89933333333332</v>
      </c>
      <c r="T164" s="3">
        <v>145.68344444444443</v>
      </c>
      <c r="U164" s="3">
        <v>18.215888888888891</v>
      </c>
      <c r="V164" s="3">
        <v>0</v>
      </c>
      <c r="W164" s="3">
        <f>SUM(Table3[[#This Row],[RN Hours Contract]:[Med Aide Hours Contract]])</f>
        <v>43.812666666666672</v>
      </c>
      <c r="X164" s="3">
        <v>0</v>
      </c>
      <c r="Y164" s="3">
        <v>0</v>
      </c>
      <c r="Z164" s="3">
        <v>0</v>
      </c>
      <c r="AA164" s="3">
        <v>12.72088888888889</v>
      </c>
      <c r="AB164" s="3">
        <v>0</v>
      </c>
      <c r="AC164" s="3">
        <v>31.091777777777779</v>
      </c>
      <c r="AD164" s="3">
        <v>0</v>
      </c>
      <c r="AE164" s="3">
        <v>0</v>
      </c>
      <c r="AF164" t="s">
        <v>162</v>
      </c>
      <c r="AG164" s="13">
        <v>3</v>
      </c>
      <c r="AQ164"/>
    </row>
    <row r="165" spans="1:43" x14ac:dyDescent="0.2">
      <c r="A165" t="s">
        <v>681</v>
      </c>
      <c r="B165" t="s">
        <v>859</v>
      </c>
      <c r="C165" t="s">
        <v>1432</v>
      </c>
      <c r="D165" t="s">
        <v>1744</v>
      </c>
      <c r="E165" s="3">
        <v>70.099999999999994</v>
      </c>
      <c r="F165" s="3">
        <f>Table3[[#This Row],[Total Hours Nurse Staffing]]/Table3[[#This Row],[MDS Census]]</f>
        <v>3.5144238389602158</v>
      </c>
      <c r="G165" s="3">
        <f>Table3[[#This Row],[Total Direct Care Staff Hours]]/Table3[[#This Row],[MDS Census]]</f>
        <v>3.2326042161990811</v>
      </c>
      <c r="H165" s="3">
        <f>Table3[[#This Row],[Total RN Hours (w/ Admin, DON)]]/Table3[[#This Row],[MDS Census]]</f>
        <v>0.84878744650499294</v>
      </c>
      <c r="I165" s="3">
        <f>Table3[[#This Row],[RN Hours (excl. Admin, DON)]]/Table3[[#This Row],[MDS Census]]</f>
        <v>0.70930416864796331</v>
      </c>
      <c r="J165" s="3">
        <f t="shared" si="2"/>
        <v>246.36111111111111</v>
      </c>
      <c r="K165" s="3">
        <f>SUM(Table3[[#This Row],[RN Hours (excl. Admin, DON)]], Table3[[#This Row],[LPN Hours (excl. Admin)]], Table3[[#This Row],[CNA Hours]], Table3[[#This Row],[NA TR Hours]], Table3[[#This Row],[Med Aide/Tech Hours]])</f>
        <v>226.60555555555555</v>
      </c>
      <c r="L165" s="3">
        <f>SUM(Table3[[#This Row],[RN Hours (excl. Admin, DON)]:[RN DON Hours]])</f>
        <v>59.5</v>
      </c>
      <c r="M165" s="3">
        <v>49.722222222222221</v>
      </c>
      <c r="N165" s="3">
        <v>5.5111111111111111</v>
      </c>
      <c r="O165" s="3">
        <v>4.2666666666666666</v>
      </c>
      <c r="P165" s="3">
        <f>SUM(Table3[[#This Row],[LPN Hours (excl. Admin)]:[LPN Admin Hours]])</f>
        <v>37.836111111111109</v>
      </c>
      <c r="Q165" s="3">
        <v>27.858333333333334</v>
      </c>
      <c r="R165" s="3">
        <v>9.9777777777777779</v>
      </c>
      <c r="S165" s="3">
        <f>SUM(Table3[[#This Row],[CNA Hours]], Table3[[#This Row],[NA TR Hours]], Table3[[#This Row],[Med Aide/Tech Hours]])</f>
        <v>149.02500000000001</v>
      </c>
      <c r="T165" s="3">
        <v>149.02500000000001</v>
      </c>
      <c r="U165" s="3">
        <v>0</v>
      </c>
      <c r="V165" s="3">
        <v>0</v>
      </c>
      <c r="W165" s="3">
        <f>SUM(Table3[[#This Row],[RN Hours Contract]:[Med Aide Hours Contract]])</f>
        <v>0</v>
      </c>
      <c r="X165" s="3">
        <v>0</v>
      </c>
      <c r="Y165" s="3">
        <v>0</v>
      </c>
      <c r="Z165" s="3">
        <v>0</v>
      </c>
      <c r="AA165" s="3">
        <v>0</v>
      </c>
      <c r="AB165" s="3">
        <v>0</v>
      </c>
      <c r="AC165" s="3">
        <v>0</v>
      </c>
      <c r="AD165" s="3">
        <v>0</v>
      </c>
      <c r="AE165" s="3">
        <v>0</v>
      </c>
      <c r="AF165" t="s">
        <v>163</v>
      </c>
      <c r="AG165" s="13">
        <v>3</v>
      </c>
      <c r="AQ165"/>
    </row>
    <row r="166" spans="1:43" x14ac:dyDescent="0.2">
      <c r="A166" t="s">
        <v>681</v>
      </c>
      <c r="B166" t="s">
        <v>860</v>
      </c>
      <c r="C166" t="s">
        <v>1546</v>
      </c>
      <c r="D166" t="s">
        <v>1745</v>
      </c>
      <c r="E166" s="3">
        <v>23.122222222222224</v>
      </c>
      <c r="F166" s="3">
        <f>Table3[[#This Row],[Total Hours Nurse Staffing]]/Table3[[#This Row],[MDS Census]]</f>
        <v>4.9018981259010088</v>
      </c>
      <c r="G166" s="3">
        <f>Table3[[#This Row],[Total Direct Care Staff Hours]]/Table3[[#This Row],[MDS Census]]</f>
        <v>4.3870735223450268</v>
      </c>
      <c r="H166" s="3">
        <f>Table3[[#This Row],[Total RN Hours (w/ Admin, DON)]]/Table3[[#This Row],[MDS Census]]</f>
        <v>1.3641758769822201</v>
      </c>
      <c r="I166" s="3">
        <f>Table3[[#This Row],[RN Hours (excl. Admin, DON)]]/Table3[[#This Row],[MDS Census]]</f>
        <v>0.8493512734262374</v>
      </c>
      <c r="J166" s="3">
        <f t="shared" si="2"/>
        <v>113.34277777777777</v>
      </c>
      <c r="K166" s="3">
        <f>SUM(Table3[[#This Row],[RN Hours (excl. Admin, DON)]], Table3[[#This Row],[LPN Hours (excl. Admin)]], Table3[[#This Row],[CNA Hours]], Table3[[#This Row],[NA TR Hours]], Table3[[#This Row],[Med Aide/Tech Hours]])</f>
        <v>101.4388888888889</v>
      </c>
      <c r="L166" s="3">
        <f>SUM(Table3[[#This Row],[RN Hours (excl. Admin, DON)]:[RN DON Hours]])</f>
        <v>31.542777777777779</v>
      </c>
      <c r="M166" s="3">
        <v>19.638888888888889</v>
      </c>
      <c r="N166" s="3">
        <v>6.6927777777777777</v>
      </c>
      <c r="O166" s="3">
        <v>5.2111111111111112</v>
      </c>
      <c r="P166" s="3">
        <f>SUM(Table3[[#This Row],[LPN Hours (excl. Admin)]:[LPN Admin Hours]])</f>
        <v>22.933333333333334</v>
      </c>
      <c r="Q166" s="3">
        <v>22.933333333333334</v>
      </c>
      <c r="R166" s="3">
        <v>0</v>
      </c>
      <c r="S166" s="3">
        <f>SUM(Table3[[#This Row],[CNA Hours]], Table3[[#This Row],[NA TR Hours]], Table3[[#This Row],[Med Aide/Tech Hours]])</f>
        <v>58.866666666666667</v>
      </c>
      <c r="T166" s="3">
        <v>58.866666666666667</v>
      </c>
      <c r="U166" s="3">
        <v>0</v>
      </c>
      <c r="V166" s="3">
        <v>0</v>
      </c>
      <c r="W166" s="3">
        <f>SUM(Table3[[#This Row],[RN Hours Contract]:[Med Aide Hours Contract]])</f>
        <v>2.9833333333333334</v>
      </c>
      <c r="X166" s="3">
        <v>0.80277777777777781</v>
      </c>
      <c r="Y166" s="3">
        <v>0</v>
      </c>
      <c r="Z166" s="3">
        <v>0</v>
      </c>
      <c r="AA166" s="3">
        <v>2.1805555555555554</v>
      </c>
      <c r="AB166" s="3">
        <v>0</v>
      </c>
      <c r="AC166" s="3">
        <v>0</v>
      </c>
      <c r="AD166" s="3">
        <v>0</v>
      </c>
      <c r="AE166" s="3">
        <v>0</v>
      </c>
      <c r="AF166" t="s">
        <v>164</v>
      </c>
      <c r="AG166" s="13">
        <v>3</v>
      </c>
      <c r="AQ166"/>
    </row>
    <row r="167" spans="1:43" x14ac:dyDescent="0.2">
      <c r="A167" t="s">
        <v>681</v>
      </c>
      <c r="B167" t="s">
        <v>861</v>
      </c>
      <c r="C167" t="s">
        <v>1547</v>
      </c>
      <c r="D167" t="s">
        <v>1705</v>
      </c>
      <c r="E167" s="3">
        <v>91.022222222222226</v>
      </c>
      <c r="F167" s="3">
        <f>Table3[[#This Row],[Total Hours Nurse Staffing]]/Table3[[#This Row],[MDS Census]]</f>
        <v>3.256705322265625</v>
      </c>
      <c r="G167" s="3">
        <f>Table3[[#This Row],[Total Direct Care Staff Hours]]/Table3[[#This Row],[MDS Census]]</f>
        <v>3.12892822265625</v>
      </c>
      <c r="H167" s="3">
        <f>Table3[[#This Row],[Total RN Hours (w/ Admin, DON)]]/Table3[[#This Row],[MDS Census]]</f>
        <v>0.63527709960937495</v>
      </c>
      <c r="I167" s="3">
        <f>Table3[[#This Row],[RN Hours (excl. Admin, DON)]]/Table3[[#This Row],[MDS Census]]</f>
        <v>0.56917602539062495</v>
      </c>
      <c r="J167" s="3">
        <f t="shared" si="2"/>
        <v>296.43255555555555</v>
      </c>
      <c r="K167" s="3">
        <f>SUM(Table3[[#This Row],[RN Hours (excl. Admin, DON)]], Table3[[#This Row],[LPN Hours (excl. Admin)]], Table3[[#This Row],[CNA Hours]], Table3[[#This Row],[NA TR Hours]], Table3[[#This Row],[Med Aide/Tech Hours]])</f>
        <v>284.80200000000002</v>
      </c>
      <c r="L167" s="3">
        <f>SUM(Table3[[#This Row],[RN Hours (excl. Admin, DON)]:[RN DON Hours]])</f>
        <v>57.824333333333328</v>
      </c>
      <c r="M167" s="3">
        <v>51.807666666666663</v>
      </c>
      <c r="N167" s="3">
        <v>5.9416666666666664</v>
      </c>
      <c r="O167" s="3">
        <v>7.4999999999999997E-2</v>
      </c>
      <c r="P167" s="3">
        <f>SUM(Table3[[#This Row],[LPN Hours (excl. Admin)]:[LPN Admin Hours]])</f>
        <v>71.13033333333334</v>
      </c>
      <c r="Q167" s="3">
        <v>65.516444444444446</v>
      </c>
      <c r="R167" s="3">
        <v>5.6138888888888889</v>
      </c>
      <c r="S167" s="3">
        <f>SUM(Table3[[#This Row],[CNA Hours]], Table3[[#This Row],[NA TR Hours]], Table3[[#This Row],[Med Aide/Tech Hours]])</f>
        <v>167.47788888888888</v>
      </c>
      <c r="T167" s="3">
        <v>167.47788888888888</v>
      </c>
      <c r="U167" s="3">
        <v>0</v>
      </c>
      <c r="V167" s="3">
        <v>0</v>
      </c>
      <c r="W167" s="3">
        <f>SUM(Table3[[#This Row],[RN Hours Contract]:[Med Aide Hours Contract]])</f>
        <v>0</v>
      </c>
      <c r="X167" s="3">
        <v>0</v>
      </c>
      <c r="Y167" s="3">
        <v>0</v>
      </c>
      <c r="Z167" s="3">
        <v>0</v>
      </c>
      <c r="AA167" s="3">
        <v>0</v>
      </c>
      <c r="AB167" s="3">
        <v>0</v>
      </c>
      <c r="AC167" s="3">
        <v>0</v>
      </c>
      <c r="AD167" s="3">
        <v>0</v>
      </c>
      <c r="AE167" s="3">
        <v>0</v>
      </c>
      <c r="AF167" t="s">
        <v>165</v>
      </c>
      <c r="AG167" s="13">
        <v>3</v>
      </c>
      <c r="AQ167"/>
    </row>
    <row r="168" spans="1:43" x14ac:dyDescent="0.2">
      <c r="A168" t="s">
        <v>681</v>
      </c>
      <c r="B168" t="s">
        <v>862</v>
      </c>
      <c r="C168" t="s">
        <v>1548</v>
      </c>
      <c r="D168" t="s">
        <v>1746</v>
      </c>
      <c r="E168" s="3">
        <v>81.444444444444443</v>
      </c>
      <c r="F168" s="3">
        <f>Table3[[#This Row],[Total Hours Nurse Staffing]]/Table3[[#This Row],[MDS Census]]</f>
        <v>3.381721691678035</v>
      </c>
      <c r="G168" s="3">
        <f>Table3[[#This Row],[Total Direct Care Staff Hours]]/Table3[[#This Row],[MDS Census]]</f>
        <v>3.133956343792633</v>
      </c>
      <c r="H168" s="3">
        <f>Table3[[#This Row],[Total RN Hours (w/ Admin, DON)]]/Table3[[#This Row],[MDS Census]]</f>
        <v>0.58484993178717604</v>
      </c>
      <c r="I168" s="3">
        <f>Table3[[#This Row],[RN Hours (excl. Admin, DON)]]/Table3[[#This Row],[MDS Census]]</f>
        <v>0.33708458390177354</v>
      </c>
      <c r="J168" s="3">
        <f t="shared" si="2"/>
        <v>275.42244444444441</v>
      </c>
      <c r="K168" s="3">
        <f>SUM(Table3[[#This Row],[RN Hours (excl. Admin, DON)]], Table3[[#This Row],[LPN Hours (excl. Admin)]], Table3[[#This Row],[CNA Hours]], Table3[[#This Row],[NA TR Hours]], Table3[[#This Row],[Med Aide/Tech Hours]])</f>
        <v>255.24333333333334</v>
      </c>
      <c r="L168" s="3">
        <f>SUM(Table3[[#This Row],[RN Hours (excl. Admin, DON)]:[RN DON Hours]])</f>
        <v>47.632777777777783</v>
      </c>
      <c r="M168" s="3">
        <v>27.453666666666667</v>
      </c>
      <c r="N168" s="3">
        <v>14.756888888888888</v>
      </c>
      <c r="O168" s="3">
        <v>5.4222222222222225</v>
      </c>
      <c r="P168" s="3">
        <f>SUM(Table3[[#This Row],[LPN Hours (excl. Admin)]:[LPN Admin Hours]])</f>
        <v>73.828777777777773</v>
      </c>
      <c r="Q168" s="3">
        <v>73.828777777777773</v>
      </c>
      <c r="R168" s="3">
        <v>0</v>
      </c>
      <c r="S168" s="3">
        <f>SUM(Table3[[#This Row],[CNA Hours]], Table3[[#This Row],[NA TR Hours]], Table3[[#This Row],[Med Aide/Tech Hours]])</f>
        <v>153.96088888888889</v>
      </c>
      <c r="T168" s="3">
        <v>131.72955555555555</v>
      </c>
      <c r="U168" s="3">
        <v>22.231333333333335</v>
      </c>
      <c r="V168" s="3">
        <v>0</v>
      </c>
      <c r="W168" s="3">
        <f>SUM(Table3[[#This Row],[RN Hours Contract]:[Med Aide Hours Contract]])</f>
        <v>67.800555555555547</v>
      </c>
      <c r="X168" s="3">
        <v>12.033555555555555</v>
      </c>
      <c r="Y168" s="3">
        <v>0</v>
      </c>
      <c r="Z168" s="3">
        <v>0</v>
      </c>
      <c r="AA168" s="3">
        <v>21.884555555555558</v>
      </c>
      <c r="AB168" s="3">
        <v>0</v>
      </c>
      <c r="AC168" s="3">
        <v>33.882444444444438</v>
      </c>
      <c r="AD168" s="3">
        <v>0</v>
      </c>
      <c r="AE168" s="3">
        <v>0</v>
      </c>
      <c r="AF168" t="s">
        <v>166</v>
      </c>
      <c r="AG168" s="13">
        <v>3</v>
      </c>
      <c r="AQ168"/>
    </row>
    <row r="169" spans="1:43" x14ac:dyDescent="0.2">
      <c r="A169" t="s">
        <v>681</v>
      </c>
      <c r="B169" t="s">
        <v>863</v>
      </c>
      <c r="C169" t="s">
        <v>1443</v>
      </c>
      <c r="D169" t="s">
        <v>1727</v>
      </c>
      <c r="E169" s="3">
        <v>136.69999999999999</v>
      </c>
      <c r="F169" s="3">
        <f>Table3[[#This Row],[Total Hours Nurse Staffing]]/Table3[[#This Row],[MDS Census]]</f>
        <v>3.8834381858083398</v>
      </c>
      <c r="G169" s="3">
        <f>Table3[[#This Row],[Total Direct Care Staff Hours]]/Table3[[#This Row],[MDS Census]]</f>
        <v>3.6032016581321633</v>
      </c>
      <c r="H169" s="3">
        <f>Table3[[#This Row],[Total RN Hours (w/ Admin, DON)]]/Table3[[#This Row],[MDS Census]]</f>
        <v>0.79656994229049827</v>
      </c>
      <c r="I169" s="3">
        <f>Table3[[#This Row],[RN Hours (excl. Admin, DON)]]/Table3[[#This Row],[MDS Census]]</f>
        <v>0.51633341461432181</v>
      </c>
      <c r="J169" s="3">
        <f t="shared" ref="J169:J232" si="3">SUM(L169,P169,S169)</f>
        <v>530.86599999999999</v>
      </c>
      <c r="K169" s="3">
        <f>SUM(Table3[[#This Row],[RN Hours (excl. Admin, DON)]], Table3[[#This Row],[LPN Hours (excl. Admin)]], Table3[[#This Row],[CNA Hours]], Table3[[#This Row],[NA TR Hours]], Table3[[#This Row],[Med Aide/Tech Hours]])</f>
        <v>492.55766666666671</v>
      </c>
      <c r="L169" s="3">
        <f>SUM(Table3[[#This Row],[RN Hours (excl. Admin, DON)]:[RN DON Hours]])</f>
        <v>108.8911111111111</v>
      </c>
      <c r="M169" s="3">
        <v>70.582777777777778</v>
      </c>
      <c r="N169" s="3">
        <v>32.975000000000001</v>
      </c>
      <c r="O169" s="3">
        <v>5.333333333333333</v>
      </c>
      <c r="P169" s="3">
        <f>SUM(Table3[[#This Row],[LPN Hours (excl. Admin)]:[LPN Admin Hours]])</f>
        <v>118.06666666666666</v>
      </c>
      <c r="Q169" s="3">
        <v>118.06666666666666</v>
      </c>
      <c r="R169" s="3">
        <v>0</v>
      </c>
      <c r="S169" s="3">
        <f>SUM(Table3[[#This Row],[CNA Hours]], Table3[[#This Row],[NA TR Hours]], Table3[[#This Row],[Med Aide/Tech Hours]])</f>
        <v>303.90822222222226</v>
      </c>
      <c r="T169" s="3">
        <v>303.90822222222226</v>
      </c>
      <c r="U169" s="3">
        <v>0</v>
      </c>
      <c r="V169" s="3">
        <v>0</v>
      </c>
      <c r="W169" s="3">
        <f>SUM(Table3[[#This Row],[RN Hours Contract]:[Med Aide Hours Contract]])</f>
        <v>0</v>
      </c>
      <c r="X169" s="3">
        <v>0</v>
      </c>
      <c r="Y169" s="3">
        <v>0</v>
      </c>
      <c r="Z169" s="3">
        <v>0</v>
      </c>
      <c r="AA169" s="3">
        <v>0</v>
      </c>
      <c r="AB169" s="3">
        <v>0</v>
      </c>
      <c r="AC169" s="3">
        <v>0</v>
      </c>
      <c r="AD169" s="3">
        <v>0</v>
      </c>
      <c r="AE169" s="3">
        <v>0</v>
      </c>
      <c r="AF169" t="s">
        <v>167</v>
      </c>
      <c r="AG169" s="13">
        <v>3</v>
      </c>
      <c r="AQ169"/>
    </row>
    <row r="170" spans="1:43" x14ac:dyDescent="0.2">
      <c r="A170" t="s">
        <v>681</v>
      </c>
      <c r="B170" t="s">
        <v>864</v>
      </c>
      <c r="C170" t="s">
        <v>1418</v>
      </c>
      <c r="D170" t="s">
        <v>1716</v>
      </c>
      <c r="E170" s="3">
        <v>183.46666666666667</v>
      </c>
      <c r="F170" s="3">
        <f>Table3[[#This Row],[Total Hours Nurse Staffing]]/Table3[[#This Row],[MDS Census]]</f>
        <v>4.2226162790697677</v>
      </c>
      <c r="G170" s="3">
        <f>Table3[[#This Row],[Total Direct Care Staff Hours]]/Table3[[#This Row],[MDS Census]]</f>
        <v>4.1170264050387599</v>
      </c>
      <c r="H170" s="3">
        <f>Table3[[#This Row],[Total RN Hours (w/ Admin, DON)]]/Table3[[#This Row],[MDS Census]]</f>
        <v>0.60970385174418606</v>
      </c>
      <c r="I170" s="3">
        <f>Table3[[#This Row],[RN Hours (excl. Admin, DON)]]/Table3[[#This Row],[MDS Census]]</f>
        <v>0.50411397771317823</v>
      </c>
      <c r="J170" s="3">
        <f t="shared" si="3"/>
        <v>774.70933333333346</v>
      </c>
      <c r="K170" s="3">
        <f>SUM(Table3[[#This Row],[RN Hours (excl. Admin, DON)]], Table3[[#This Row],[LPN Hours (excl. Admin)]], Table3[[#This Row],[CNA Hours]], Table3[[#This Row],[NA TR Hours]], Table3[[#This Row],[Med Aide/Tech Hours]])</f>
        <v>755.3371111111112</v>
      </c>
      <c r="L170" s="3">
        <f>SUM(Table3[[#This Row],[RN Hours (excl. Admin, DON)]:[RN DON Hours]])</f>
        <v>111.86033333333334</v>
      </c>
      <c r="M170" s="3">
        <v>92.48811111111111</v>
      </c>
      <c r="N170" s="3">
        <v>9.4555555555555557</v>
      </c>
      <c r="O170" s="3">
        <v>9.9166666666666661</v>
      </c>
      <c r="P170" s="3">
        <f>SUM(Table3[[#This Row],[LPN Hours (excl. Admin)]:[LPN Admin Hours]])</f>
        <v>164.17144444444446</v>
      </c>
      <c r="Q170" s="3">
        <v>164.17144444444446</v>
      </c>
      <c r="R170" s="3">
        <v>0</v>
      </c>
      <c r="S170" s="3">
        <f>SUM(Table3[[#This Row],[CNA Hours]], Table3[[#This Row],[NA TR Hours]], Table3[[#This Row],[Med Aide/Tech Hours]])</f>
        <v>498.67755555555561</v>
      </c>
      <c r="T170" s="3">
        <v>498.67755555555561</v>
      </c>
      <c r="U170" s="3">
        <v>0</v>
      </c>
      <c r="V170" s="3">
        <v>0</v>
      </c>
      <c r="W170" s="3">
        <f>SUM(Table3[[#This Row],[RN Hours Contract]:[Med Aide Hours Contract]])</f>
        <v>27.874000000000002</v>
      </c>
      <c r="X170" s="3">
        <v>7.916666666666667</v>
      </c>
      <c r="Y170" s="3">
        <v>0</v>
      </c>
      <c r="Z170" s="3">
        <v>0</v>
      </c>
      <c r="AA170" s="3">
        <v>8.9194444444444443</v>
      </c>
      <c r="AB170" s="3">
        <v>0</v>
      </c>
      <c r="AC170" s="3">
        <v>11.03788888888889</v>
      </c>
      <c r="AD170" s="3">
        <v>0</v>
      </c>
      <c r="AE170" s="3">
        <v>0</v>
      </c>
      <c r="AF170" t="s">
        <v>168</v>
      </c>
      <c r="AG170" s="13">
        <v>3</v>
      </c>
      <c r="AQ170"/>
    </row>
    <row r="171" spans="1:43" x14ac:dyDescent="0.2">
      <c r="A171" t="s">
        <v>681</v>
      </c>
      <c r="B171" t="s">
        <v>865</v>
      </c>
      <c r="C171" t="s">
        <v>1373</v>
      </c>
      <c r="D171" t="s">
        <v>1704</v>
      </c>
      <c r="E171" s="3">
        <v>83.277777777777771</v>
      </c>
      <c r="F171" s="3">
        <f>Table3[[#This Row],[Total Hours Nurse Staffing]]/Table3[[#This Row],[MDS Census]]</f>
        <v>3.3455637091394261</v>
      </c>
      <c r="G171" s="3">
        <f>Table3[[#This Row],[Total Direct Care Staff Hours]]/Table3[[#This Row],[MDS Census]]</f>
        <v>3.0819879919946631</v>
      </c>
      <c r="H171" s="3">
        <f>Table3[[#This Row],[Total RN Hours (w/ Admin, DON)]]/Table3[[#This Row],[MDS Census]]</f>
        <v>0.60013342228152111</v>
      </c>
      <c r="I171" s="3">
        <f>Table3[[#This Row],[RN Hours (excl. Admin, DON)]]/Table3[[#This Row],[MDS Census]]</f>
        <v>0.33655770513675787</v>
      </c>
      <c r="J171" s="3">
        <f t="shared" si="3"/>
        <v>278.61111111111109</v>
      </c>
      <c r="K171" s="3">
        <f>SUM(Table3[[#This Row],[RN Hours (excl. Admin, DON)]], Table3[[#This Row],[LPN Hours (excl. Admin)]], Table3[[#This Row],[CNA Hours]], Table3[[#This Row],[NA TR Hours]], Table3[[#This Row],[Med Aide/Tech Hours]])</f>
        <v>256.6611111111111</v>
      </c>
      <c r="L171" s="3">
        <f>SUM(Table3[[#This Row],[RN Hours (excl. Admin, DON)]:[RN DON Hours]])</f>
        <v>49.977777777777781</v>
      </c>
      <c r="M171" s="3">
        <v>28.027777777777779</v>
      </c>
      <c r="N171" s="3">
        <v>16.527777777777779</v>
      </c>
      <c r="O171" s="3">
        <v>5.4222222222222225</v>
      </c>
      <c r="P171" s="3">
        <f>SUM(Table3[[#This Row],[LPN Hours (excl. Admin)]:[LPN Admin Hours]])</f>
        <v>72.077777777777783</v>
      </c>
      <c r="Q171" s="3">
        <v>72.077777777777783</v>
      </c>
      <c r="R171" s="3">
        <v>0</v>
      </c>
      <c r="S171" s="3">
        <f>SUM(Table3[[#This Row],[CNA Hours]], Table3[[#This Row],[NA TR Hours]], Table3[[#This Row],[Med Aide/Tech Hours]])</f>
        <v>156.55555555555554</v>
      </c>
      <c r="T171" s="3">
        <v>145.98055555555555</v>
      </c>
      <c r="U171" s="3">
        <v>10.574999999999999</v>
      </c>
      <c r="V171" s="3">
        <v>0</v>
      </c>
      <c r="W171" s="3">
        <f>SUM(Table3[[#This Row],[RN Hours Contract]:[Med Aide Hours Contract]])</f>
        <v>5.7527777777777782</v>
      </c>
      <c r="X171" s="3">
        <v>0</v>
      </c>
      <c r="Y171" s="3">
        <v>0</v>
      </c>
      <c r="Z171" s="3">
        <v>0</v>
      </c>
      <c r="AA171" s="3">
        <v>4.3638888888888889</v>
      </c>
      <c r="AB171" s="3">
        <v>0</v>
      </c>
      <c r="AC171" s="3">
        <v>1.3888888888888888</v>
      </c>
      <c r="AD171" s="3">
        <v>0</v>
      </c>
      <c r="AE171" s="3">
        <v>0</v>
      </c>
      <c r="AF171" t="s">
        <v>169</v>
      </c>
      <c r="AG171" s="13">
        <v>3</v>
      </c>
      <c r="AQ171"/>
    </row>
    <row r="172" spans="1:43" x14ac:dyDescent="0.2">
      <c r="A172" t="s">
        <v>681</v>
      </c>
      <c r="B172" t="s">
        <v>866</v>
      </c>
      <c r="C172" t="s">
        <v>1410</v>
      </c>
      <c r="D172" t="s">
        <v>1746</v>
      </c>
      <c r="E172" s="3">
        <v>70.844444444444449</v>
      </c>
      <c r="F172" s="3">
        <f>Table3[[#This Row],[Total Hours Nurse Staffing]]/Table3[[#This Row],[MDS Census]]</f>
        <v>4.4296282936010032</v>
      </c>
      <c r="G172" s="3">
        <f>Table3[[#This Row],[Total Direct Care Staff Hours]]/Table3[[#This Row],[MDS Census]]</f>
        <v>4.1316358218318694</v>
      </c>
      <c r="H172" s="3">
        <f>Table3[[#This Row],[Total RN Hours (w/ Admin, DON)]]/Table3[[#This Row],[MDS Census]]</f>
        <v>0.86830457967377672</v>
      </c>
      <c r="I172" s="3">
        <f>Table3[[#This Row],[RN Hours (excl. Admin, DON)]]/Table3[[#This Row],[MDS Census]]</f>
        <v>0.57031210790464237</v>
      </c>
      <c r="J172" s="3">
        <f t="shared" si="3"/>
        <v>313.81455555555556</v>
      </c>
      <c r="K172" s="3">
        <f>SUM(Table3[[#This Row],[RN Hours (excl. Admin, DON)]], Table3[[#This Row],[LPN Hours (excl. Admin)]], Table3[[#This Row],[CNA Hours]], Table3[[#This Row],[NA TR Hours]], Table3[[#This Row],[Med Aide/Tech Hours]])</f>
        <v>292.70344444444447</v>
      </c>
      <c r="L172" s="3">
        <f>SUM(Table3[[#This Row],[RN Hours (excl. Admin, DON)]:[RN DON Hours]])</f>
        <v>61.51455555555556</v>
      </c>
      <c r="M172" s="3">
        <v>40.403444444444446</v>
      </c>
      <c r="N172" s="3">
        <v>16.600000000000001</v>
      </c>
      <c r="O172" s="3">
        <v>4.5111111111111111</v>
      </c>
      <c r="P172" s="3">
        <f>SUM(Table3[[#This Row],[LPN Hours (excl. Admin)]:[LPN Admin Hours]])</f>
        <v>76.774111111111111</v>
      </c>
      <c r="Q172" s="3">
        <v>76.774111111111111</v>
      </c>
      <c r="R172" s="3">
        <v>0</v>
      </c>
      <c r="S172" s="3">
        <f>SUM(Table3[[#This Row],[CNA Hours]], Table3[[#This Row],[NA TR Hours]], Table3[[#This Row],[Med Aide/Tech Hours]])</f>
        <v>175.52588888888891</v>
      </c>
      <c r="T172" s="3">
        <v>152.42333333333335</v>
      </c>
      <c r="U172" s="3">
        <v>23.102555555555554</v>
      </c>
      <c r="V172" s="3">
        <v>0</v>
      </c>
      <c r="W172" s="3">
        <f>SUM(Table3[[#This Row],[RN Hours Contract]:[Med Aide Hours Contract]])</f>
        <v>24.216333333333331</v>
      </c>
      <c r="X172" s="3">
        <v>3.6663333333333332</v>
      </c>
      <c r="Y172" s="3">
        <v>0</v>
      </c>
      <c r="Z172" s="3">
        <v>0</v>
      </c>
      <c r="AA172" s="3">
        <v>5.9243333333333323</v>
      </c>
      <c r="AB172" s="3">
        <v>0</v>
      </c>
      <c r="AC172" s="3">
        <v>14.625666666666666</v>
      </c>
      <c r="AD172" s="3">
        <v>0</v>
      </c>
      <c r="AE172" s="3">
        <v>0</v>
      </c>
      <c r="AF172" t="s">
        <v>170</v>
      </c>
      <c r="AG172" s="13">
        <v>3</v>
      </c>
      <c r="AQ172"/>
    </row>
    <row r="173" spans="1:43" x14ac:dyDescent="0.2">
      <c r="A173" t="s">
        <v>681</v>
      </c>
      <c r="B173" t="s">
        <v>867</v>
      </c>
      <c r="C173" t="s">
        <v>1401</v>
      </c>
      <c r="D173" t="s">
        <v>1733</v>
      </c>
      <c r="E173" s="3">
        <v>73.644444444444446</v>
      </c>
      <c r="F173" s="3">
        <f>Table3[[#This Row],[Total Hours Nurse Staffing]]/Table3[[#This Row],[MDS Census]]</f>
        <v>4.9709188292094142</v>
      </c>
      <c r="G173" s="3">
        <f>Table3[[#This Row],[Total Direct Care Staff Hours]]/Table3[[#This Row],[MDS Census]]</f>
        <v>4.7231065178032585</v>
      </c>
      <c r="H173" s="3">
        <f>Table3[[#This Row],[Total RN Hours (w/ Admin, DON)]]/Table3[[#This Row],[MDS Census]]</f>
        <v>0.69587356668678335</v>
      </c>
      <c r="I173" s="3">
        <f>Table3[[#This Row],[RN Hours (excl. Admin, DON)]]/Table3[[#This Row],[MDS Census]]</f>
        <v>0.44806125528062762</v>
      </c>
      <c r="J173" s="3">
        <f t="shared" si="3"/>
        <v>366.08055555555552</v>
      </c>
      <c r="K173" s="3">
        <f>SUM(Table3[[#This Row],[RN Hours (excl. Admin, DON)]], Table3[[#This Row],[LPN Hours (excl. Admin)]], Table3[[#This Row],[CNA Hours]], Table3[[#This Row],[NA TR Hours]], Table3[[#This Row],[Med Aide/Tech Hours]])</f>
        <v>347.83055555555552</v>
      </c>
      <c r="L173" s="3">
        <f>SUM(Table3[[#This Row],[RN Hours (excl. Admin, DON)]:[RN DON Hours]])</f>
        <v>51.24722222222222</v>
      </c>
      <c r="M173" s="3">
        <v>32.99722222222222</v>
      </c>
      <c r="N173" s="3">
        <v>13.166666666666666</v>
      </c>
      <c r="O173" s="3">
        <v>5.083333333333333</v>
      </c>
      <c r="P173" s="3">
        <f>SUM(Table3[[#This Row],[LPN Hours (excl. Admin)]:[LPN Admin Hours]])</f>
        <v>97.786111111111111</v>
      </c>
      <c r="Q173" s="3">
        <v>97.786111111111111</v>
      </c>
      <c r="R173" s="3">
        <v>0</v>
      </c>
      <c r="S173" s="3">
        <f>SUM(Table3[[#This Row],[CNA Hours]], Table3[[#This Row],[NA TR Hours]], Table3[[#This Row],[Med Aide/Tech Hours]])</f>
        <v>217.04722222222222</v>
      </c>
      <c r="T173" s="3">
        <v>217.04722222222222</v>
      </c>
      <c r="U173" s="3">
        <v>0</v>
      </c>
      <c r="V173" s="3">
        <v>0</v>
      </c>
      <c r="W173" s="3">
        <f>SUM(Table3[[#This Row],[RN Hours Contract]:[Med Aide Hours Contract]])</f>
        <v>0</v>
      </c>
      <c r="X173" s="3">
        <v>0</v>
      </c>
      <c r="Y173" s="3">
        <v>0</v>
      </c>
      <c r="Z173" s="3">
        <v>0</v>
      </c>
      <c r="AA173" s="3">
        <v>0</v>
      </c>
      <c r="AB173" s="3">
        <v>0</v>
      </c>
      <c r="AC173" s="3">
        <v>0</v>
      </c>
      <c r="AD173" s="3">
        <v>0</v>
      </c>
      <c r="AE173" s="3">
        <v>0</v>
      </c>
      <c r="AF173" t="s">
        <v>171</v>
      </c>
      <c r="AG173" s="13">
        <v>3</v>
      </c>
      <c r="AQ173"/>
    </row>
    <row r="174" spans="1:43" x14ac:dyDescent="0.2">
      <c r="A174" t="s">
        <v>681</v>
      </c>
      <c r="B174" t="s">
        <v>868</v>
      </c>
      <c r="C174" t="s">
        <v>1454</v>
      </c>
      <c r="D174" t="s">
        <v>1720</v>
      </c>
      <c r="E174" s="3">
        <v>72.24444444444444</v>
      </c>
      <c r="F174" s="3">
        <f>Table3[[#This Row],[Total Hours Nurse Staffing]]/Table3[[#This Row],[MDS Census]]</f>
        <v>4.9435173792679175</v>
      </c>
      <c r="G174" s="3">
        <f>Table3[[#This Row],[Total Direct Care Staff Hours]]/Table3[[#This Row],[MDS Census]]</f>
        <v>4.5190326053521996</v>
      </c>
      <c r="H174" s="3">
        <f>Table3[[#This Row],[Total RN Hours (w/ Admin, DON)]]/Table3[[#This Row],[MDS Census]]</f>
        <v>1.4005306059673948</v>
      </c>
      <c r="I174" s="3">
        <f>Table3[[#This Row],[RN Hours (excl. Admin, DON)]]/Table3[[#This Row],[MDS Census]]</f>
        <v>0.97604583205167639</v>
      </c>
      <c r="J174" s="3">
        <f t="shared" si="3"/>
        <v>357.14166666666665</v>
      </c>
      <c r="K174" s="3">
        <f>SUM(Table3[[#This Row],[RN Hours (excl. Admin, DON)]], Table3[[#This Row],[LPN Hours (excl. Admin)]], Table3[[#This Row],[CNA Hours]], Table3[[#This Row],[NA TR Hours]], Table3[[#This Row],[Med Aide/Tech Hours]])</f>
        <v>326.47500000000002</v>
      </c>
      <c r="L174" s="3">
        <f>SUM(Table3[[#This Row],[RN Hours (excl. Admin, DON)]:[RN DON Hours]])</f>
        <v>101.18055555555556</v>
      </c>
      <c r="M174" s="3">
        <v>70.513888888888886</v>
      </c>
      <c r="N174" s="3">
        <v>25.916666666666668</v>
      </c>
      <c r="O174" s="3">
        <v>4.75</v>
      </c>
      <c r="P174" s="3">
        <f>SUM(Table3[[#This Row],[LPN Hours (excl. Admin)]:[LPN Admin Hours]])</f>
        <v>87.688888888888883</v>
      </c>
      <c r="Q174" s="3">
        <v>87.688888888888883</v>
      </c>
      <c r="R174" s="3">
        <v>0</v>
      </c>
      <c r="S174" s="3">
        <f>SUM(Table3[[#This Row],[CNA Hours]], Table3[[#This Row],[NA TR Hours]], Table3[[#This Row],[Med Aide/Tech Hours]])</f>
        <v>168.27222222222221</v>
      </c>
      <c r="T174" s="3">
        <v>168.27222222222221</v>
      </c>
      <c r="U174" s="3">
        <v>0</v>
      </c>
      <c r="V174" s="3">
        <v>0</v>
      </c>
      <c r="W174" s="3">
        <f>SUM(Table3[[#This Row],[RN Hours Contract]:[Med Aide Hours Contract]])</f>
        <v>15.555555555555554</v>
      </c>
      <c r="X174" s="3">
        <v>7.083333333333333</v>
      </c>
      <c r="Y174" s="3">
        <v>0</v>
      </c>
      <c r="Z174" s="3">
        <v>0</v>
      </c>
      <c r="AA174" s="3">
        <v>8.4722222222222214</v>
      </c>
      <c r="AB174" s="3">
        <v>0</v>
      </c>
      <c r="AC174" s="3">
        <v>0</v>
      </c>
      <c r="AD174" s="3">
        <v>0</v>
      </c>
      <c r="AE174" s="3">
        <v>0</v>
      </c>
      <c r="AF174" t="s">
        <v>172</v>
      </c>
      <c r="AG174" s="13">
        <v>3</v>
      </c>
      <c r="AQ174"/>
    </row>
    <row r="175" spans="1:43" x14ac:dyDescent="0.2">
      <c r="A175" t="s">
        <v>681</v>
      </c>
      <c r="B175" t="s">
        <v>869</v>
      </c>
      <c r="C175" t="s">
        <v>1367</v>
      </c>
      <c r="D175" t="s">
        <v>1731</v>
      </c>
      <c r="E175" s="3">
        <v>76.011111111111106</v>
      </c>
      <c r="F175" s="3">
        <f>Table3[[#This Row],[Total Hours Nurse Staffing]]/Table3[[#This Row],[MDS Census]]</f>
        <v>4.449019149247186</v>
      </c>
      <c r="G175" s="3">
        <f>Table3[[#This Row],[Total Direct Care Staff Hours]]/Table3[[#This Row],[MDS Census]]</f>
        <v>4.1649963455635142</v>
      </c>
      <c r="H175" s="3">
        <f>Table3[[#This Row],[Total RN Hours (w/ Admin, DON)]]/Table3[[#This Row],[MDS Census]]</f>
        <v>1.331062710130098</v>
      </c>
      <c r="I175" s="3">
        <f>Table3[[#This Row],[RN Hours (excl. Admin, DON)]]/Table3[[#This Row],[MDS Census]]</f>
        <v>1.0470399064464262</v>
      </c>
      <c r="J175" s="3">
        <f t="shared" si="3"/>
        <v>338.17488888888886</v>
      </c>
      <c r="K175" s="3">
        <f>SUM(Table3[[#This Row],[RN Hours (excl. Admin, DON)]], Table3[[#This Row],[LPN Hours (excl. Admin)]], Table3[[#This Row],[CNA Hours]], Table3[[#This Row],[NA TR Hours]], Table3[[#This Row],[Med Aide/Tech Hours]])</f>
        <v>316.58600000000001</v>
      </c>
      <c r="L175" s="3">
        <f>SUM(Table3[[#This Row],[RN Hours (excl. Admin, DON)]:[RN DON Hours]])</f>
        <v>101.17555555555556</v>
      </c>
      <c r="M175" s="3">
        <v>79.586666666666673</v>
      </c>
      <c r="N175" s="3">
        <v>16.5</v>
      </c>
      <c r="O175" s="3">
        <v>5.0888888888888886</v>
      </c>
      <c r="P175" s="3">
        <f>SUM(Table3[[#This Row],[LPN Hours (excl. Admin)]:[LPN Admin Hours]])</f>
        <v>81.813333333333333</v>
      </c>
      <c r="Q175" s="3">
        <v>81.813333333333333</v>
      </c>
      <c r="R175" s="3">
        <v>0</v>
      </c>
      <c r="S175" s="3">
        <f>SUM(Table3[[#This Row],[CNA Hours]], Table3[[#This Row],[NA TR Hours]], Table3[[#This Row],[Med Aide/Tech Hours]])</f>
        <v>155.18600000000001</v>
      </c>
      <c r="T175" s="3">
        <v>155.18600000000001</v>
      </c>
      <c r="U175" s="3">
        <v>0</v>
      </c>
      <c r="V175" s="3">
        <v>0</v>
      </c>
      <c r="W175" s="3">
        <f>SUM(Table3[[#This Row],[RN Hours Contract]:[Med Aide Hours Contract]])</f>
        <v>7.9833333333333334</v>
      </c>
      <c r="X175" s="3">
        <v>0</v>
      </c>
      <c r="Y175" s="3">
        <v>0</v>
      </c>
      <c r="Z175" s="3">
        <v>0</v>
      </c>
      <c r="AA175" s="3">
        <v>1.6694444444444445</v>
      </c>
      <c r="AB175" s="3">
        <v>0</v>
      </c>
      <c r="AC175" s="3">
        <v>6.3138888888888891</v>
      </c>
      <c r="AD175" s="3">
        <v>0</v>
      </c>
      <c r="AE175" s="3">
        <v>0</v>
      </c>
      <c r="AF175" t="s">
        <v>173</v>
      </c>
      <c r="AG175" s="13">
        <v>3</v>
      </c>
      <c r="AQ175"/>
    </row>
    <row r="176" spans="1:43" x14ac:dyDescent="0.2">
      <c r="A176" t="s">
        <v>681</v>
      </c>
      <c r="B176" t="s">
        <v>870</v>
      </c>
      <c r="C176" t="s">
        <v>1549</v>
      </c>
      <c r="D176" t="s">
        <v>1688</v>
      </c>
      <c r="E176" s="3">
        <v>116.95555555555555</v>
      </c>
      <c r="F176" s="3">
        <f>Table3[[#This Row],[Total Hours Nurse Staffing]]/Table3[[#This Row],[MDS Census]]</f>
        <v>3.037763632908987</v>
      </c>
      <c r="G176" s="3">
        <f>Table3[[#This Row],[Total Direct Care Staff Hours]]/Table3[[#This Row],[MDS Census]]</f>
        <v>2.8865190955728672</v>
      </c>
      <c r="H176" s="3">
        <f>Table3[[#This Row],[Total RN Hours (w/ Admin, DON)]]/Table3[[#This Row],[MDS Census]]</f>
        <v>0.61150959528785864</v>
      </c>
      <c r="I176" s="3">
        <f>Table3[[#This Row],[RN Hours (excl. Admin, DON)]]/Table3[[#This Row],[MDS Census]]</f>
        <v>0.46026505795173855</v>
      </c>
      <c r="J176" s="3">
        <f t="shared" si="3"/>
        <v>355.2833333333333</v>
      </c>
      <c r="K176" s="3">
        <f>SUM(Table3[[#This Row],[RN Hours (excl. Admin, DON)]], Table3[[#This Row],[LPN Hours (excl. Admin)]], Table3[[#This Row],[CNA Hours]], Table3[[#This Row],[NA TR Hours]], Table3[[#This Row],[Med Aide/Tech Hours]])</f>
        <v>337.59444444444443</v>
      </c>
      <c r="L176" s="3">
        <f>SUM(Table3[[#This Row],[RN Hours (excl. Admin, DON)]:[RN DON Hours]])</f>
        <v>71.519444444444446</v>
      </c>
      <c r="M176" s="3">
        <v>53.830555555555556</v>
      </c>
      <c r="N176" s="3">
        <v>13.03888888888889</v>
      </c>
      <c r="O176" s="3">
        <v>4.6500000000000004</v>
      </c>
      <c r="P176" s="3">
        <f>SUM(Table3[[#This Row],[LPN Hours (excl. Admin)]:[LPN Admin Hours]])</f>
        <v>67.419444444444451</v>
      </c>
      <c r="Q176" s="3">
        <v>67.419444444444451</v>
      </c>
      <c r="R176" s="3">
        <v>0</v>
      </c>
      <c r="S176" s="3">
        <f>SUM(Table3[[#This Row],[CNA Hours]], Table3[[#This Row],[NA TR Hours]], Table3[[#This Row],[Med Aide/Tech Hours]])</f>
        <v>216.34444444444443</v>
      </c>
      <c r="T176" s="3">
        <v>216.34444444444443</v>
      </c>
      <c r="U176" s="3">
        <v>0</v>
      </c>
      <c r="V176" s="3">
        <v>0</v>
      </c>
      <c r="W176" s="3">
        <f>SUM(Table3[[#This Row],[RN Hours Contract]:[Med Aide Hours Contract]])</f>
        <v>41.05</v>
      </c>
      <c r="X176" s="3">
        <v>4.7111111111111112</v>
      </c>
      <c r="Y176" s="3">
        <v>0</v>
      </c>
      <c r="Z176" s="3">
        <v>0</v>
      </c>
      <c r="AA176" s="3">
        <v>11.438888888888888</v>
      </c>
      <c r="AB176" s="3">
        <v>0</v>
      </c>
      <c r="AC176" s="3">
        <v>24.9</v>
      </c>
      <c r="AD176" s="3">
        <v>0</v>
      </c>
      <c r="AE176" s="3">
        <v>0</v>
      </c>
      <c r="AF176" t="s">
        <v>174</v>
      </c>
      <c r="AG176" s="13">
        <v>3</v>
      </c>
      <c r="AQ176"/>
    </row>
    <row r="177" spans="1:43" x14ac:dyDescent="0.2">
      <c r="A177" t="s">
        <v>681</v>
      </c>
      <c r="B177" t="s">
        <v>871</v>
      </c>
      <c r="C177" t="s">
        <v>1550</v>
      </c>
      <c r="D177" t="s">
        <v>1734</v>
      </c>
      <c r="E177" s="3">
        <v>108.03333333333333</v>
      </c>
      <c r="F177" s="3">
        <f>Table3[[#This Row],[Total Hours Nurse Staffing]]/Table3[[#This Row],[MDS Census]]</f>
        <v>3.5256608042785151</v>
      </c>
      <c r="G177" s="3">
        <f>Table3[[#This Row],[Total Direct Care Staff Hours]]/Table3[[#This Row],[MDS Census]]</f>
        <v>3.3386814769104185</v>
      </c>
      <c r="H177" s="3">
        <f>Table3[[#This Row],[Total RN Hours (w/ Admin, DON)]]/Table3[[#This Row],[MDS Census]]</f>
        <v>0.74082073434125273</v>
      </c>
      <c r="I177" s="3">
        <f>Table3[[#This Row],[RN Hours (excl. Admin, DON)]]/Table3[[#This Row],[MDS Census]]</f>
        <v>0.58441324694024477</v>
      </c>
      <c r="J177" s="3">
        <f t="shared" si="3"/>
        <v>380.88888888888891</v>
      </c>
      <c r="K177" s="3">
        <f>SUM(Table3[[#This Row],[RN Hours (excl. Admin, DON)]], Table3[[#This Row],[LPN Hours (excl. Admin)]], Table3[[#This Row],[CNA Hours]], Table3[[#This Row],[NA TR Hours]], Table3[[#This Row],[Med Aide/Tech Hours]])</f>
        <v>360.68888888888887</v>
      </c>
      <c r="L177" s="3">
        <f>SUM(Table3[[#This Row],[RN Hours (excl. Admin, DON)]:[RN DON Hours]])</f>
        <v>80.033333333333331</v>
      </c>
      <c r="M177" s="3">
        <v>63.136111111111113</v>
      </c>
      <c r="N177" s="3">
        <v>11.297222222222222</v>
      </c>
      <c r="O177" s="3">
        <v>5.6</v>
      </c>
      <c r="P177" s="3">
        <f>SUM(Table3[[#This Row],[LPN Hours (excl. Admin)]:[LPN Admin Hours]])</f>
        <v>95.580555555555549</v>
      </c>
      <c r="Q177" s="3">
        <v>92.277777777777771</v>
      </c>
      <c r="R177" s="3">
        <v>3.3027777777777776</v>
      </c>
      <c r="S177" s="3">
        <f>SUM(Table3[[#This Row],[CNA Hours]], Table3[[#This Row],[NA TR Hours]], Table3[[#This Row],[Med Aide/Tech Hours]])</f>
        <v>205.27500000000001</v>
      </c>
      <c r="T177" s="3">
        <v>205.27500000000001</v>
      </c>
      <c r="U177" s="3">
        <v>0</v>
      </c>
      <c r="V177" s="3">
        <v>0</v>
      </c>
      <c r="W177" s="3">
        <f>SUM(Table3[[#This Row],[RN Hours Contract]:[Med Aide Hours Contract]])</f>
        <v>0</v>
      </c>
      <c r="X177" s="3">
        <v>0</v>
      </c>
      <c r="Y177" s="3">
        <v>0</v>
      </c>
      <c r="Z177" s="3">
        <v>0</v>
      </c>
      <c r="AA177" s="3">
        <v>0</v>
      </c>
      <c r="AB177" s="3">
        <v>0</v>
      </c>
      <c r="AC177" s="3">
        <v>0</v>
      </c>
      <c r="AD177" s="3">
        <v>0</v>
      </c>
      <c r="AE177" s="3">
        <v>0</v>
      </c>
      <c r="AF177" t="s">
        <v>175</v>
      </c>
      <c r="AG177" s="13">
        <v>3</v>
      </c>
      <c r="AQ177"/>
    </row>
    <row r="178" spans="1:43" x14ac:dyDescent="0.2">
      <c r="A178" t="s">
        <v>681</v>
      </c>
      <c r="B178" t="s">
        <v>872</v>
      </c>
      <c r="C178" t="s">
        <v>1377</v>
      </c>
      <c r="D178" t="s">
        <v>1726</v>
      </c>
      <c r="E178" s="3">
        <v>97.888888888888886</v>
      </c>
      <c r="F178" s="3">
        <f>Table3[[#This Row],[Total Hours Nurse Staffing]]/Table3[[#This Row],[MDS Census]]</f>
        <v>4.3056129398410903</v>
      </c>
      <c r="G178" s="3">
        <f>Table3[[#This Row],[Total Direct Care Staff Hours]]/Table3[[#This Row],[MDS Census]]</f>
        <v>4.0137570942111243</v>
      </c>
      <c r="H178" s="3">
        <f>Table3[[#This Row],[Total RN Hours (w/ Admin, DON)]]/Table3[[#This Row],[MDS Census]]</f>
        <v>0.95483541430192975</v>
      </c>
      <c r="I178" s="3">
        <f>Table3[[#This Row],[RN Hours (excl. Admin, DON)]]/Table3[[#This Row],[MDS Census]]</f>
        <v>0.71737797956867211</v>
      </c>
      <c r="J178" s="3">
        <f t="shared" si="3"/>
        <v>421.47166666666669</v>
      </c>
      <c r="K178" s="3">
        <f>SUM(Table3[[#This Row],[RN Hours (excl. Admin, DON)]], Table3[[#This Row],[LPN Hours (excl. Admin)]], Table3[[#This Row],[CNA Hours]], Table3[[#This Row],[NA TR Hours]], Table3[[#This Row],[Med Aide/Tech Hours]])</f>
        <v>392.90222222222224</v>
      </c>
      <c r="L178" s="3">
        <f>SUM(Table3[[#This Row],[RN Hours (excl. Admin, DON)]:[RN DON Hours]])</f>
        <v>93.467777777777783</v>
      </c>
      <c r="M178" s="3">
        <v>70.223333333333343</v>
      </c>
      <c r="N178" s="3">
        <v>17.644444444444446</v>
      </c>
      <c r="O178" s="3">
        <v>5.6</v>
      </c>
      <c r="P178" s="3">
        <f>SUM(Table3[[#This Row],[LPN Hours (excl. Admin)]:[LPN Admin Hours]])</f>
        <v>104.13722222222223</v>
      </c>
      <c r="Q178" s="3">
        <v>98.812222222222232</v>
      </c>
      <c r="R178" s="3">
        <v>5.3250000000000002</v>
      </c>
      <c r="S178" s="3">
        <f>SUM(Table3[[#This Row],[CNA Hours]], Table3[[#This Row],[NA TR Hours]], Table3[[#This Row],[Med Aide/Tech Hours]])</f>
        <v>223.86666666666665</v>
      </c>
      <c r="T178" s="3">
        <v>217.32499999999999</v>
      </c>
      <c r="U178" s="3">
        <v>6.541666666666667</v>
      </c>
      <c r="V178" s="3">
        <v>0</v>
      </c>
      <c r="W178" s="3">
        <f>SUM(Table3[[#This Row],[RN Hours Contract]:[Med Aide Hours Contract]])</f>
        <v>22.642777777777781</v>
      </c>
      <c r="X178" s="3">
        <v>2.7777777777777776E-2</v>
      </c>
      <c r="Y178" s="3">
        <v>0</v>
      </c>
      <c r="Z178" s="3">
        <v>0</v>
      </c>
      <c r="AA178" s="3">
        <v>9.6224444444444437</v>
      </c>
      <c r="AB178" s="3">
        <v>2.8222222222222224</v>
      </c>
      <c r="AC178" s="3">
        <v>10.170333333333334</v>
      </c>
      <c r="AD178" s="3">
        <v>0</v>
      </c>
      <c r="AE178" s="3">
        <v>0</v>
      </c>
      <c r="AF178" t="s">
        <v>176</v>
      </c>
      <c r="AG178" s="13">
        <v>3</v>
      </c>
      <c r="AQ178"/>
    </row>
    <row r="179" spans="1:43" x14ac:dyDescent="0.2">
      <c r="A179" t="s">
        <v>681</v>
      </c>
      <c r="B179" t="s">
        <v>873</v>
      </c>
      <c r="C179" t="s">
        <v>1446</v>
      </c>
      <c r="D179" t="s">
        <v>1742</v>
      </c>
      <c r="E179" s="3">
        <v>100.26666666666667</v>
      </c>
      <c r="F179" s="3">
        <f>Table3[[#This Row],[Total Hours Nurse Staffing]]/Table3[[#This Row],[MDS Census]]</f>
        <v>3.5250631648936168</v>
      </c>
      <c r="G179" s="3">
        <f>Table3[[#This Row],[Total Direct Care Staff Hours]]/Table3[[#This Row],[MDS Census]]</f>
        <v>3.3180596187943259</v>
      </c>
      <c r="H179" s="3">
        <f>Table3[[#This Row],[Total RN Hours (w/ Admin, DON)]]/Table3[[#This Row],[MDS Census]]</f>
        <v>0.54820478723404253</v>
      </c>
      <c r="I179" s="3">
        <f>Table3[[#This Row],[RN Hours (excl. Admin, DON)]]/Table3[[#This Row],[MDS Census]]</f>
        <v>0.34120124113475175</v>
      </c>
      <c r="J179" s="3">
        <f t="shared" si="3"/>
        <v>353.44633333333331</v>
      </c>
      <c r="K179" s="3">
        <f>SUM(Table3[[#This Row],[RN Hours (excl. Admin, DON)]], Table3[[#This Row],[LPN Hours (excl. Admin)]], Table3[[#This Row],[CNA Hours]], Table3[[#This Row],[NA TR Hours]], Table3[[#This Row],[Med Aide/Tech Hours]])</f>
        <v>332.69077777777773</v>
      </c>
      <c r="L179" s="3">
        <f>SUM(Table3[[#This Row],[RN Hours (excl. Admin, DON)]:[RN DON Hours]])</f>
        <v>54.966666666666661</v>
      </c>
      <c r="M179" s="3">
        <v>34.211111111111109</v>
      </c>
      <c r="N179" s="3">
        <v>15.955555555555556</v>
      </c>
      <c r="O179" s="3">
        <v>4.8</v>
      </c>
      <c r="P179" s="3">
        <f>SUM(Table3[[#This Row],[LPN Hours (excl. Admin)]:[LPN Admin Hours]])</f>
        <v>110.57777777777778</v>
      </c>
      <c r="Q179" s="3">
        <v>110.57777777777778</v>
      </c>
      <c r="R179" s="3">
        <v>0</v>
      </c>
      <c r="S179" s="3">
        <f>SUM(Table3[[#This Row],[CNA Hours]], Table3[[#This Row],[NA TR Hours]], Table3[[#This Row],[Med Aide/Tech Hours]])</f>
        <v>187.90188888888889</v>
      </c>
      <c r="T179" s="3">
        <v>182.33799999999999</v>
      </c>
      <c r="U179" s="3">
        <v>5.5638888888888891</v>
      </c>
      <c r="V179" s="3">
        <v>0</v>
      </c>
      <c r="W179" s="3">
        <f>SUM(Table3[[#This Row],[RN Hours Contract]:[Med Aide Hours Contract]])</f>
        <v>0</v>
      </c>
      <c r="X179" s="3">
        <v>0</v>
      </c>
      <c r="Y179" s="3">
        <v>0</v>
      </c>
      <c r="Z179" s="3">
        <v>0</v>
      </c>
      <c r="AA179" s="3">
        <v>0</v>
      </c>
      <c r="AB179" s="3">
        <v>0</v>
      </c>
      <c r="AC179" s="3">
        <v>0</v>
      </c>
      <c r="AD179" s="3">
        <v>0</v>
      </c>
      <c r="AE179" s="3">
        <v>0</v>
      </c>
      <c r="AF179" t="s">
        <v>177</v>
      </c>
      <c r="AG179" s="13">
        <v>3</v>
      </c>
      <c r="AQ179"/>
    </row>
    <row r="180" spans="1:43" x14ac:dyDescent="0.2">
      <c r="A180" t="s">
        <v>681</v>
      </c>
      <c r="B180" t="s">
        <v>874</v>
      </c>
      <c r="C180" t="s">
        <v>1551</v>
      </c>
      <c r="D180" t="s">
        <v>1709</v>
      </c>
      <c r="E180" s="3">
        <v>144.1888888888889</v>
      </c>
      <c r="F180" s="3">
        <f>Table3[[#This Row],[Total Hours Nurse Staffing]]/Table3[[#This Row],[MDS Census]]</f>
        <v>3.0238922709408951</v>
      </c>
      <c r="G180" s="3">
        <f>Table3[[#This Row],[Total Direct Care Staff Hours]]/Table3[[#This Row],[MDS Census]]</f>
        <v>2.8477151884102643</v>
      </c>
      <c r="H180" s="3">
        <f>Table3[[#This Row],[Total RN Hours (w/ Admin, DON)]]/Table3[[#This Row],[MDS Census]]</f>
        <v>0.59794174308391757</v>
      </c>
      <c r="I180" s="3">
        <f>Table3[[#This Row],[RN Hours (excl. Admin, DON)]]/Table3[[#This Row],[MDS Census]]</f>
        <v>0.42176466055328654</v>
      </c>
      <c r="J180" s="3">
        <f t="shared" si="3"/>
        <v>436.01166666666666</v>
      </c>
      <c r="K180" s="3">
        <f>SUM(Table3[[#This Row],[RN Hours (excl. Admin, DON)]], Table3[[#This Row],[LPN Hours (excl. Admin)]], Table3[[#This Row],[CNA Hours]], Table3[[#This Row],[NA TR Hours]], Table3[[#This Row],[Med Aide/Tech Hours]])</f>
        <v>410.60888888888888</v>
      </c>
      <c r="L180" s="3">
        <f>SUM(Table3[[#This Row],[RN Hours (excl. Admin, DON)]:[RN DON Hours]])</f>
        <v>86.216555555555544</v>
      </c>
      <c r="M180" s="3">
        <v>60.813777777777773</v>
      </c>
      <c r="N180" s="3">
        <v>20.336111111111112</v>
      </c>
      <c r="O180" s="3">
        <v>5.0666666666666664</v>
      </c>
      <c r="P180" s="3">
        <f>SUM(Table3[[#This Row],[LPN Hours (excl. Admin)]:[LPN Admin Hours]])</f>
        <v>134.6311111111111</v>
      </c>
      <c r="Q180" s="3">
        <v>134.6311111111111</v>
      </c>
      <c r="R180" s="3">
        <v>0</v>
      </c>
      <c r="S180" s="3">
        <f>SUM(Table3[[#This Row],[CNA Hours]], Table3[[#This Row],[NA TR Hours]], Table3[[#This Row],[Med Aide/Tech Hours]])</f>
        <v>215.16399999999999</v>
      </c>
      <c r="T180" s="3">
        <v>197.49566666666666</v>
      </c>
      <c r="U180" s="3">
        <v>17.668333333333326</v>
      </c>
      <c r="V180" s="3">
        <v>0</v>
      </c>
      <c r="W180" s="3">
        <f>SUM(Table3[[#This Row],[RN Hours Contract]:[Med Aide Hours Contract]])</f>
        <v>4.0649999999999995</v>
      </c>
      <c r="X180" s="3">
        <v>0.6170000000000001</v>
      </c>
      <c r="Y180" s="3">
        <v>0</v>
      </c>
      <c r="Z180" s="3">
        <v>0</v>
      </c>
      <c r="AA180" s="3">
        <v>0.87988888888888883</v>
      </c>
      <c r="AB180" s="3">
        <v>0</v>
      </c>
      <c r="AC180" s="3">
        <v>2.568111111111111</v>
      </c>
      <c r="AD180" s="3">
        <v>0</v>
      </c>
      <c r="AE180" s="3">
        <v>0</v>
      </c>
      <c r="AF180" t="s">
        <v>178</v>
      </c>
      <c r="AG180" s="13">
        <v>3</v>
      </c>
      <c r="AQ180"/>
    </row>
    <row r="181" spans="1:43" x14ac:dyDescent="0.2">
      <c r="A181" t="s">
        <v>681</v>
      </c>
      <c r="B181" t="s">
        <v>875</v>
      </c>
      <c r="C181" t="s">
        <v>1552</v>
      </c>
      <c r="D181" t="s">
        <v>1708</v>
      </c>
      <c r="E181" s="3">
        <v>58.944444444444443</v>
      </c>
      <c r="F181" s="3">
        <f>Table3[[#This Row],[Total Hours Nurse Staffing]]/Table3[[#This Row],[MDS Census]]</f>
        <v>3.9802544769085766</v>
      </c>
      <c r="G181" s="3">
        <f>Table3[[#This Row],[Total Direct Care Staff Hours]]/Table3[[#This Row],[MDS Census]]</f>
        <v>3.7570688030160229</v>
      </c>
      <c r="H181" s="3">
        <f>Table3[[#This Row],[Total RN Hours (w/ Admin, DON)]]/Table3[[#This Row],[MDS Census]]</f>
        <v>0.74740810556079174</v>
      </c>
      <c r="I181" s="3">
        <f>Table3[[#This Row],[RN Hours (excl. Admin, DON)]]/Table3[[#This Row],[MDS Census]]</f>
        <v>0.52422243166823745</v>
      </c>
      <c r="J181" s="3">
        <f t="shared" si="3"/>
        <v>234.61388888888888</v>
      </c>
      <c r="K181" s="3">
        <f>SUM(Table3[[#This Row],[RN Hours (excl. Admin, DON)]], Table3[[#This Row],[LPN Hours (excl. Admin)]], Table3[[#This Row],[CNA Hours]], Table3[[#This Row],[NA TR Hours]], Table3[[#This Row],[Med Aide/Tech Hours]])</f>
        <v>221.45833333333334</v>
      </c>
      <c r="L181" s="3">
        <f>SUM(Table3[[#This Row],[RN Hours (excl. Admin, DON)]:[RN DON Hours]])</f>
        <v>44.055555555555557</v>
      </c>
      <c r="M181" s="3">
        <v>30.9</v>
      </c>
      <c r="N181" s="3">
        <v>5.4666666666666668</v>
      </c>
      <c r="O181" s="3">
        <v>7.6888888888888891</v>
      </c>
      <c r="P181" s="3">
        <f>SUM(Table3[[#This Row],[LPN Hours (excl. Admin)]:[LPN Admin Hours]])</f>
        <v>64.230555555555554</v>
      </c>
      <c r="Q181" s="3">
        <v>64.230555555555554</v>
      </c>
      <c r="R181" s="3">
        <v>0</v>
      </c>
      <c r="S181" s="3">
        <f>SUM(Table3[[#This Row],[CNA Hours]], Table3[[#This Row],[NA TR Hours]], Table3[[#This Row],[Med Aide/Tech Hours]])</f>
        <v>126.32777777777778</v>
      </c>
      <c r="T181" s="3">
        <v>105.89444444444445</v>
      </c>
      <c r="U181" s="3">
        <v>20.433333333333334</v>
      </c>
      <c r="V181" s="3">
        <v>0</v>
      </c>
      <c r="W181" s="3">
        <f>SUM(Table3[[#This Row],[RN Hours Contract]:[Med Aide Hours Contract]])</f>
        <v>5.6</v>
      </c>
      <c r="X181" s="3">
        <v>0</v>
      </c>
      <c r="Y181" s="3">
        <v>0</v>
      </c>
      <c r="Z181" s="3">
        <v>5.6</v>
      </c>
      <c r="AA181" s="3">
        <v>0</v>
      </c>
      <c r="AB181" s="3">
        <v>0</v>
      </c>
      <c r="AC181" s="3">
        <v>0</v>
      </c>
      <c r="AD181" s="3">
        <v>0</v>
      </c>
      <c r="AE181" s="3">
        <v>0</v>
      </c>
      <c r="AF181" t="s">
        <v>179</v>
      </c>
      <c r="AG181" s="13">
        <v>3</v>
      </c>
      <c r="AQ181"/>
    </row>
    <row r="182" spans="1:43" x14ac:dyDescent="0.2">
      <c r="A182" t="s">
        <v>681</v>
      </c>
      <c r="B182" t="s">
        <v>876</v>
      </c>
      <c r="C182" t="s">
        <v>1396</v>
      </c>
      <c r="D182" t="s">
        <v>1689</v>
      </c>
      <c r="E182" s="3">
        <v>78.066666666666663</v>
      </c>
      <c r="F182" s="3">
        <f>Table3[[#This Row],[Total Hours Nurse Staffing]]/Table3[[#This Row],[MDS Census]]</f>
        <v>4.4555977796754913</v>
      </c>
      <c r="G182" s="3">
        <f>Table3[[#This Row],[Total Direct Care Staff Hours]]/Table3[[#This Row],[MDS Census]]</f>
        <v>4.1462467976088817</v>
      </c>
      <c r="H182" s="3">
        <f>Table3[[#This Row],[Total RN Hours (w/ Admin, DON)]]/Table3[[#This Row],[MDS Census]]</f>
        <v>0.91413748932536287</v>
      </c>
      <c r="I182" s="3">
        <f>Table3[[#This Row],[RN Hours (excl. Admin, DON)]]/Table3[[#This Row],[MDS Census]]</f>
        <v>0.64655992029604326</v>
      </c>
      <c r="J182" s="3">
        <f t="shared" si="3"/>
        <v>347.83366666666666</v>
      </c>
      <c r="K182" s="3">
        <f>SUM(Table3[[#This Row],[RN Hours (excl. Admin, DON)]], Table3[[#This Row],[LPN Hours (excl. Admin)]], Table3[[#This Row],[CNA Hours]], Table3[[#This Row],[NA TR Hours]], Table3[[#This Row],[Med Aide/Tech Hours]])</f>
        <v>323.68366666666668</v>
      </c>
      <c r="L182" s="3">
        <f>SUM(Table3[[#This Row],[RN Hours (excl. Admin, DON)]:[RN DON Hours]])</f>
        <v>71.36366666666666</v>
      </c>
      <c r="M182" s="3">
        <v>50.474777777777774</v>
      </c>
      <c r="N182" s="3">
        <v>10.4</v>
      </c>
      <c r="O182" s="3">
        <v>10.488888888888889</v>
      </c>
      <c r="P182" s="3">
        <f>SUM(Table3[[#This Row],[LPN Hours (excl. Admin)]:[LPN Admin Hours]])</f>
        <v>108.23333333333333</v>
      </c>
      <c r="Q182" s="3">
        <v>104.97222222222223</v>
      </c>
      <c r="R182" s="3">
        <v>3.2611111111111111</v>
      </c>
      <c r="S182" s="3">
        <f>SUM(Table3[[#This Row],[CNA Hours]], Table3[[#This Row],[NA TR Hours]], Table3[[#This Row],[Med Aide/Tech Hours]])</f>
        <v>168.23666666666665</v>
      </c>
      <c r="T182" s="3">
        <v>168.23666666666665</v>
      </c>
      <c r="U182" s="3">
        <v>0</v>
      </c>
      <c r="V182" s="3">
        <v>0</v>
      </c>
      <c r="W182" s="3">
        <f>SUM(Table3[[#This Row],[RN Hours Contract]:[Med Aide Hours Contract]])</f>
        <v>4.0555555555555554</v>
      </c>
      <c r="X182" s="3">
        <v>0</v>
      </c>
      <c r="Y182" s="3">
        <v>0</v>
      </c>
      <c r="Z182" s="3">
        <v>0</v>
      </c>
      <c r="AA182" s="3">
        <v>3.2222222222222223</v>
      </c>
      <c r="AB182" s="3">
        <v>0</v>
      </c>
      <c r="AC182" s="3">
        <v>0.83333333333333337</v>
      </c>
      <c r="AD182" s="3">
        <v>0</v>
      </c>
      <c r="AE182" s="3">
        <v>0</v>
      </c>
      <c r="AF182" t="s">
        <v>180</v>
      </c>
      <c r="AG182" s="13">
        <v>3</v>
      </c>
      <c r="AQ182"/>
    </row>
    <row r="183" spans="1:43" x14ac:dyDescent="0.2">
      <c r="A183" t="s">
        <v>681</v>
      </c>
      <c r="B183" t="s">
        <v>877</v>
      </c>
      <c r="C183" t="s">
        <v>1553</v>
      </c>
      <c r="D183" t="s">
        <v>1746</v>
      </c>
      <c r="E183" s="3">
        <v>102.15555555555555</v>
      </c>
      <c r="F183" s="3">
        <f>Table3[[#This Row],[Total Hours Nurse Staffing]]/Table3[[#This Row],[MDS Census]]</f>
        <v>3.50924842288449</v>
      </c>
      <c r="G183" s="3">
        <f>Table3[[#This Row],[Total Direct Care Staff Hours]]/Table3[[#This Row],[MDS Census]]</f>
        <v>2.9895072873613229</v>
      </c>
      <c r="H183" s="3">
        <f>Table3[[#This Row],[Total RN Hours (w/ Admin, DON)]]/Table3[[#This Row],[MDS Census]]</f>
        <v>0.55919621492277594</v>
      </c>
      <c r="I183" s="3">
        <f>Table3[[#This Row],[RN Hours (excl. Admin, DON)]]/Table3[[#This Row],[MDS Census]]</f>
        <v>3.9455079399608448E-2</v>
      </c>
      <c r="J183" s="3">
        <f t="shared" si="3"/>
        <v>358.48922222222222</v>
      </c>
      <c r="K183" s="3">
        <f>SUM(Table3[[#This Row],[RN Hours (excl. Admin, DON)]], Table3[[#This Row],[LPN Hours (excl. Admin)]], Table3[[#This Row],[CNA Hours]], Table3[[#This Row],[NA TR Hours]], Table3[[#This Row],[Med Aide/Tech Hours]])</f>
        <v>305.39477777777779</v>
      </c>
      <c r="L183" s="3">
        <f>SUM(Table3[[#This Row],[RN Hours (excl. Admin, DON)]:[RN DON Hours]])</f>
        <v>57.125000000000014</v>
      </c>
      <c r="M183" s="3">
        <v>4.0305555555555559</v>
      </c>
      <c r="N183" s="3">
        <v>46.444444444444457</v>
      </c>
      <c r="O183" s="3">
        <v>6.65</v>
      </c>
      <c r="P183" s="3">
        <f>SUM(Table3[[#This Row],[LPN Hours (excl. Admin)]:[LPN Admin Hours]])</f>
        <v>91.383111111111106</v>
      </c>
      <c r="Q183" s="3">
        <v>91.383111111111106</v>
      </c>
      <c r="R183" s="3">
        <v>0</v>
      </c>
      <c r="S183" s="3">
        <f>SUM(Table3[[#This Row],[CNA Hours]], Table3[[#This Row],[NA TR Hours]], Table3[[#This Row],[Med Aide/Tech Hours]])</f>
        <v>209.98111111111112</v>
      </c>
      <c r="T183" s="3">
        <v>179.93655555555557</v>
      </c>
      <c r="U183" s="3">
        <v>30.044555555555554</v>
      </c>
      <c r="V183" s="3">
        <v>0</v>
      </c>
      <c r="W183" s="3">
        <f>SUM(Table3[[#This Row],[RN Hours Contract]:[Med Aide Hours Contract]])</f>
        <v>10.286</v>
      </c>
      <c r="X183" s="3">
        <v>1.0833333333333333</v>
      </c>
      <c r="Y183" s="3">
        <v>0</v>
      </c>
      <c r="Z183" s="3">
        <v>0</v>
      </c>
      <c r="AA183" s="3">
        <v>5.6782222222222218</v>
      </c>
      <c r="AB183" s="3">
        <v>0</v>
      </c>
      <c r="AC183" s="3">
        <v>3.5244444444444443</v>
      </c>
      <c r="AD183" s="3">
        <v>0</v>
      </c>
      <c r="AE183" s="3">
        <v>0</v>
      </c>
      <c r="AF183" t="s">
        <v>181</v>
      </c>
      <c r="AG183" s="13">
        <v>3</v>
      </c>
      <c r="AQ183"/>
    </row>
    <row r="184" spans="1:43" x14ac:dyDescent="0.2">
      <c r="A184" t="s">
        <v>681</v>
      </c>
      <c r="B184" t="s">
        <v>878</v>
      </c>
      <c r="C184" t="s">
        <v>1554</v>
      </c>
      <c r="D184" t="s">
        <v>1688</v>
      </c>
      <c r="E184" s="3">
        <v>129.62222222222223</v>
      </c>
      <c r="F184" s="3">
        <f>Table3[[#This Row],[Total Hours Nurse Staffing]]/Table3[[#This Row],[MDS Census]]</f>
        <v>3.9073281330361729</v>
      </c>
      <c r="G184" s="3">
        <f>Table3[[#This Row],[Total Direct Care Staff Hours]]/Table3[[#This Row],[MDS Census]]</f>
        <v>3.7434330533173323</v>
      </c>
      <c r="H184" s="3">
        <f>Table3[[#This Row],[Total RN Hours (w/ Admin, DON)]]/Table3[[#This Row],[MDS Census]]</f>
        <v>0.66188925081433214</v>
      </c>
      <c r="I184" s="3">
        <f>Table3[[#This Row],[RN Hours (excl. Admin, DON)]]/Table3[[#This Row],[MDS Census]]</f>
        <v>0.57754157380421733</v>
      </c>
      <c r="J184" s="3">
        <f t="shared" si="3"/>
        <v>506.47655555555554</v>
      </c>
      <c r="K184" s="3">
        <f>SUM(Table3[[#This Row],[RN Hours (excl. Admin, DON)]], Table3[[#This Row],[LPN Hours (excl. Admin)]], Table3[[#This Row],[CNA Hours]], Table3[[#This Row],[NA TR Hours]], Table3[[#This Row],[Med Aide/Tech Hours]])</f>
        <v>485.23211111111112</v>
      </c>
      <c r="L184" s="3">
        <f>SUM(Table3[[#This Row],[RN Hours (excl. Admin, DON)]:[RN DON Hours]])</f>
        <v>85.795555555555552</v>
      </c>
      <c r="M184" s="3">
        <v>74.862222222222229</v>
      </c>
      <c r="N184" s="3">
        <v>5.4222222222222225</v>
      </c>
      <c r="O184" s="3">
        <v>5.5111111111111111</v>
      </c>
      <c r="P184" s="3">
        <f>SUM(Table3[[#This Row],[LPN Hours (excl. Admin)]:[LPN Admin Hours]])</f>
        <v>126.56955555555557</v>
      </c>
      <c r="Q184" s="3">
        <v>116.25844444444445</v>
      </c>
      <c r="R184" s="3">
        <v>10.311111111111112</v>
      </c>
      <c r="S184" s="3">
        <f>SUM(Table3[[#This Row],[CNA Hours]], Table3[[#This Row],[NA TR Hours]], Table3[[#This Row],[Med Aide/Tech Hours]])</f>
        <v>294.11144444444443</v>
      </c>
      <c r="T184" s="3">
        <v>294.11144444444443</v>
      </c>
      <c r="U184" s="3">
        <v>0</v>
      </c>
      <c r="V184" s="3">
        <v>0</v>
      </c>
      <c r="W184" s="3">
        <f>SUM(Table3[[#This Row],[RN Hours Contract]:[Med Aide Hours Contract]])</f>
        <v>9.8555555555555561</v>
      </c>
      <c r="X184" s="3">
        <v>8.8888888888888892E-2</v>
      </c>
      <c r="Y184" s="3">
        <v>0</v>
      </c>
      <c r="Z184" s="3">
        <v>0</v>
      </c>
      <c r="AA184" s="3">
        <v>9.7666666666666675</v>
      </c>
      <c r="AB184" s="3">
        <v>0</v>
      </c>
      <c r="AC184" s="3">
        <v>0</v>
      </c>
      <c r="AD184" s="3">
        <v>0</v>
      </c>
      <c r="AE184" s="3">
        <v>0</v>
      </c>
      <c r="AF184" t="s">
        <v>182</v>
      </c>
      <c r="AG184" s="13">
        <v>3</v>
      </c>
      <c r="AQ184"/>
    </row>
    <row r="185" spans="1:43" x14ac:dyDescent="0.2">
      <c r="A185" t="s">
        <v>681</v>
      </c>
      <c r="B185" t="s">
        <v>879</v>
      </c>
      <c r="C185" t="s">
        <v>1555</v>
      </c>
      <c r="D185" t="s">
        <v>1734</v>
      </c>
      <c r="E185" s="3">
        <v>93.533333333333331</v>
      </c>
      <c r="F185" s="3">
        <f>Table3[[#This Row],[Total Hours Nurse Staffing]]/Table3[[#This Row],[MDS Census]]</f>
        <v>3.3332264195770969</v>
      </c>
      <c r="G185" s="3">
        <f>Table3[[#This Row],[Total Direct Care Staff Hours]]/Table3[[#This Row],[MDS Census]]</f>
        <v>3.1678795438346397</v>
      </c>
      <c r="H185" s="3">
        <f>Table3[[#This Row],[Total RN Hours (w/ Admin, DON)]]/Table3[[#This Row],[MDS Census]]</f>
        <v>0.64645402708481825</v>
      </c>
      <c r="I185" s="3">
        <f>Table3[[#This Row],[RN Hours (excl. Admin, DON)]]/Table3[[#This Row],[MDS Census]]</f>
        <v>0.5314813494891899</v>
      </c>
      <c r="J185" s="3">
        <f t="shared" si="3"/>
        <v>311.76777777777778</v>
      </c>
      <c r="K185" s="3">
        <f>SUM(Table3[[#This Row],[RN Hours (excl. Admin, DON)]], Table3[[#This Row],[LPN Hours (excl. Admin)]], Table3[[#This Row],[CNA Hours]], Table3[[#This Row],[NA TR Hours]], Table3[[#This Row],[Med Aide/Tech Hours]])</f>
        <v>296.30233333333331</v>
      </c>
      <c r="L185" s="3">
        <f>SUM(Table3[[#This Row],[RN Hours (excl. Admin, DON)]:[RN DON Hours]])</f>
        <v>60.465000000000003</v>
      </c>
      <c r="M185" s="3">
        <v>49.711222222222226</v>
      </c>
      <c r="N185" s="3">
        <v>6.4021111111111102</v>
      </c>
      <c r="O185" s="3">
        <v>4.3516666666666666</v>
      </c>
      <c r="P185" s="3">
        <f>SUM(Table3[[#This Row],[LPN Hours (excl. Admin)]:[LPN Admin Hours]])</f>
        <v>72.295000000000002</v>
      </c>
      <c r="Q185" s="3">
        <v>67.583333333333329</v>
      </c>
      <c r="R185" s="3">
        <v>4.7116666666666678</v>
      </c>
      <c r="S185" s="3">
        <f>SUM(Table3[[#This Row],[CNA Hours]], Table3[[#This Row],[NA TR Hours]], Table3[[#This Row],[Med Aide/Tech Hours]])</f>
        <v>179.00777777777779</v>
      </c>
      <c r="T185" s="3">
        <v>179.00777777777779</v>
      </c>
      <c r="U185" s="3">
        <v>0</v>
      </c>
      <c r="V185" s="3">
        <v>0</v>
      </c>
      <c r="W185" s="3">
        <f>SUM(Table3[[#This Row],[RN Hours Contract]:[Med Aide Hours Contract]])</f>
        <v>104.60244444444444</v>
      </c>
      <c r="X185" s="3">
        <v>6.2444444444444445</v>
      </c>
      <c r="Y185" s="3">
        <v>1.25</v>
      </c>
      <c r="Z185" s="3">
        <v>0</v>
      </c>
      <c r="AA185" s="3">
        <v>26.994444444444444</v>
      </c>
      <c r="AB185" s="3">
        <v>0</v>
      </c>
      <c r="AC185" s="3">
        <v>70.113555555555564</v>
      </c>
      <c r="AD185" s="3">
        <v>0</v>
      </c>
      <c r="AE185" s="3">
        <v>0</v>
      </c>
      <c r="AF185" t="s">
        <v>183</v>
      </c>
      <c r="AG185" s="13">
        <v>3</v>
      </c>
      <c r="AQ185"/>
    </row>
    <row r="186" spans="1:43" x14ac:dyDescent="0.2">
      <c r="A186" t="s">
        <v>681</v>
      </c>
      <c r="B186" t="s">
        <v>880</v>
      </c>
      <c r="C186" t="s">
        <v>1456</v>
      </c>
      <c r="D186" t="s">
        <v>1731</v>
      </c>
      <c r="E186" s="3">
        <v>170.95555555555555</v>
      </c>
      <c r="F186" s="3">
        <f>Table3[[#This Row],[Total Hours Nurse Staffing]]/Table3[[#This Row],[MDS Census]]</f>
        <v>4.5492870141687254</v>
      </c>
      <c r="G186" s="3">
        <f>Table3[[#This Row],[Total Direct Care Staff Hours]]/Table3[[#This Row],[MDS Census]]</f>
        <v>4.3249109580137786</v>
      </c>
      <c r="H186" s="3">
        <f>Table3[[#This Row],[Total RN Hours (w/ Admin, DON)]]/Table3[[#This Row],[MDS Census]]</f>
        <v>0.5699200571948525</v>
      </c>
      <c r="I186" s="3">
        <f>Table3[[#This Row],[RN Hours (excl. Admin, DON)]]/Table3[[#This Row],[MDS Census]]</f>
        <v>0.48370531652151311</v>
      </c>
      <c r="J186" s="3">
        <f t="shared" si="3"/>
        <v>777.7258888888889</v>
      </c>
      <c r="K186" s="3">
        <f>SUM(Table3[[#This Row],[RN Hours (excl. Admin, DON)]], Table3[[#This Row],[LPN Hours (excl. Admin)]], Table3[[#This Row],[CNA Hours]], Table3[[#This Row],[NA TR Hours]], Table3[[#This Row],[Med Aide/Tech Hours]])</f>
        <v>739.36755555555555</v>
      </c>
      <c r="L186" s="3">
        <f>SUM(Table3[[#This Row],[RN Hours (excl. Admin, DON)]:[RN DON Hours]])</f>
        <v>97.431000000000012</v>
      </c>
      <c r="M186" s="3">
        <v>82.692111111111117</v>
      </c>
      <c r="N186" s="3">
        <v>10.205555555555556</v>
      </c>
      <c r="O186" s="3">
        <v>4.5333333333333332</v>
      </c>
      <c r="P186" s="3">
        <f>SUM(Table3[[#This Row],[LPN Hours (excl. Admin)]:[LPN Admin Hours]])</f>
        <v>205.73466666666664</v>
      </c>
      <c r="Q186" s="3">
        <v>182.1152222222222</v>
      </c>
      <c r="R186" s="3">
        <v>23.619444444444444</v>
      </c>
      <c r="S186" s="3">
        <f>SUM(Table3[[#This Row],[CNA Hours]], Table3[[#This Row],[NA TR Hours]], Table3[[#This Row],[Med Aide/Tech Hours]])</f>
        <v>474.56022222222219</v>
      </c>
      <c r="T186" s="3">
        <v>474.56022222222219</v>
      </c>
      <c r="U186" s="3">
        <v>0</v>
      </c>
      <c r="V186" s="3">
        <v>0</v>
      </c>
      <c r="W186" s="3">
        <f>SUM(Table3[[#This Row],[RN Hours Contract]:[Med Aide Hours Contract]])</f>
        <v>40.553666666666672</v>
      </c>
      <c r="X186" s="3">
        <v>6.5060000000000011</v>
      </c>
      <c r="Y186" s="3">
        <v>0</v>
      </c>
      <c r="Z186" s="3">
        <v>0</v>
      </c>
      <c r="AA186" s="3">
        <v>19.298555555555556</v>
      </c>
      <c r="AB186" s="3">
        <v>0</v>
      </c>
      <c r="AC186" s="3">
        <v>14.749111111111114</v>
      </c>
      <c r="AD186" s="3">
        <v>0</v>
      </c>
      <c r="AE186" s="3">
        <v>0</v>
      </c>
      <c r="AF186" t="s">
        <v>184</v>
      </c>
      <c r="AG186" s="13">
        <v>3</v>
      </c>
      <c r="AQ186"/>
    </row>
    <row r="187" spans="1:43" x14ac:dyDescent="0.2">
      <c r="A187" t="s">
        <v>681</v>
      </c>
      <c r="B187" t="s">
        <v>881</v>
      </c>
      <c r="C187" t="s">
        <v>1556</v>
      </c>
      <c r="D187" t="s">
        <v>1708</v>
      </c>
      <c r="E187" s="3">
        <v>63.244444444444447</v>
      </c>
      <c r="F187" s="3">
        <f>Table3[[#This Row],[Total Hours Nurse Staffing]]/Table3[[#This Row],[MDS Census]]</f>
        <v>3.9331219255094862</v>
      </c>
      <c r="G187" s="3">
        <f>Table3[[#This Row],[Total Direct Care Staff Hours]]/Table3[[#This Row],[MDS Census]]</f>
        <v>3.6674859451862258</v>
      </c>
      <c r="H187" s="3">
        <f>Table3[[#This Row],[Total RN Hours (w/ Admin, DON)]]/Table3[[#This Row],[MDS Census]]</f>
        <v>0.7129304286718201</v>
      </c>
      <c r="I187" s="3">
        <f>Table3[[#This Row],[RN Hours (excl. Admin, DON)]]/Table3[[#This Row],[MDS Census]]</f>
        <v>0.44729444834855936</v>
      </c>
      <c r="J187" s="3">
        <f t="shared" si="3"/>
        <v>248.74811111111109</v>
      </c>
      <c r="K187" s="3">
        <f>SUM(Table3[[#This Row],[RN Hours (excl. Admin, DON)]], Table3[[#This Row],[LPN Hours (excl. Admin)]], Table3[[#This Row],[CNA Hours]], Table3[[#This Row],[NA TR Hours]], Table3[[#This Row],[Med Aide/Tech Hours]])</f>
        <v>231.9481111111111</v>
      </c>
      <c r="L187" s="3">
        <f>SUM(Table3[[#This Row],[RN Hours (excl. Admin, DON)]:[RN DON Hours]])</f>
        <v>45.088888888888889</v>
      </c>
      <c r="M187" s="3">
        <v>28.288888888888888</v>
      </c>
      <c r="N187" s="3">
        <v>11.2</v>
      </c>
      <c r="O187" s="3">
        <v>5.6</v>
      </c>
      <c r="P187" s="3">
        <f>SUM(Table3[[#This Row],[LPN Hours (excl. Admin)]:[LPN Admin Hours]])</f>
        <v>74.459222222222223</v>
      </c>
      <c r="Q187" s="3">
        <v>74.459222222222223</v>
      </c>
      <c r="R187" s="3">
        <v>0</v>
      </c>
      <c r="S187" s="3">
        <f>SUM(Table3[[#This Row],[CNA Hours]], Table3[[#This Row],[NA TR Hours]], Table3[[#This Row],[Med Aide/Tech Hours]])</f>
        <v>129.19999999999999</v>
      </c>
      <c r="T187" s="3">
        <v>129.19999999999999</v>
      </c>
      <c r="U187" s="3">
        <v>0</v>
      </c>
      <c r="V187" s="3">
        <v>0</v>
      </c>
      <c r="W187" s="3">
        <f>SUM(Table3[[#This Row],[RN Hours Contract]:[Med Aide Hours Contract]])</f>
        <v>0.26666666666666666</v>
      </c>
      <c r="X187" s="3">
        <v>0</v>
      </c>
      <c r="Y187" s="3">
        <v>0</v>
      </c>
      <c r="Z187" s="3">
        <v>0</v>
      </c>
      <c r="AA187" s="3">
        <v>0.17777777777777778</v>
      </c>
      <c r="AB187" s="3">
        <v>0</v>
      </c>
      <c r="AC187" s="3">
        <v>8.8888888888888892E-2</v>
      </c>
      <c r="AD187" s="3">
        <v>0</v>
      </c>
      <c r="AE187" s="3">
        <v>0</v>
      </c>
      <c r="AF187" t="s">
        <v>185</v>
      </c>
      <c r="AG187" s="13">
        <v>3</v>
      </c>
      <c r="AQ187"/>
    </row>
    <row r="188" spans="1:43" x14ac:dyDescent="0.2">
      <c r="A188" t="s">
        <v>681</v>
      </c>
      <c r="B188" t="s">
        <v>882</v>
      </c>
      <c r="C188" t="s">
        <v>1557</v>
      </c>
      <c r="D188" t="s">
        <v>1701</v>
      </c>
      <c r="E188" s="3">
        <v>55.31111111111111</v>
      </c>
      <c r="F188" s="3">
        <f>Table3[[#This Row],[Total Hours Nurse Staffing]]/Table3[[#This Row],[MDS Census]]</f>
        <v>4.6237846524708717</v>
      </c>
      <c r="G188" s="3">
        <f>Table3[[#This Row],[Total Direct Care Staff Hours]]/Table3[[#This Row],[MDS Census]]</f>
        <v>4.5164363198071511</v>
      </c>
      <c r="H188" s="3">
        <f>Table3[[#This Row],[Total RN Hours (w/ Admin, DON)]]/Table3[[#This Row],[MDS Census]]</f>
        <v>0.84587987143431087</v>
      </c>
      <c r="I188" s="3">
        <f>Table3[[#This Row],[RN Hours (excl. Admin, DON)]]/Table3[[#This Row],[MDS Census]]</f>
        <v>0.73853153877059052</v>
      </c>
      <c r="J188" s="3">
        <f t="shared" si="3"/>
        <v>255.74666666666664</v>
      </c>
      <c r="K188" s="3">
        <f>SUM(Table3[[#This Row],[RN Hours (excl. Admin, DON)]], Table3[[#This Row],[LPN Hours (excl. Admin)]], Table3[[#This Row],[CNA Hours]], Table3[[#This Row],[NA TR Hours]], Table3[[#This Row],[Med Aide/Tech Hours]])</f>
        <v>249.80911111111109</v>
      </c>
      <c r="L188" s="3">
        <f>SUM(Table3[[#This Row],[RN Hours (excl. Admin, DON)]:[RN DON Hours]])</f>
        <v>46.786555555555552</v>
      </c>
      <c r="M188" s="3">
        <v>40.848999999999997</v>
      </c>
      <c r="N188" s="3">
        <v>0</v>
      </c>
      <c r="O188" s="3">
        <v>5.9375555555555568</v>
      </c>
      <c r="P188" s="3">
        <f>SUM(Table3[[#This Row],[LPN Hours (excl. Admin)]:[LPN Admin Hours]])</f>
        <v>59.339777777777776</v>
      </c>
      <c r="Q188" s="3">
        <v>59.339777777777776</v>
      </c>
      <c r="R188" s="3">
        <v>0</v>
      </c>
      <c r="S188" s="3">
        <f>SUM(Table3[[#This Row],[CNA Hours]], Table3[[#This Row],[NA TR Hours]], Table3[[#This Row],[Med Aide/Tech Hours]])</f>
        <v>149.62033333333332</v>
      </c>
      <c r="T188" s="3">
        <v>149.62033333333332</v>
      </c>
      <c r="U188" s="3">
        <v>0</v>
      </c>
      <c r="V188" s="3">
        <v>0</v>
      </c>
      <c r="W188" s="3">
        <f>SUM(Table3[[#This Row],[RN Hours Contract]:[Med Aide Hours Contract]])</f>
        <v>0</v>
      </c>
      <c r="X188" s="3">
        <v>0</v>
      </c>
      <c r="Y188" s="3">
        <v>0</v>
      </c>
      <c r="Z188" s="3">
        <v>0</v>
      </c>
      <c r="AA188" s="3">
        <v>0</v>
      </c>
      <c r="AB188" s="3">
        <v>0</v>
      </c>
      <c r="AC188" s="3">
        <v>0</v>
      </c>
      <c r="AD188" s="3">
        <v>0</v>
      </c>
      <c r="AE188" s="3">
        <v>0</v>
      </c>
      <c r="AF188" t="s">
        <v>186</v>
      </c>
      <c r="AG188" s="13">
        <v>3</v>
      </c>
      <c r="AQ188"/>
    </row>
    <row r="189" spans="1:43" x14ac:dyDescent="0.2">
      <c r="A189" t="s">
        <v>681</v>
      </c>
      <c r="B189" t="s">
        <v>883</v>
      </c>
      <c r="C189" t="s">
        <v>1528</v>
      </c>
      <c r="D189" t="s">
        <v>1731</v>
      </c>
      <c r="E189" s="3">
        <v>46.988888888888887</v>
      </c>
      <c r="F189" s="3">
        <f>Table3[[#This Row],[Total Hours Nurse Staffing]]/Table3[[#This Row],[MDS Census]]</f>
        <v>5.5413241901158674</v>
      </c>
      <c r="G189" s="3">
        <f>Table3[[#This Row],[Total Direct Care Staff Hours]]/Table3[[#This Row],[MDS Census]]</f>
        <v>5.1044880586427057</v>
      </c>
      <c r="H189" s="3">
        <f>Table3[[#This Row],[Total RN Hours (w/ Admin, DON)]]/Table3[[#This Row],[MDS Census]]</f>
        <v>1.3175786237881297</v>
      </c>
      <c r="I189" s="3">
        <f>Table3[[#This Row],[RN Hours (excl. Admin, DON)]]/Table3[[#This Row],[MDS Census]]</f>
        <v>0.90896429415937585</v>
      </c>
      <c r="J189" s="3">
        <f t="shared" si="3"/>
        <v>260.38066666666668</v>
      </c>
      <c r="K189" s="3">
        <f>SUM(Table3[[#This Row],[RN Hours (excl. Admin, DON)]], Table3[[#This Row],[LPN Hours (excl. Admin)]], Table3[[#This Row],[CNA Hours]], Table3[[#This Row],[NA TR Hours]], Table3[[#This Row],[Med Aide/Tech Hours]])</f>
        <v>239.85422222222223</v>
      </c>
      <c r="L189" s="3">
        <f>SUM(Table3[[#This Row],[RN Hours (excl. Admin, DON)]:[RN DON Hours]])</f>
        <v>61.911555555555559</v>
      </c>
      <c r="M189" s="3">
        <v>42.711222222222226</v>
      </c>
      <c r="N189" s="3">
        <v>13.511444444444441</v>
      </c>
      <c r="O189" s="3">
        <v>5.6888888888888891</v>
      </c>
      <c r="P189" s="3">
        <f>SUM(Table3[[#This Row],[LPN Hours (excl. Admin)]:[LPN Admin Hours]])</f>
        <v>57.542888888888889</v>
      </c>
      <c r="Q189" s="3">
        <v>56.216777777777779</v>
      </c>
      <c r="R189" s="3">
        <v>1.326111111111111</v>
      </c>
      <c r="S189" s="3">
        <f>SUM(Table3[[#This Row],[CNA Hours]], Table3[[#This Row],[NA TR Hours]], Table3[[#This Row],[Med Aide/Tech Hours]])</f>
        <v>140.92622222222224</v>
      </c>
      <c r="T189" s="3">
        <v>139.50400000000002</v>
      </c>
      <c r="U189" s="3">
        <v>1.4222222222222223</v>
      </c>
      <c r="V189" s="3">
        <v>0</v>
      </c>
      <c r="W189" s="3">
        <f>SUM(Table3[[#This Row],[RN Hours Contract]:[Med Aide Hours Contract]])</f>
        <v>0</v>
      </c>
      <c r="X189" s="3">
        <v>0</v>
      </c>
      <c r="Y189" s="3">
        <v>0</v>
      </c>
      <c r="Z189" s="3">
        <v>0</v>
      </c>
      <c r="AA189" s="3">
        <v>0</v>
      </c>
      <c r="AB189" s="3">
        <v>0</v>
      </c>
      <c r="AC189" s="3">
        <v>0</v>
      </c>
      <c r="AD189" s="3">
        <v>0</v>
      </c>
      <c r="AE189" s="3">
        <v>0</v>
      </c>
      <c r="AF189" t="s">
        <v>187</v>
      </c>
      <c r="AG189" s="13">
        <v>3</v>
      </c>
      <c r="AQ189"/>
    </row>
    <row r="190" spans="1:43" x14ac:dyDescent="0.2">
      <c r="A190" t="s">
        <v>681</v>
      </c>
      <c r="B190" t="s">
        <v>884</v>
      </c>
      <c r="C190" t="s">
        <v>1558</v>
      </c>
      <c r="D190" t="s">
        <v>1723</v>
      </c>
      <c r="E190" s="3">
        <v>76.63333333333334</v>
      </c>
      <c r="F190" s="3">
        <f>Table3[[#This Row],[Total Hours Nurse Staffing]]/Table3[[#This Row],[MDS Census]]</f>
        <v>3.9616543424677393</v>
      </c>
      <c r="G190" s="3">
        <f>Table3[[#This Row],[Total Direct Care Staff Hours]]/Table3[[#This Row],[MDS Census]]</f>
        <v>3.5865637233579819</v>
      </c>
      <c r="H190" s="3">
        <f>Table3[[#This Row],[Total RN Hours (w/ Admin, DON)]]/Table3[[#This Row],[MDS Census]]</f>
        <v>0.70039292445991008</v>
      </c>
      <c r="I190" s="3">
        <f>Table3[[#This Row],[RN Hours (excl. Admin, DON)]]/Table3[[#This Row],[MDS Census]]</f>
        <v>0.3931578947368421</v>
      </c>
      <c r="J190" s="3">
        <f t="shared" si="3"/>
        <v>303.59477777777778</v>
      </c>
      <c r="K190" s="3">
        <f>SUM(Table3[[#This Row],[RN Hours (excl. Admin, DON)]], Table3[[#This Row],[LPN Hours (excl. Admin)]], Table3[[#This Row],[CNA Hours]], Table3[[#This Row],[NA TR Hours]], Table3[[#This Row],[Med Aide/Tech Hours]])</f>
        <v>274.85033333333337</v>
      </c>
      <c r="L190" s="3">
        <f>SUM(Table3[[#This Row],[RN Hours (excl. Admin, DON)]:[RN DON Hours]])</f>
        <v>53.673444444444449</v>
      </c>
      <c r="M190" s="3">
        <v>30.129000000000001</v>
      </c>
      <c r="N190" s="3">
        <v>20.444444444444443</v>
      </c>
      <c r="O190" s="3">
        <v>3.1</v>
      </c>
      <c r="P190" s="3">
        <f>SUM(Table3[[#This Row],[LPN Hours (excl. Admin)]:[LPN Admin Hours]])</f>
        <v>92.626111111111115</v>
      </c>
      <c r="Q190" s="3">
        <v>87.426111111111112</v>
      </c>
      <c r="R190" s="3">
        <v>5.2</v>
      </c>
      <c r="S190" s="3">
        <f>SUM(Table3[[#This Row],[CNA Hours]], Table3[[#This Row],[NA TR Hours]], Table3[[#This Row],[Med Aide/Tech Hours]])</f>
        <v>157.29522222222221</v>
      </c>
      <c r="T190" s="3">
        <v>104.90544444444444</v>
      </c>
      <c r="U190" s="3">
        <v>52.38977777777778</v>
      </c>
      <c r="V190" s="3">
        <v>0</v>
      </c>
      <c r="W190" s="3">
        <f>SUM(Table3[[#This Row],[RN Hours Contract]:[Med Aide Hours Contract]])</f>
        <v>7.899444444444442</v>
      </c>
      <c r="X190" s="3">
        <v>4.0869999999999989</v>
      </c>
      <c r="Y190" s="3">
        <v>0</v>
      </c>
      <c r="Z190" s="3">
        <v>0</v>
      </c>
      <c r="AA190" s="3">
        <v>0</v>
      </c>
      <c r="AB190" s="3">
        <v>0</v>
      </c>
      <c r="AC190" s="3">
        <v>3.8124444444444432</v>
      </c>
      <c r="AD190" s="3">
        <v>0</v>
      </c>
      <c r="AE190" s="3">
        <v>0</v>
      </c>
      <c r="AF190" t="s">
        <v>188</v>
      </c>
      <c r="AG190" s="13">
        <v>3</v>
      </c>
      <c r="AQ190"/>
    </row>
    <row r="191" spans="1:43" x14ac:dyDescent="0.2">
      <c r="A191" t="s">
        <v>681</v>
      </c>
      <c r="B191" t="s">
        <v>885</v>
      </c>
      <c r="C191" t="s">
        <v>1467</v>
      </c>
      <c r="D191" t="s">
        <v>1721</v>
      </c>
      <c r="E191" s="3">
        <v>114.06666666666666</v>
      </c>
      <c r="F191" s="3">
        <f>Table3[[#This Row],[Total Hours Nurse Staffing]]/Table3[[#This Row],[MDS Census]]</f>
        <v>3.9735778297292041</v>
      </c>
      <c r="G191" s="3">
        <f>Table3[[#This Row],[Total Direct Care Staff Hours]]/Table3[[#This Row],[MDS Census]]</f>
        <v>3.5110120787064099</v>
      </c>
      <c r="H191" s="3">
        <f>Table3[[#This Row],[Total RN Hours (w/ Admin, DON)]]/Table3[[#This Row],[MDS Census]]</f>
        <v>1.1262711864406783</v>
      </c>
      <c r="I191" s="3">
        <f>Table3[[#This Row],[RN Hours (excl. Admin, DON)]]/Table3[[#This Row],[MDS Census]]</f>
        <v>0.6637054354178844</v>
      </c>
      <c r="J191" s="3">
        <f t="shared" si="3"/>
        <v>453.25277777777785</v>
      </c>
      <c r="K191" s="3">
        <f>SUM(Table3[[#This Row],[RN Hours (excl. Admin, DON)]], Table3[[#This Row],[LPN Hours (excl. Admin)]], Table3[[#This Row],[CNA Hours]], Table3[[#This Row],[NA TR Hours]], Table3[[#This Row],[Med Aide/Tech Hours]])</f>
        <v>400.48944444444447</v>
      </c>
      <c r="L191" s="3">
        <f>SUM(Table3[[#This Row],[RN Hours (excl. Admin, DON)]:[RN DON Hours]])</f>
        <v>128.47000000000003</v>
      </c>
      <c r="M191" s="3">
        <v>75.706666666666678</v>
      </c>
      <c r="N191" s="3">
        <v>48.007777777777783</v>
      </c>
      <c r="O191" s="3">
        <v>4.7555555555555555</v>
      </c>
      <c r="P191" s="3">
        <f>SUM(Table3[[#This Row],[LPN Hours (excl. Admin)]:[LPN Admin Hours]])</f>
        <v>51.738888888888887</v>
      </c>
      <c r="Q191" s="3">
        <v>51.738888888888887</v>
      </c>
      <c r="R191" s="3">
        <v>0</v>
      </c>
      <c r="S191" s="3">
        <f>SUM(Table3[[#This Row],[CNA Hours]], Table3[[#This Row],[NA TR Hours]], Table3[[#This Row],[Med Aide/Tech Hours]])</f>
        <v>273.04388888888894</v>
      </c>
      <c r="T191" s="3">
        <v>224.59111111111113</v>
      </c>
      <c r="U191" s="3">
        <v>48.452777777777797</v>
      </c>
      <c r="V191" s="3">
        <v>0</v>
      </c>
      <c r="W191" s="3">
        <f>SUM(Table3[[#This Row],[RN Hours Contract]:[Med Aide Hours Contract]])</f>
        <v>129.35499999999999</v>
      </c>
      <c r="X191" s="3">
        <v>35.874444444444443</v>
      </c>
      <c r="Y191" s="3">
        <v>0</v>
      </c>
      <c r="Z191" s="3">
        <v>0</v>
      </c>
      <c r="AA191" s="3">
        <v>21.483333333333334</v>
      </c>
      <c r="AB191" s="3">
        <v>0</v>
      </c>
      <c r="AC191" s="3">
        <v>71.988888888888894</v>
      </c>
      <c r="AD191" s="3">
        <v>8.3333333333333332E-3</v>
      </c>
      <c r="AE191" s="3">
        <v>0</v>
      </c>
      <c r="AF191" t="s">
        <v>189</v>
      </c>
      <c r="AG191" s="13">
        <v>3</v>
      </c>
      <c r="AQ191"/>
    </row>
    <row r="192" spans="1:43" x14ac:dyDescent="0.2">
      <c r="A192" t="s">
        <v>681</v>
      </c>
      <c r="B192" t="s">
        <v>886</v>
      </c>
      <c r="C192" t="s">
        <v>1559</v>
      </c>
      <c r="D192" t="s">
        <v>1724</v>
      </c>
      <c r="E192" s="3">
        <v>70.333333333333329</v>
      </c>
      <c r="F192" s="3">
        <f>Table3[[#This Row],[Total Hours Nurse Staffing]]/Table3[[#This Row],[MDS Census]]</f>
        <v>3.5557977883096368</v>
      </c>
      <c r="G192" s="3">
        <f>Table3[[#This Row],[Total Direct Care Staff Hours]]/Table3[[#This Row],[MDS Census]]</f>
        <v>3.3181990521327016</v>
      </c>
      <c r="H192" s="3">
        <f>Table3[[#This Row],[Total RN Hours (w/ Admin, DON)]]/Table3[[#This Row],[MDS Census]]</f>
        <v>0.73577409162717233</v>
      </c>
      <c r="I192" s="3">
        <f>Table3[[#This Row],[RN Hours (excl. Admin, DON)]]/Table3[[#This Row],[MDS Census]]</f>
        <v>0.498175355450237</v>
      </c>
      <c r="J192" s="3">
        <f t="shared" si="3"/>
        <v>250.0911111111111</v>
      </c>
      <c r="K192" s="3">
        <f>SUM(Table3[[#This Row],[RN Hours (excl. Admin, DON)]], Table3[[#This Row],[LPN Hours (excl. Admin)]], Table3[[#This Row],[CNA Hours]], Table3[[#This Row],[NA TR Hours]], Table3[[#This Row],[Med Aide/Tech Hours]])</f>
        <v>233.38</v>
      </c>
      <c r="L192" s="3">
        <f>SUM(Table3[[#This Row],[RN Hours (excl. Admin, DON)]:[RN DON Hours]])</f>
        <v>51.74944444444445</v>
      </c>
      <c r="M192" s="3">
        <v>35.038333333333334</v>
      </c>
      <c r="N192" s="3">
        <v>11.466666666666667</v>
      </c>
      <c r="O192" s="3">
        <v>5.2444444444444445</v>
      </c>
      <c r="P192" s="3">
        <f>SUM(Table3[[#This Row],[LPN Hours (excl. Admin)]:[LPN Admin Hours]])</f>
        <v>62.277777777777779</v>
      </c>
      <c r="Q192" s="3">
        <v>62.277777777777779</v>
      </c>
      <c r="R192" s="3">
        <v>0</v>
      </c>
      <c r="S192" s="3">
        <f>SUM(Table3[[#This Row],[CNA Hours]], Table3[[#This Row],[NA TR Hours]], Table3[[#This Row],[Med Aide/Tech Hours]])</f>
        <v>136.06388888888887</v>
      </c>
      <c r="T192" s="3">
        <v>135.23888888888888</v>
      </c>
      <c r="U192" s="3">
        <v>0.82499999999999996</v>
      </c>
      <c r="V192" s="3">
        <v>0</v>
      </c>
      <c r="W192" s="3">
        <f>SUM(Table3[[#This Row],[RN Hours Contract]:[Med Aide Hours Contract]])</f>
        <v>17.366666666666667</v>
      </c>
      <c r="X192" s="3">
        <v>0.92222222222222228</v>
      </c>
      <c r="Y192" s="3">
        <v>0</v>
      </c>
      <c r="Z192" s="3">
        <v>0</v>
      </c>
      <c r="AA192" s="3">
        <v>13.475</v>
      </c>
      <c r="AB192" s="3">
        <v>0</v>
      </c>
      <c r="AC192" s="3">
        <v>2.9694444444444446</v>
      </c>
      <c r="AD192" s="3">
        <v>0</v>
      </c>
      <c r="AE192" s="3">
        <v>0</v>
      </c>
      <c r="AF192" t="s">
        <v>190</v>
      </c>
      <c r="AG192" s="13">
        <v>3</v>
      </c>
      <c r="AQ192"/>
    </row>
    <row r="193" spans="1:43" x14ac:dyDescent="0.2">
      <c r="A193" t="s">
        <v>681</v>
      </c>
      <c r="B193" t="s">
        <v>887</v>
      </c>
      <c r="C193" t="s">
        <v>1377</v>
      </c>
      <c r="D193" t="s">
        <v>1726</v>
      </c>
      <c r="E193" s="3">
        <v>139.0888888888889</v>
      </c>
      <c r="F193" s="3">
        <f>Table3[[#This Row],[Total Hours Nurse Staffing]]/Table3[[#This Row],[MDS Census]]</f>
        <v>3.4114355328327202</v>
      </c>
      <c r="G193" s="3">
        <f>Table3[[#This Row],[Total Direct Care Staff Hours]]/Table3[[#This Row],[MDS Census]]</f>
        <v>3.221309314586994</v>
      </c>
      <c r="H193" s="3">
        <f>Table3[[#This Row],[Total RN Hours (w/ Admin, DON)]]/Table3[[#This Row],[MDS Census]]</f>
        <v>0.52716088832081798</v>
      </c>
      <c r="I193" s="3">
        <f>Table3[[#This Row],[RN Hours (excl. Admin, DON)]]/Table3[[#This Row],[MDS Census]]</f>
        <v>0.33703467007509186</v>
      </c>
      <c r="J193" s="3">
        <f t="shared" si="3"/>
        <v>474.49277777777775</v>
      </c>
      <c r="K193" s="3">
        <f>SUM(Table3[[#This Row],[RN Hours (excl. Admin, DON)]], Table3[[#This Row],[LPN Hours (excl. Admin)]], Table3[[#This Row],[CNA Hours]], Table3[[#This Row],[NA TR Hours]], Table3[[#This Row],[Med Aide/Tech Hours]])</f>
        <v>448.04833333333329</v>
      </c>
      <c r="L193" s="3">
        <f>SUM(Table3[[#This Row],[RN Hours (excl. Admin, DON)]:[RN DON Hours]])</f>
        <v>73.322222222222223</v>
      </c>
      <c r="M193" s="3">
        <v>46.87777777777778</v>
      </c>
      <c r="N193" s="3">
        <v>20.755555555555556</v>
      </c>
      <c r="O193" s="3">
        <v>5.6888888888888891</v>
      </c>
      <c r="P193" s="3">
        <f>SUM(Table3[[#This Row],[LPN Hours (excl. Admin)]:[LPN Admin Hours]])</f>
        <v>176.30733333333333</v>
      </c>
      <c r="Q193" s="3">
        <v>176.30733333333333</v>
      </c>
      <c r="R193" s="3">
        <v>0</v>
      </c>
      <c r="S193" s="3">
        <f>SUM(Table3[[#This Row],[CNA Hours]], Table3[[#This Row],[NA TR Hours]], Table3[[#This Row],[Med Aide/Tech Hours]])</f>
        <v>224.86322222222222</v>
      </c>
      <c r="T193" s="3">
        <v>224.86322222222222</v>
      </c>
      <c r="U193" s="3">
        <v>0</v>
      </c>
      <c r="V193" s="3">
        <v>0</v>
      </c>
      <c r="W193" s="3">
        <f>SUM(Table3[[#This Row],[RN Hours Contract]:[Med Aide Hours Contract]])</f>
        <v>22.54</v>
      </c>
      <c r="X193" s="3">
        <v>3.7583333333333333</v>
      </c>
      <c r="Y193" s="3">
        <v>0.35555555555555557</v>
      </c>
      <c r="Z193" s="3">
        <v>0</v>
      </c>
      <c r="AA193" s="3">
        <v>12.435111111111109</v>
      </c>
      <c r="AB193" s="3">
        <v>0</v>
      </c>
      <c r="AC193" s="3">
        <v>5.9909999999999997</v>
      </c>
      <c r="AD193" s="3">
        <v>0</v>
      </c>
      <c r="AE193" s="3">
        <v>0</v>
      </c>
      <c r="AF193" t="s">
        <v>191</v>
      </c>
      <c r="AG193" s="13">
        <v>3</v>
      </c>
      <c r="AQ193"/>
    </row>
    <row r="194" spans="1:43" x14ac:dyDescent="0.2">
      <c r="A194" t="s">
        <v>681</v>
      </c>
      <c r="B194" t="s">
        <v>888</v>
      </c>
      <c r="C194" t="s">
        <v>1410</v>
      </c>
      <c r="D194" t="s">
        <v>1746</v>
      </c>
      <c r="E194" s="3">
        <v>70.25555555555556</v>
      </c>
      <c r="F194" s="3">
        <f>Table3[[#This Row],[Total Hours Nurse Staffing]]/Table3[[#This Row],[MDS Census]]</f>
        <v>3.6439901945279143</v>
      </c>
      <c r="G194" s="3">
        <f>Table3[[#This Row],[Total Direct Care Staff Hours]]/Table3[[#This Row],[MDS Census]]</f>
        <v>3.3612130317887075</v>
      </c>
      <c r="H194" s="3">
        <f>Table3[[#This Row],[Total RN Hours (w/ Admin, DON)]]/Table3[[#This Row],[MDS Census]]</f>
        <v>0.67543096631345878</v>
      </c>
      <c r="I194" s="3">
        <f>Table3[[#This Row],[RN Hours (excl. Admin, DON)]]/Table3[[#This Row],[MDS Census]]</f>
        <v>0.39265380357425272</v>
      </c>
      <c r="J194" s="3">
        <f t="shared" si="3"/>
        <v>256.01055555555558</v>
      </c>
      <c r="K194" s="3">
        <f>SUM(Table3[[#This Row],[RN Hours (excl. Admin, DON)]], Table3[[#This Row],[LPN Hours (excl. Admin)]], Table3[[#This Row],[CNA Hours]], Table3[[#This Row],[NA TR Hours]], Table3[[#This Row],[Med Aide/Tech Hours]])</f>
        <v>236.14388888888888</v>
      </c>
      <c r="L194" s="3">
        <f>SUM(Table3[[#This Row],[RN Hours (excl. Admin, DON)]:[RN DON Hours]])</f>
        <v>47.452777777777776</v>
      </c>
      <c r="M194" s="3">
        <v>27.586111111111112</v>
      </c>
      <c r="N194" s="3">
        <v>14.466666666666667</v>
      </c>
      <c r="O194" s="3">
        <v>5.4</v>
      </c>
      <c r="P194" s="3">
        <f>SUM(Table3[[#This Row],[LPN Hours (excl. Admin)]:[LPN Admin Hours]])</f>
        <v>67.263444444444445</v>
      </c>
      <c r="Q194" s="3">
        <v>67.263444444444445</v>
      </c>
      <c r="R194" s="3">
        <v>0</v>
      </c>
      <c r="S194" s="3">
        <f>SUM(Table3[[#This Row],[CNA Hours]], Table3[[#This Row],[NA TR Hours]], Table3[[#This Row],[Med Aide/Tech Hours]])</f>
        <v>141.29433333333333</v>
      </c>
      <c r="T194" s="3">
        <v>130.19822222222223</v>
      </c>
      <c r="U194" s="3">
        <v>11.09611111111111</v>
      </c>
      <c r="V194" s="3">
        <v>0</v>
      </c>
      <c r="W194" s="3">
        <f>SUM(Table3[[#This Row],[RN Hours Contract]:[Med Aide Hours Contract]])</f>
        <v>53.904444444444451</v>
      </c>
      <c r="X194" s="3">
        <v>10.881222222222219</v>
      </c>
      <c r="Y194" s="3">
        <v>0</v>
      </c>
      <c r="Z194" s="3">
        <v>0</v>
      </c>
      <c r="AA194" s="3">
        <v>23.860777777777781</v>
      </c>
      <c r="AB194" s="3">
        <v>0</v>
      </c>
      <c r="AC194" s="3">
        <v>19.162444444444457</v>
      </c>
      <c r="AD194" s="3">
        <v>0</v>
      </c>
      <c r="AE194" s="3">
        <v>0</v>
      </c>
      <c r="AF194" t="s">
        <v>192</v>
      </c>
      <c r="AG194" s="13">
        <v>3</v>
      </c>
      <c r="AQ194"/>
    </row>
    <row r="195" spans="1:43" x14ac:dyDescent="0.2">
      <c r="A195" t="s">
        <v>681</v>
      </c>
      <c r="B195" t="s">
        <v>889</v>
      </c>
      <c r="C195" t="s">
        <v>1431</v>
      </c>
      <c r="D195" t="s">
        <v>1730</v>
      </c>
      <c r="E195" s="3">
        <v>80.677777777777777</v>
      </c>
      <c r="F195" s="3">
        <f>Table3[[#This Row],[Total Hours Nurse Staffing]]/Table3[[#This Row],[MDS Census]]</f>
        <v>4.1912243492631873</v>
      </c>
      <c r="G195" s="3">
        <f>Table3[[#This Row],[Total Direct Care Staff Hours]]/Table3[[#This Row],[MDS Census]]</f>
        <v>3.866923288803195</v>
      </c>
      <c r="H195" s="3">
        <f>Table3[[#This Row],[Total RN Hours (w/ Admin, DON)]]/Table3[[#This Row],[MDS Census]]</f>
        <v>0.8494050406280127</v>
      </c>
      <c r="I195" s="3">
        <f>Table3[[#This Row],[RN Hours (excl. Admin, DON)]]/Table3[[#This Row],[MDS Census]]</f>
        <v>0.52620575678281234</v>
      </c>
      <c r="J195" s="3">
        <f t="shared" si="3"/>
        <v>338.13866666666672</v>
      </c>
      <c r="K195" s="3">
        <f>SUM(Table3[[#This Row],[RN Hours (excl. Admin, DON)]], Table3[[#This Row],[LPN Hours (excl. Admin)]], Table3[[#This Row],[CNA Hours]], Table3[[#This Row],[NA TR Hours]], Table3[[#This Row],[Med Aide/Tech Hours]])</f>
        <v>311.97477777777777</v>
      </c>
      <c r="L195" s="3">
        <f>SUM(Table3[[#This Row],[RN Hours (excl. Admin, DON)]:[RN DON Hours]])</f>
        <v>68.528111111111116</v>
      </c>
      <c r="M195" s="3">
        <v>42.453111111111113</v>
      </c>
      <c r="N195" s="3">
        <v>17.734111111111112</v>
      </c>
      <c r="O195" s="3">
        <v>8.3408888888888892</v>
      </c>
      <c r="P195" s="3">
        <f>SUM(Table3[[#This Row],[LPN Hours (excl. Admin)]:[LPN Admin Hours]])</f>
        <v>85.901555555555561</v>
      </c>
      <c r="Q195" s="3">
        <v>85.812666666666672</v>
      </c>
      <c r="R195" s="3">
        <v>8.8888888888888892E-2</v>
      </c>
      <c r="S195" s="3">
        <f>SUM(Table3[[#This Row],[CNA Hours]], Table3[[#This Row],[NA TR Hours]], Table3[[#This Row],[Med Aide/Tech Hours]])</f>
        <v>183.70900000000003</v>
      </c>
      <c r="T195" s="3">
        <v>169.12444444444446</v>
      </c>
      <c r="U195" s="3">
        <v>14.584555555555555</v>
      </c>
      <c r="V195" s="3">
        <v>0</v>
      </c>
      <c r="W195" s="3">
        <f>SUM(Table3[[#This Row],[RN Hours Contract]:[Med Aide Hours Contract]])</f>
        <v>104.33022222222225</v>
      </c>
      <c r="X195" s="3">
        <v>32.956333333333355</v>
      </c>
      <c r="Y195" s="3">
        <v>2.7848888888888892</v>
      </c>
      <c r="Z195" s="3">
        <v>7.807555555555556</v>
      </c>
      <c r="AA195" s="3">
        <v>39.069111111111113</v>
      </c>
      <c r="AB195" s="3">
        <v>0</v>
      </c>
      <c r="AC195" s="3">
        <v>21.712333333333333</v>
      </c>
      <c r="AD195" s="3">
        <v>0</v>
      </c>
      <c r="AE195" s="3">
        <v>0</v>
      </c>
      <c r="AF195" t="s">
        <v>193</v>
      </c>
      <c r="AG195" s="13">
        <v>3</v>
      </c>
      <c r="AQ195"/>
    </row>
    <row r="196" spans="1:43" x14ac:dyDescent="0.2">
      <c r="A196" t="s">
        <v>681</v>
      </c>
      <c r="B196" t="s">
        <v>890</v>
      </c>
      <c r="C196" t="s">
        <v>1421</v>
      </c>
      <c r="D196" t="s">
        <v>1712</v>
      </c>
      <c r="E196" s="3">
        <v>89.833333333333329</v>
      </c>
      <c r="F196" s="3">
        <f>Table3[[#This Row],[Total Hours Nurse Staffing]]/Table3[[#This Row],[MDS Census]]</f>
        <v>3.4097217068645636</v>
      </c>
      <c r="G196" s="3">
        <f>Table3[[#This Row],[Total Direct Care Staff Hours]]/Table3[[#This Row],[MDS Census]]</f>
        <v>3.0812121212121215</v>
      </c>
      <c r="H196" s="3">
        <f>Table3[[#This Row],[Total RN Hours (w/ Admin, DON)]]/Table3[[#This Row],[MDS Census]]</f>
        <v>0.84026592455163884</v>
      </c>
      <c r="I196" s="3">
        <f>Table3[[#This Row],[RN Hours (excl. Admin, DON)]]/Table3[[#This Row],[MDS Census]]</f>
        <v>0.51175633889919603</v>
      </c>
      <c r="J196" s="3">
        <f t="shared" si="3"/>
        <v>306.30666666666662</v>
      </c>
      <c r="K196" s="3">
        <f>SUM(Table3[[#This Row],[RN Hours (excl. Admin, DON)]], Table3[[#This Row],[LPN Hours (excl. Admin)]], Table3[[#This Row],[CNA Hours]], Table3[[#This Row],[NA TR Hours]], Table3[[#This Row],[Med Aide/Tech Hours]])</f>
        <v>276.79555555555555</v>
      </c>
      <c r="L196" s="3">
        <f>SUM(Table3[[#This Row],[RN Hours (excl. Admin, DON)]:[RN DON Hours]])</f>
        <v>75.483888888888885</v>
      </c>
      <c r="M196" s="3">
        <v>45.972777777777779</v>
      </c>
      <c r="N196" s="3">
        <v>24.177777777777777</v>
      </c>
      <c r="O196" s="3">
        <v>5.333333333333333</v>
      </c>
      <c r="P196" s="3">
        <f>SUM(Table3[[#This Row],[LPN Hours (excl. Admin)]:[LPN Admin Hours]])</f>
        <v>63.877666666666663</v>
      </c>
      <c r="Q196" s="3">
        <v>63.877666666666663</v>
      </c>
      <c r="R196" s="3">
        <v>0</v>
      </c>
      <c r="S196" s="3">
        <f>SUM(Table3[[#This Row],[CNA Hours]], Table3[[#This Row],[NA TR Hours]], Table3[[#This Row],[Med Aide/Tech Hours]])</f>
        <v>166.94511111111109</v>
      </c>
      <c r="T196" s="3">
        <v>154.38688888888888</v>
      </c>
      <c r="U196" s="3">
        <v>12.558222222222227</v>
      </c>
      <c r="V196" s="3">
        <v>0</v>
      </c>
      <c r="W196" s="3">
        <f>SUM(Table3[[#This Row],[RN Hours Contract]:[Med Aide Hours Contract]])</f>
        <v>27.620555555555562</v>
      </c>
      <c r="X196" s="3">
        <v>0</v>
      </c>
      <c r="Y196" s="3">
        <v>0</v>
      </c>
      <c r="Z196" s="3">
        <v>0</v>
      </c>
      <c r="AA196" s="3">
        <v>22.492666666666672</v>
      </c>
      <c r="AB196" s="3">
        <v>0</v>
      </c>
      <c r="AC196" s="3">
        <v>5.1278888888888883</v>
      </c>
      <c r="AD196" s="3">
        <v>0</v>
      </c>
      <c r="AE196" s="3">
        <v>0</v>
      </c>
      <c r="AF196" t="s">
        <v>194</v>
      </c>
      <c r="AG196" s="13">
        <v>3</v>
      </c>
      <c r="AQ196"/>
    </row>
    <row r="197" spans="1:43" x14ac:dyDescent="0.2">
      <c r="A197" t="s">
        <v>681</v>
      </c>
      <c r="B197" t="s">
        <v>891</v>
      </c>
      <c r="C197" t="s">
        <v>1402</v>
      </c>
      <c r="D197" t="s">
        <v>1714</v>
      </c>
      <c r="E197" s="3">
        <v>139.03333333333333</v>
      </c>
      <c r="F197" s="3">
        <f>Table3[[#This Row],[Total Hours Nurse Staffing]]/Table3[[#This Row],[MDS Census]]</f>
        <v>3.3036841684647968</v>
      </c>
      <c r="G197" s="3">
        <f>Table3[[#This Row],[Total Direct Care Staff Hours]]/Table3[[#This Row],[MDS Census]]</f>
        <v>3.0795772396707424</v>
      </c>
      <c r="H197" s="3">
        <f>Table3[[#This Row],[Total RN Hours (w/ Admin, DON)]]/Table3[[#This Row],[MDS Census]]</f>
        <v>0.48149924078957884</v>
      </c>
      <c r="I197" s="3">
        <f>Table3[[#This Row],[RN Hours (excl. Admin, DON)]]/Table3[[#This Row],[MDS Census]]</f>
        <v>0.34649964037401099</v>
      </c>
      <c r="J197" s="3">
        <f t="shared" si="3"/>
        <v>459.32222222222225</v>
      </c>
      <c r="K197" s="3">
        <f>SUM(Table3[[#This Row],[RN Hours (excl. Admin, DON)]], Table3[[#This Row],[LPN Hours (excl. Admin)]], Table3[[#This Row],[CNA Hours]], Table3[[#This Row],[NA TR Hours]], Table3[[#This Row],[Med Aide/Tech Hours]])</f>
        <v>428.16388888888889</v>
      </c>
      <c r="L197" s="3">
        <f>SUM(Table3[[#This Row],[RN Hours (excl. Admin, DON)]:[RN DON Hours]])</f>
        <v>66.944444444444443</v>
      </c>
      <c r="M197" s="3">
        <v>48.174999999999997</v>
      </c>
      <c r="N197" s="3">
        <v>14.233333333333333</v>
      </c>
      <c r="O197" s="3">
        <v>4.5361111111111114</v>
      </c>
      <c r="P197" s="3">
        <f>SUM(Table3[[#This Row],[LPN Hours (excl. Admin)]:[LPN Admin Hours]])</f>
        <v>103.29722222222222</v>
      </c>
      <c r="Q197" s="3">
        <v>90.908333333333331</v>
      </c>
      <c r="R197" s="3">
        <v>12.388888888888889</v>
      </c>
      <c r="S197" s="3">
        <f>SUM(Table3[[#This Row],[CNA Hours]], Table3[[#This Row],[NA TR Hours]], Table3[[#This Row],[Med Aide/Tech Hours]])</f>
        <v>289.08055555555558</v>
      </c>
      <c r="T197" s="3">
        <v>289.08055555555558</v>
      </c>
      <c r="U197" s="3">
        <v>0</v>
      </c>
      <c r="V197" s="3">
        <v>0</v>
      </c>
      <c r="W197" s="3">
        <f>SUM(Table3[[#This Row],[RN Hours Contract]:[Med Aide Hours Contract]])</f>
        <v>151.20833333333331</v>
      </c>
      <c r="X197" s="3">
        <v>31.516666666666666</v>
      </c>
      <c r="Y197" s="3">
        <v>0</v>
      </c>
      <c r="Z197" s="3">
        <v>0</v>
      </c>
      <c r="AA197" s="3">
        <v>32.544444444444444</v>
      </c>
      <c r="AB197" s="3">
        <v>0</v>
      </c>
      <c r="AC197" s="3">
        <v>87.147222222222226</v>
      </c>
      <c r="AD197" s="3">
        <v>0</v>
      </c>
      <c r="AE197" s="3">
        <v>0</v>
      </c>
      <c r="AF197" t="s">
        <v>195</v>
      </c>
      <c r="AG197" s="13">
        <v>3</v>
      </c>
      <c r="AQ197"/>
    </row>
    <row r="198" spans="1:43" x14ac:dyDescent="0.2">
      <c r="A198" t="s">
        <v>681</v>
      </c>
      <c r="B198" t="s">
        <v>892</v>
      </c>
      <c r="C198" t="s">
        <v>1471</v>
      </c>
      <c r="D198" t="s">
        <v>1716</v>
      </c>
      <c r="E198" s="3">
        <v>57.955555555555556</v>
      </c>
      <c r="F198" s="3">
        <f>Table3[[#This Row],[Total Hours Nurse Staffing]]/Table3[[#This Row],[MDS Census]]</f>
        <v>4.3392657208588954</v>
      </c>
      <c r="G198" s="3">
        <f>Table3[[#This Row],[Total Direct Care Staff Hours]]/Table3[[#This Row],[MDS Census]]</f>
        <v>4.0752645705521475</v>
      </c>
      <c r="H198" s="3">
        <f>Table3[[#This Row],[Total RN Hours (w/ Admin, DON)]]/Table3[[#This Row],[MDS Census]]</f>
        <v>1.0698504601226992</v>
      </c>
      <c r="I198" s="3">
        <f>Table3[[#This Row],[RN Hours (excl. Admin, DON)]]/Table3[[#This Row],[MDS Census]]</f>
        <v>0.90735046012269938</v>
      </c>
      <c r="J198" s="3">
        <f t="shared" si="3"/>
        <v>251.48455555555554</v>
      </c>
      <c r="K198" s="3">
        <f>SUM(Table3[[#This Row],[RN Hours (excl. Admin, DON)]], Table3[[#This Row],[LPN Hours (excl. Admin)]], Table3[[#This Row],[CNA Hours]], Table3[[#This Row],[NA TR Hours]], Table3[[#This Row],[Med Aide/Tech Hours]])</f>
        <v>236.18422222222222</v>
      </c>
      <c r="L198" s="3">
        <f>SUM(Table3[[#This Row],[RN Hours (excl. Admin, DON)]:[RN DON Hours]])</f>
        <v>62.003777777777771</v>
      </c>
      <c r="M198" s="3">
        <v>52.585999999999999</v>
      </c>
      <c r="N198" s="3">
        <v>4.6024444444444432</v>
      </c>
      <c r="O198" s="3">
        <v>4.8153333333333306</v>
      </c>
      <c r="P198" s="3">
        <f>SUM(Table3[[#This Row],[LPN Hours (excl. Admin)]:[LPN Admin Hours]])</f>
        <v>50.854555555555557</v>
      </c>
      <c r="Q198" s="3">
        <v>44.972000000000001</v>
      </c>
      <c r="R198" s="3">
        <v>5.8825555555555553</v>
      </c>
      <c r="S198" s="3">
        <f>SUM(Table3[[#This Row],[CNA Hours]], Table3[[#This Row],[NA TR Hours]], Table3[[#This Row],[Med Aide/Tech Hours]])</f>
        <v>138.62622222222222</v>
      </c>
      <c r="T198" s="3">
        <v>138.62622222222222</v>
      </c>
      <c r="U198" s="3">
        <v>0</v>
      </c>
      <c r="V198" s="3">
        <v>0</v>
      </c>
      <c r="W198" s="3">
        <f>SUM(Table3[[#This Row],[RN Hours Contract]:[Med Aide Hours Contract]])</f>
        <v>12.567555555555554</v>
      </c>
      <c r="X198" s="3">
        <v>0</v>
      </c>
      <c r="Y198" s="3">
        <v>0</v>
      </c>
      <c r="Z198" s="3">
        <v>0</v>
      </c>
      <c r="AA198" s="3">
        <v>0.71111111111111114</v>
      </c>
      <c r="AB198" s="3">
        <v>0</v>
      </c>
      <c r="AC198" s="3">
        <v>11.856444444444444</v>
      </c>
      <c r="AD198" s="3">
        <v>0</v>
      </c>
      <c r="AE198" s="3">
        <v>0</v>
      </c>
      <c r="AF198" t="s">
        <v>196</v>
      </c>
      <c r="AG198" s="13">
        <v>3</v>
      </c>
      <c r="AQ198"/>
    </row>
    <row r="199" spans="1:43" x14ac:dyDescent="0.2">
      <c r="A199" t="s">
        <v>681</v>
      </c>
      <c r="B199" t="s">
        <v>893</v>
      </c>
      <c r="C199" t="s">
        <v>1532</v>
      </c>
      <c r="D199" t="s">
        <v>1688</v>
      </c>
      <c r="E199" s="3">
        <v>95.722222222222229</v>
      </c>
      <c r="F199" s="3">
        <f>Table3[[#This Row],[Total Hours Nurse Staffing]]/Table3[[#This Row],[MDS Census]]</f>
        <v>3.1812675565873469</v>
      </c>
      <c r="G199" s="3">
        <f>Table3[[#This Row],[Total Direct Care Staff Hours]]/Table3[[#This Row],[MDS Census]]</f>
        <v>3.0107695879280323</v>
      </c>
      <c r="H199" s="3">
        <f>Table3[[#This Row],[Total RN Hours (w/ Admin, DON)]]/Table3[[#This Row],[MDS Census]]</f>
        <v>0.58126059199071378</v>
      </c>
      <c r="I199" s="3">
        <f>Table3[[#This Row],[RN Hours (excl. Admin, DON)]]/Table3[[#This Row],[MDS Census]]</f>
        <v>0.41076262333139862</v>
      </c>
      <c r="J199" s="3">
        <f t="shared" si="3"/>
        <v>304.51799999999997</v>
      </c>
      <c r="K199" s="3">
        <f>SUM(Table3[[#This Row],[RN Hours (excl. Admin, DON)]], Table3[[#This Row],[LPN Hours (excl. Admin)]], Table3[[#This Row],[CNA Hours]], Table3[[#This Row],[NA TR Hours]], Table3[[#This Row],[Med Aide/Tech Hours]])</f>
        <v>288.19755555555554</v>
      </c>
      <c r="L199" s="3">
        <f>SUM(Table3[[#This Row],[RN Hours (excl. Admin, DON)]:[RN DON Hours]])</f>
        <v>55.639555555555546</v>
      </c>
      <c r="M199" s="3">
        <v>39.319111111111106</v>
      </c>
      <c r="N199" s="3">
        <v>15.195999999999998</v>
      </c>
      <c r="O199" s="3">
        <v>1.1244444444444446</v>
      </c>
      <c r="P199" s="3">
        <f>SUM(Table3[[#This Row],[LPN Hours (excl. Admin)]:[LPN Admin Hours]])</f>
        <v>73.623888888888885</v>
      </c>
      <c r="Q199" s="3">
        <v>73.623888888888885</v>
      </c>
      <c r="R199" s="3">
        <v>0</v>
      </c>
      <c r="S199" s="3">
        <f>SUM(Table3[[#This Row],[CNA Hours]], Table3[[#This Row],[NA TR Hours]], Table3[[#This Row],[Med Aide/Tech Hours]])</f>
        <v>175.25455555555556</v>
      </c>
      <c r="T199" s="3">
        <v>139.82944444444445</v>
      </c>
      <c r="U199" s="3">
        <v>35.425111111111121</v>
      </c>
      <c r="V199" s="3">
        <v>0</v>
      </c>
      <c r="W199" s="3">
        <f>SUM(Table3[[#This Row],[RN Hours Contract]:[Med Aide Hours Contract]])</f>
        <v>36.293555555555557</v>
      </c>
      <c r="X199" s="3">
        <v>9.8625555555555575</v>
      </c>
      <c r="Y199" s="3">
        <v>5.5265555555555546</v>
      </c>
      <c r="Z199" s="3">
        <v>1.1244444444444446</v>
      </c>
      <c r="AA199" s="3">
        <v>13.070222222222224</v>
      </c>
      <c r="AB199" s="3">
        <v>0</v>
      </c>
      <c r="AC199" s="3">
        <v>6.7097777777777763</v>
      </c>
      <c r="AD199" s="3">
        <v>0</v>
      </c>
      <c r="AE199" s="3">
        <v>0</v>
      </c>
      <c r="AF199" t="s">
        <v>197</v>
      </c>
      <c r="AG199" s="13">
        <v>3</v>
      </c>
      <c r="AQ199"/>
    </row>
    <row r="200" spans="1:43" x14ac:dyDescent="0.2">
      <c r="A200" t="s">
        <v>681</v>
      </c>
      <c r="B200" t="s">
        <v>894</v>
      </c>
      <c r="C200" t="s">
        <v>1560</v>
      </c>
      <c r="D200" t="s">
        <v>1714</v>
      </c>
      <c r="E200" s="3">
        <v>104.4</v>
      </c>
      <c r="F200" s="3">
        <f>Table3[[#This Row],[Total Hours Nurse Staffing]]/Table3[[#This Row],[MDS Census]]</f>
        <v>3.442270114942529</v>
      </c>
      <c r="G200" s="3">
        <f>Table3[[#This Row],[Total Direct Care Staff Hours]]/Table3[[#This Row],[MDS Census]]</f>
        <v>3.3234695615155383</v>
      </c>
      <c r="H200" s="3">
        <f>Table3[[#This Row],[Total RN Hours (w/ Admin, DON)]]/Table3[[#This Row],[MDS Census]]</f>
        <v>0.39980630055342703</v>
      </c>
      <c r="I200" s="3">
        <f>Table3[[#This Row],[RN Hours (excl. Admin, DON)]]/Table3[[#This Row],[MDS Census]]</f>
        <v>0.32868561089825454</v>
      </c>
      <c r="J200" s="3">
        <f t="shared" si="3"/>
        <v>359.37300000000005</v>
      </c>
      <c r="K200" s="3">
        <f>SUM(Table3[[#This Row],[RN Hours (excl. Admin, DON)]], Table3[[#This Row],[LPN Hours (excl. Admin)]], Table3[[#This Row],[CNA Hours]], Table3[[#This Row],[NA TR Hours]], Table3[[#This Row],[Med Aide/Tech Hours]])</f>
        <v>346.97022222222222</v>
      </c>
      <c r="L200" s="3">
        <f>SUM(Table3[[#This Row],[RN Hours (excl. Admin, DON)]:[RN DON Hours]])</f>
        <v>41.739777777777782</v>
      </c>
      <c r="M200" s="3">
        <v>34.314777777777778</v>
      </c>
      <c r="N200" s="3">
        <v>1.825</v>
      </c>
      <c r="O200" s="3">
        <v>5.6</v>
      </c>
      <c r="P200" s="3">
        <f>SUM(Table3[[#This Row],[LPN Hours (excl. Admin)]:[LPN Admin Hours]])</f>
        <v>106.37466666666666</v>
      </c>
      <c r="Q200" s="3">
        <v>101.39688888888888</v>
      </c>
      <c r="R200" s="3">
        <v>4.9777777777777779</v>
      </c>
      <c r="S200" s="3">
        <f>SUM(Table3[[#This Row],[CNA Hours]], Table3[[#This Row],[NA TR Hours]], Table3[[#This Row],[Med Aide/Tech Hours]])</f>
        <v>211.25855555555557</v>
      </c>
      <c r="T200" s="3">
        <v>211.25855555555557</v>
      </c>
      <c r="U200" s="3">
        <v>0</v>
      </c>
      <c r="V200" s="3">
        <v>0</v>
      </c>
      <c r="W200" s="3">
        <f>SUM(Table3[[#This Row],[RN Hours Contract]:[Med Aide Hours Contract]])</f>
        <v>83.115666666666669</v>
      </c>
      <c r="X200" s="3">
        <v>8.3231111111111105</v>
      </c>
      <c r="Y200" s="3">
        <v>0</v>
      </c>
      <c r="Z200" s="3">
        <v>0</v>
      </c>
      <c r="AA200" s="3">
        <v>34.332111111111104</v>
      </c>
      <c r="AB200" s="3">
        <v>0</v>
      </c>
      <c r="AC200" s="3">
        <v>40.460444444444448</v>
      </c>
      <c r="AD200" s="3">
        <v>0</v>
      </c>
      <c r="AE200" s="3">
        <v>0</v>
      </c>
      <c r="AF200" t="s">
        <v>198</v>
      </c>
      <c r="AG200" s="13">
        <v>3</v>
      </c>
      <c r="AQ200"/>
    </row>
    <row r="201" spans="1:43" x14ac:dyDescent="0.2">
      <c r="A201" t="s">
        <v>681</v>
      </c>
      <c r="B201" t="s">
        <v>895</v>
      </c>
      <c r="C201" t="s">
        <v>1471</v>
      </c>
      <c r="D201" t="s">
        <v>1716</v>
      </c>
      <c r="E201" s="3">
        <v>88.12222222222222</v>
      </c>
      <c r="F201" s="3">
        <f>Table3[[#This Row],[Total Hours Nurse Staffing]]/Table3[[#This Row],[MDS Census]]</f>
        <v>3.5334888412558318</v>
      </c>
      <c r="G201" s="3">
        <f>Table3[[#This Row],[Total Direct Care Staff Hours]]/Table3[[#This Row],[MDS Census]]</f>
        <v>3.3419808346992808</v>
      </c>
      <c r="H201" s="3">
        <f>Table3[[#This Row],[Total RN Hours (w/ Admin, DON)]]/Table3[[#This Row],[MDS Census]]</f>
        <v>0.42877316857899384</v>
      </c>
      <c r="I201" s="3">
        <f>Table3[[#This Row],[RN Hours (excl. Admin, DON)]]/Table3[[#This Row],[MDS Census]]</f>
        <v>0.25182826881856007</v>
      </c>
      <c r="J201" s="3">
        <f t="shared" si="3"/>
        <v>311.37888888888892</v>
      </c>
      <c r="K201" s="3">
        <f>SUM(Table3[[#This Row],[RN Hours (excl. Admin, DON)]], Table3[[#This Row],[LPN Hours (excl. Admin)]], Table3[[#This Row],[CNA Hours]], Table3[[#This Row],[NA TR Hours]], Table3[[#This Row],[Med Aide/Tech Hours]])</f>
        <v>294.50277777777774</v>
      </c>
      <c r="L201" s="3">
        <f>SUM(Table3[[#This Row],[RN Hours (excl. Admin, DON)]:[RN DON Hours]])</f>
        <v>37.784444444444446</v>
      </c>
      <c r="M201" s="3">
        <v>22.191666666666666</v>
      </c>
      <c r="N201" s="3">
        <v>10.252777777777778</v>
      </c>
      <c r="O201" s="3">
        <v>5.34</v>
      </c>
      <c r="P201" s="3">
        <f>SUM(Table3[[#This Row],[LPN Hours (excl. Admin)]:[LPN Admin Hours]])</f>
        <v>134.23333333333332</v>
      </c>
      <c r="Q201" s="3">
        <v>132.94999999999999</v>
      </c>
      <c r="R201" s="3">
        <v>1.2833333333333334</v>
      </c>
      <c r="S201" s="3">
        <f>SUM(Table3[[#This Row],[CNA Hours]], Table3[[#This Row],[NA TR Hours]], Table3[[#This Row],[Med Aide/Tech Hours]])</f>
        <v>139.36111111111111</v>
      </c>
      <c r="T201" s="3">
        <v>139.36111111111111</v>
      </c>
      <c r="U201" s="3">
        <v>0</v>
      </c>
      <c r="V201" s="3">
        <v>0</v>
      </c>
      <c r="W201" s="3">
        <f>SUM(Table3[[#This Row],[RN Hours Contract]:[Med Aide Hours Contract]])</f>
        <v>0</v>
      </c>
      <c r="X201" s="3">
        <v>0</v>
      </c>
      <c r="Y201" s="3">
        <v>0</v>
      </c>
      <c r="Z201" s="3">
        <v>0</v>
      </c>
      <c r="AA201" s="3">
        <v>0</v>
      </c>
      <c r="AB201" s="3">
        <v>0</v>
      </c>
      <c r="AC201" s="3">
        <v>0</v>
      </c>
      <c r="AD201" s="3">
        <v>0</v>
      </c>
      <c r="AE201" s="3">
        <v>0</v>
      </c>
      <c r="AF201" t="s">
        <v>199</v>
      </c>
      <c r="AG201" s="13">
        <v>3</v>
      </c>
      <c r="AQ201"/>
    </row>
    <row r="202" spans="1:43" x14ac:dyDescent="0.2">
      <c r="A202" t="s">
        <v>681</v>
      </c>
      <c r="B202" t="s">
        <v>896</v>
      </c>
      <c r="C202" t="s">
        <v>1561</v>
      </c>
      <c r="D202" t="s">
        <v>1720</v>
      </c>
      <c r="E202" s="3">
        <v>102.52222222222223</v>
      </c>
      <c r="F202" s="3">
        <f>Table3[[#This Row],[Total Hours Nurse Staffing]]/Table3[[#This Row],[MDS Census]]</f>
        <v>3.2009493876666304</v>
      </c>
      <c r="G202" s="3">
        <f>Table3[[#This Row],[Total Direct Care Staff Hours]]/Table3[[#This Row],[MDS Census]]</f>
        <v>3.0405505581445755</v>
      </c>
      <c r="H202" s="3">
        <f>Table3[[#This Row],[Total RN Hours (w/ Admin, DON)]]/Table3[[#This Row],[MDS Census]]</f>
        <v>0.67869296629457032</v>
      </c>
      <c r="I202" s="3">
        <f>Table3[[#This Row],[RN Hours (excl. Admin, DON)]]/Table3[[#This Row],[MDS Census]]</f>
        <v>0.51829413677251546</v>
      </c>
      <c r="J202" s="3">
        <f t="shared" si="3"/>
        <v>328.16844444444445</v>
      </c>
      <c r="K202" s="3">
        <f>SUM(Table3[[#This Row],[RN Hours (excl. Admin, DON)]], Table3[[#This Row],[LPN Hours (excl. Admin)]], Table3[[#This Row],[CNA Hours]], Table3[[#This Row],[NA TR Hours]], Table3[[#This Row],[Med Aide/Tech Hours]])</f>
        <v>311.72399999999999</v>
      </c>
      <c r="L202" s="3">
        <f>SUM(Table3[[#This Row],[RN Hours (excl. Admin, DON)]:[RN DON Hours]])</f>
        <v>69.581111111111113</v>
      </c>
      <c r="M202" s="3">
        <v>53.13666666666667</v>
      </c>
      <c r="N202" s="3">
        <v>12.266666666666667</v>
      </c>
      <c r="O202" s="3">
        <v>4.177777777777778</v>
      </c>
      <c r="P202" s="3">
        <f>SUM(Table3[[#This Row],[LPN Hours (excl. Admin)]:[LPN Admin Hours]])</f>
        <v>78.153111111111102</v>
      </c>
      <c r="Q202" s="3">
        <v>78.153111111111102</v>
      </c>
      <c r="R202" s="3">
        <v>0</v>
      </c>
      <c r="S202" s="3">
        <f>SUM(Table3[[#This Row],[CNA Hours]], Table3[[#This Row],[NA TR Hours]], Table3[[#This Row],[Med Aide/Tech Hours]])</f>
        <v>180.43422222222222</v>
      </c>
      <c r="T202" s="3">
        <v>180.43422222222222</v>
      </c>
      <c r="U202" s="3">
        <v>0</v>
      </c>
      <c r="V202" s="3">
        <v>0</v>
      </c>
      <c r="W202" s="3">
        <f>SUM(Table3[[#This Row],[RN Hours Contract]:[Med Aide Hours Contract]])</f>
        <v>27.780111111111115</v>
      </c>
      <c r="X202" s="3">
        <v>7.7777777777777779E-2</v>
      </c>
      <c r="Y202" s="3">
        <v>0</v>
      </c>
      <c r="Z202" s="3">
        <v>0</v>
      </c>
      <c r="AA202" s="3">
        <v>5.0935555555555556</v>
      </c>
      <c r="AB202" s="3">
        <v>0</v>
      </c>
      <c r="AC202" s="3">
        <v>22.608777777777782</v>
      </c>
      <c r="AD202" s="3">
        <v>0</v>
      </c>
      <c r="AE202" s="3">
        <v>0</v>
      </c>
      <c r="AF202" t="s">
        <v>200</v>
      </c>
      <c r="AG202" s="13">
        <v>3</v>
      </c>
      <c r="AQ202"/>
    </row>
    <row r="203" spans="1:43" x14ac:dyDescent="0.2">
      <c r="A203" t="s">
        <v>681</v>
      </c>
      <c r="B203" t="s">
        <v>897</v>
      </c>
      <c r="C203" t="s">
        <v>1534</v>
      </c>
      <c r="D203" t="s">
        <v>1714</v>
      </c>
      <c r="E203" s="3">
        <v>74.8</v>
      </c>
      <c r="F203" s="3">
        <f>Table3[[#This Row],[Total Hours Nurse Staffing]]/Table3[[#This Row],[MDS Census]]</f>
        <v>4.7213680926916215</v>
      </c>
      <c r="G203" s="3">
        <f>Table3[[#This Row],[Total Direct Care Staff Hours]]/Table3[[#This Row],[MDS Census]]</f>
        <v>4.4414364230540704</v>
      </c>
      <c r="H203" s="3">
        <f>Table3[[#This Row],[Total RN Hours (w/ Admin, DON)]]/Table3[[#This Row],[MDS Census]]</f>
        <v>0.71887997623291744</v>
      </c>
      <c r="I203" s="3">
        <f>Table3[[#This Row],[RN Hours (excl. Admin, DON)]]/Table3[[#This Row],[MDS Census]]</f>
        <v>0.5161170528817588</v>
      </c>
      <c r="J203" s="3">
        <f t="shared" si="3"/>
        <v>353.1583333333333</v>
      </c>
      <c r="K203" s="3">
        <f>SUM(Table3[[#This Row],[RN Hours (excl. Admin, DON)]], Table3[[#This Row],[LPN Hours (excl. Admin)]], Table3[[#This Row],[CNA Hours]], Table3[[#This Row],[NA TR Hours]], Table3[[#This Row],[Med Aide/Tech Hours]])</f>
        <v>332.21944444444443</v>
      </c>
      <c r="L203" s="3">
        <f>SUM(Table3[[#This Row],[RN Hours (excl. Admin, DON)]:[RN DON Hours]])</f>
        <v>53.772222222222226</v>
      </c>
      <c r="M203" s="3">
        <v>38.605555555555554</v>
      </c>
      <c r="N203" s="3">
        <v>10.333333333333334</v>
      </c>
      <c r="O203" s="3">
        <v>4.833333333333333</v>
      </c>
      <c r="P203" s="3">
        <f>SUM(Table3[[#This Row],[LPN Hours (excl. Admin)]:[LPN Admin Hours]])</f>
        <v>121.98333333333333</v>
      </c>
      <c r="Q203" s="3">
        <v>116.21111111111111</v>
      </c>
      <c r="R203" s="3">
        <v>5.7722222222222221</v>
      </c>
      <c r="S203" s="3">
        <f>SUM(Table3[[#This Row],[CNA Hours]], Table3[[#This Row],[NA TR Hours]], Table3[[#This Row],[Med Aide/Tech Hours]])</f>
        <v>177.40277777777777</v>
      </c>
      <c r="T203" s="3">
        <v>177.40277777777777</v>
      </c>
      <c r="U203" s="3">
        <v>0</v>
      </c>
      <c r="V203" s="3">
        <v>0</v>
      </c>
      <c r="W203" s="3">
        <f>SUM(Table3[[#This Row],[RN Hours Contract]:[Med Aide Hours Contract]])</f>
        <v>81.541666666666671</v>
      </c>
      <c r="X203" s="3">
        <v>6.541666666666667</v>
      </c>
      <c r="Y203" s="3">
        <v>0</v>
      </c>
      <c r="Z203" s="3">
        <v>0</v>
      </c>
      <c r="AA203" s="3">
        <v>19.894444444444446</v>
      </c>
      <c r="AB203" s="3">
        <v>0</v>
      </c>
      <c r="AC203" s="3">
        <v>55.105555555555554</v>
      </c>
      <c r="AD203" s="3">
        <v>0</v>
      </c>
      <c r="AE203" s="3">
        <v>0</v>
      </c>
      <c r="AF203" t="s">
        <v>201</v>
      </c>
      <c r="AG203" s="13">
        <v>3</v>
      </c>
      <c r="AQ203"/>
    </row>
    <row r="204" spans="1:43" x14ac:dyDescent="0.2">
      <c r="A204" t="s">
        <v>681</v>
      </c>
      <c r="B204" t="s">
        <v>898</v>
      </c>
      <c r="C204" t="s">
        <v>1450</v>
      </c>
      <c r="D204" t="s">
        <v>1729</v>
      </c>
      <c r="E204" s="3">
        <v>102.68888888888888</v>
      </c>
      <c r="F204" s="3">
        <f>Table3[[#This Row],[Total Hours Nurse Staffing]]/Table3[[#This Row],[MDS Census]]</f>
        <v>3.9887989612637957</v>
      </c>
      <c r="G204" s="3">
        <f>Table3[[#This Row],[Total Direct Care Staff Hours]]/Table3[[#This Row],[MDS Census]]</f>
        <v>3.7828294741397968</v>
      </c>
      <c r="H204" s="3">
        <f>Table3[[#This Row],[Total RN Hours (w/ Admin, DON)]]/Table3[[#This Row],[MDS Census]]</f>
        <v>0.82580826660895912</v>
      </c>
      <c r="I204" s="3">
        <f>Table3[[#This Row],[RN Hours (excl. Admin, DON)]]/Table3[[#This Row],[MDS Census]]</f>
        <v>0.66552910625405759</v>
      </c>
      <c r="J204" s="3">
        <f t="shared" si="3"/>
        <v>409.60533333333331</v>
      </c>
      <c r="K204" s="3">
        <f>SUM(Table3[[#This Row],[RN Hours (excl. Admin, DON)]], Table3[[#This Row],[LPN Hours (excl. Admin)]], Table3[[#This Row],[CNA Hours]], Table3[[#This Row],[NA TR Hours]], Table3[[#This Row],[Med Aide/Tech Hours]])</f>
        <v>388.45455555555554</v>
      </c>
      <c r="L204" s="3">
        <f>SUM(Table3[[#This Row],[RN Hours (excl. Admin, DON)]:[RN DON Hours]])</f>
        <v>84.801333333333332</v>
      </c>
      <c r="M204" s="3">
        <v>68.342444444444439</v>
      </c>
      <c r="N204" s="3">
        <v>11.344999999999999</v>
      </c>
      <c r="O204" s="3">
        <v>5.1138888888888889</v>
      </c>
      <c r="P204" s="3">
        <f>SUM(Table3[[#This Row],[LPN Hours (excl. Admin)]:[LPN Admin Hours]])</f>
        <v>88.923777777777772</v>
      </c>
      <c r="Q204" s="3">
        <v>84.231888888888889</v>
      </c>
      <c r="R204" s="3">
        <v>4.6918888888888892</v>
      </c>
      <c r="S204" s="3">
        <f>SUM(Table3[[#This Row],[CNA Hours]], Table3[[#This Row],[NA TR Hours]], Table3[[#This Row],[Med Aide/Tech Hours]])</f>
        <v>235.88022222222222</v>
      </c>
      <c r="T204" s="3">
        <v>233.66866666666667</v>
      </c>
      <c r="U204" s="3">
        <v>2.2115555555555555</v>
      </c>
      <c r="V204" s="3">
        <v>0</v>
      </c>
      <c r="W204" s="3">
        <f>SUM(Table3[[#This Row],[RN Hours Contract]:[Med Aide Hours Contract]])</f>
        <v>30.034111111111113</v>
      </c>
      <c r="X204" s="3">
        <v>5.8317777777777779</v>
      </c>
      <c r="Y204" s="3">
        <v>0</v>
      </c>
      <c r="Z204" s="3">
        <v>0</v>
      </c>
      <c r="AA204" s="3">
        <v>7.8024444444444434</v>
      </c>
      <c r="AB204" s="3">
        <v>0</v>
      </c>
      <c r="AC204" s="3">
        <v>16.399888888888892</v>
      </c>
      <c r="AD204" s="3">
        <v>0</v>
      </c>
      <c r="AE204" s="3">
        <v>0</v>
      </c>
      <c r="AF204" t="s">
        <v>202</v>
      </c>
      <c r="AG204" s="13">
        <v>3</v>
      </c>
      <c r="AQ204"/>
    </row>
    <row r="205" spans="1:43" x14ac:dyDescent="0.2">
      <c r="A205" t="s">
        <v>681</v>
      </c>
      <c r="B205" t="s">
        <v>899</v>
      </c>
      <c r="C205" t="s">
        <v>1454</v>
      </c>
      <c r="D205" t="s">
        <v>1720</v>
      </c>
      <c r="E205" s="3">
        <v>126.9</v>
      </c>
      <c r="F205" s="3">
        <f>Table3[[#This Row],[Total Hours Nurse Staffing]]/Table3[[#This Row],[MDS Census]]</f>
        <v>3.5574599422117155</v>
      </c>
      <c r="G205" s="3">
        <f>Table3[[#This Row],[Total Direct Care Staff Hours]]/Table3[[#This Row],[MDS Census]]</f>
        <v>3.3511732772962088</v>
      </c>
      <c r="H205" s="3">
        <f>Table3[[#This Row],[Total RN Hours (w/ Admin, DON)]]/Table3[[#This Row],[MDS Census]]</f>
        <v>0.94048244461956043</v>
      </c>
      <c r="I205" s="3">
        <f>Table3[[#This Row],[RN Hours (excl. Admin, DON)]]/Table3[[#This Row],[MDS Census]]</f>
        <v>0.73419577970405392</v>
      </c>
      <c r="J205" s="3">
        <f t="shared" si="3"/>
        <v>451.44166666666672</v>
      </c>
      <c r="K205" s="3">
        <f>SUM(Table3[[#This Row],[RN Hours (excl. Admin, DON)]], Table3[[#This Row],[LPN Hours (excl. Admin)]], Table3[[#This Row],[CNA Hours]], Table3[[#This Row],[NA TR Hours]], Table3[[#This Row],[Med Aide/Tech Hours]])</f>
        <v>425.26388888888891</v>
      </c>
      <c r="L205" s="3">
        <f>SUM(Table3[[#This Row],[RN Hours (excl. Admin, DON)]:[RN DON Hours]])</f>
        <v>119.34722222222223</v>
      </c>
      <c r="M205" s="3">
        <v>93.169444444444451</v>
      </c>
      <c r="N205" s="3">
        <v>21.744444444444444</v>
      </c>
      <c r="O205" s="3">
        <v>4.4333333333333336</v>
      </c>
      <c r="P205" s="3">
        <f>SUM(Table3[[#This Row],[LPN Hours (excl. Admin)]:[LPN Admin Hours]])</f>
        <v>78.05</v>
      </c>
      <c r="Q205" s="3">
        <v>78.05</v>
      </c>
      <c r="R205" s="3">
        <v>0</v>
      </c>
      <c r="S205" s="3">
        <f>SUM(Table3[[#This Row],[CNA Hours]], Table3[[#This Row],[NA TR Hours]], Table3[[#This Row],[Med Aide/Tech Hours]])</f>
        <v>254.04444444444445</v>
      </c>
      <c r="T205" s="3">
        <v>254.04444444444445</v>
      </c>
      <c r="U205" s="3">
        <v>0</v>
      </c>
      <c r="V205" s="3">
        <v>0</v>
      </c>
      <c r="W205" s="3">
        <f>SUM(Table3[[#This Row],[RN Hours Contract]:[Med Aide Hours Contract]])</f>
        <v>0</v>
      </c>
      <c r="X205" s="3">
        <v>0</v>
      </c>
      <c r="Y205" s="3">
        <v>0</v>
      </c>
      <c r="Z205" s="3">
        <v>0</v>
      </c>
      <c r="AA205" s="3">
        <v>0</v>
      </c>
      <c r="AB205" s="3">
        <v>0</v>
      </c>
      <c r="AC205" s="3">
        <v>0</v>
      </c>
      <c r="AD205" s="3">
        <v>0</v>
      </c>
      <c r="AE205" s="3">
        <v>0</v>
      </c>
      <c r="AF205" t="s">
        <v>203</v>
      </c>
      <c r="AG205" s="13">
        <v>3</v>
      </c>
      <c r="AQ205"/>
    </row>
    <row r="206" spans="1:43" x14ac:dyDescent="0.2">
      <c r="A206" t="s">
        <v>681</v>
      </c>
      <c r="B206" t="s">
        <v>900</v>
      </c>
      <c r="C206" t="s">
        <v>1440</v>
      </c>
      <c r="D206" t="s">
        <v>1747</v>
      </c>
      <c r="E206" s="3">
        <v>97.688888888888883</v>
      </c>
      <c r="F206" s="3">
        <f>Table3[[#This Row],[Total Hours Nurse Staffing]]/Table3[[#This Row],[MDS Census]]</f>
        <v>3.6616242038216562</v>
      </c>
      <c r="G206" s="3">
        <f>Table3[[#This Row],[Total Direct Care Staff Hours]]/Table3[[#This Row],[MDS Census]]</f>
        <v>3.456750454959054</v>
      </c>
      <c r="H206" s="3">
        <f>Table3[[#This Row],[Total RN Hours (w/ Admin, DON)]]/Table3[[#This Row],[MDS Census]]</f>
        <v>0.54970427661510468</v>
      </c>
      <c r="I206" s="3">
        <f>Table3[[#This Row],[RN Hours (excl. Admin, DON)]]/Table3[[#This Row],[MDS Census]]</f>
        <v>0.40113171064604186</v>
      </c>
      <c r="J206" s="3">
        <f t="shared" si="3"/>
        <v>357.7</v>
      </c>
      <c r="K206" s="3">
        <f>SUM(Table3[[#This Row],[RN Hours (excl. Admin, DON)]], Table3[[#This Row],[LPN Hours (excl. Admin)]], Table3[[#This Row],[CNA Hours]], Table3[[#This Row],[NA TR Hours]], Table3[[#This Row],[Med Aide/Tech Hours]])</f>
        <v>337.68611111111113</v>
      </c>
      <c r="L206" s="3">
        <f>SUM(Table3[[#This Row],[RN Hours (excl. Admin, DON)]:[RN DON Hours]])</f>
        <v>53.699999999999996</v>
      </c>
      <c r="M206" s="3">
        <v>39.18611111111111</v>
      </c>
      <c r="N206" s="3">
        <v>9.65</v>
      </c>
      <c r="O206" s="3">
        <v>4.8638888888888889</v>
      </c>
      <c r="P206" s="3">
        <f>SUM(Table3[[#This Row],[LPN Hours (excl. Admin)]:[LPN Admin Hours]])</f>
        <v>123.23611111111111</v>
      </c>
      <c r="Q206" s="3">
        <v>117.73611111111111</v>
      </c>
      <c r="R206" s="3">
        <v>5.5</v>
      </c>
      <c r="S206" s="3">
        <f>SUM(Table3[[#This Row],[CNA Hours]], Table3[[#This Row],[NA TR Hours]], Table3[[#This Row],[Med Aide/Tech Hours]])</f>
        <v>180.76388888888889</v>
      </c>
      <c r="T206" s="3">
        <v>180.76388888888889</v>
      </c>
      <c r="U206" s="3">
        <v>0</v>
      </c>
      <c r="V206" s="3">
        <v>0</v>
      </c>
      <c r="W206" s="3">
        <f>SUM(Table3[[#This Row],[RN Hours Contract]:[Med Aide Hours Contract]])</f>
        <v>0</v>
      </c>
      <c r="X206" s="3">
        <v>0</v>
      </c>
      <c r="Y206" s="3">
        <v>0</v>
      </c>
      <c r="Z206" s="3">
        <v>0</v>
      </c>
      <c r="AA206" s="3">
        <v>0</v>
      </c>
      <c r="AB206" s="3">
        <v>0</v>
      </c>
      <c r="AC206" s="3">
        <v>0</v>
      </c>
      <c r="AD206" s="3">
        <v>0</v>
      </c>
      <c r="AE206" s="3">
        <v>0</v>
      </c>
      <c r="AF206" t="s">
        <v>204</v>
      </c>
      <c r="AG206" s="13">
        <v>3</v>
      </c>
      <c r="AQ206"/>
    </row>
    <row r="207" spans="1:43" x14ac:dyDescent="0.2">
      <c r="A207" t="s">
        <v>681</v>
      </c>
      <c r="B207" t="s">
        <v>901</v>
      </c>
      <c r="C207" t="s">
        <v>1443</v>
      </c>
      <c r="D207" t="s">
        <v>1727</v>
      </c>
      <c r="E207" s="3">
        <v>92.788888888888891</v>
      </c>
      <c r="F207" s="3">
        <f>Table3[[#This Row],[Total Hours Nurse Staffing]]/Table3[[#This Row],[MDS Census]]</f>
        <v>4.1125314333612737</v>
      </c>
      <c r="G207" s="3">
        <f>Table3[[#This Row],[Total Direct Care Staff Hours]]/Table3[[#This Row],[MDS Census]]</f>
        <v>3.9106394443779187</v>
      </c>
      <c r="H207" s="3">
        <f>Table3[[#This Row],[Total RN Hours (w/ Admin, DON)]]/Table3[[#This Row],[MDS Census]]</f>
        <v>0.84579691054963468</v>
      </c>
      <c r="I207" s="3">
        <f>Table3[[#This Row],[RN Hours (excl. Admin, DON)]]/Table3[[#This Row],[MDS Census]]</f>
        <v>0.64390492156627943</v>
      </c>
      <c r="J207" s="3">
        <f t="shared" si="3"/>
        <v>381.59722222222223</v>
      </c>
      <c r="K207" s="3">
        <f>SUM(Table3[[#This Row],[RN Hours (excl. Admin, DON)]], Table3[[#This Row],[LPN Hours (excl. Admin)]], Table3[[#This Row],[CNA Hours]], Table3[[#This Row],[NA TR Hours]], Table3[[#This Row],[Med Aide/Tech Hours]])</f>
        <v>362.86388888888888</v>
      </c>
      <c r="L207" s="3">
        <f>SUM(Table3[[#This Row],[RN Hours (excl. Admin, DON)]:[RN DON Hours]])</f>
        <v>78.480555555555554</v>
      </c>
      <c r="M207" s="3">
        <v>59.74722222222222</v>
      </c>
      <c r="N207" s="3">
        <v>14.6</v>
      </c>
      <c r="O207" s="3">
        <v>4.1333333333333337</v>
      </c>
      <c r="P207" s="3">
        <f>SUM(Table3[[#This Row],[LPN Hours (excl. Admin)]:[LPN Admin Hours]])</f>
        <v>81.211111111111109</v>
      </c>
      <c r="Q207" s="3">
        <v>81.211111111111109</v>
      </c>
      <c r="R207" s="3">
        <v>0</v>
      </c>
      <c r="S207" s="3">
        <f>SUM(Table3[[#This Row],[CNA Hours]], Table3[[#This Row],[NA TR Hours]], Table3[[#This Row],[Med Aide/Tech Hours]])</f>
        <v>221.90555555555557</v>
      </c>
      <c r="T207" s="3">
        <v>221.90555555555557</v>
      </c>
      <c r="U207" s="3">
        <v>0</v>
      </c>
      <c r="V207" s="3">
        <v>0</v>
      </c>
      <c r="W207" s="3">
        <f>SUM(Table3[[#This Row],[RN Hours Contract]:[Med Aide Hours Contract]])</f>
        <v>0</v>
      </c>
      <c r="X207" s="3">
        <v>0</v>
      </c>
      <c r="Y207" s="3">
        <v>0</v>
      </c>
      <c r="Z207" s="3">
        <v>0</v>
      </c>
      <c r="AA207" s="3">
        <v>0</v>
      </c>
      <c r="AB207" s="3">
        <v>0</v>
      </c>
      <c r="AC207" s="3">
        <v>0</v>
      </c>
      <c r="AD207" s="3">
        <v>0</v>
      </c>
      <c r="AE207" s="3">
        <v>0</v>
      </c>
      <c r="AF207" t="s">
        <v>205</v>
      </c>
      <c r="AG207" s="13">
        <v>3</v>
      </c>
      <c r="AQ207"/>
    </row>
    <row r="208" spans="1:43" x14ac:dyDescent="0.2">
      <c r="A208" t="s">
        <v>681</v>
      </c>
      <c r="B208" t="s">
        <v>902</v>
      </c>
      <c r="C208" t="s">
        <v>1562</v>
      </c>
      <c r="D208" t="s">
        <v>1725</v>
      </c>
      <c r="E208" s="3">
        <v>109.05555555555556</v>
      </c>
      <c r="F208" s="3">
        <f>Table3[[#This Row],[Total Hours Nurse Staffing]]/Table3[[#This Row],[MDS Census]]</f>
        <v>3.585295975547631</v>
      </c>
      <c r="G208" s="3">
        <f>Table3[[#This Row],[Total Direct Care Staff Hours]]/Table3[[#This Row],[MDS Census]]</f>
        <v>3.3918930208863984</v>
      </c>
      <c r="H208" s="3">
        <f>Table3[[#This Row],[Total RN Hours (w/ Admin, DON)]]/Table3[[#This Row],[MDS Census]]</f>
        <v>0.62146204788588877</v>
      </c>
      <c r="I208" s="3">
        <f>Table3[[#This Row],[RN Hours (excl. Admin, DON)]]/Table3[[#This Row],[MDS Census]]</f>
        <v>0.42805909322465607</v>
      </c>
      <c r="J208" s="3">
        <f t="shared" si="3"/>
        <v>390.99644444444442</v>
      </c>
      <c r="K208" s="3">
        <f>SUM(Table3[[#This Row],[RN Hours (excl. Admin, DON)]], Table3[[#This Row],[LPN Hours (excl. Admin)]], Table3[[#This Row],[CNA Hours]], Table3[[#This Row],[NA TR Hours]], Table3[[#This Row],[Med Aide/Tech Hours]])</f>
        <v>369.90477777777778</v>
      </c>
      <c r="L208" s="3">
        <f>SUM(Table3[[#This Row],[RN Hours (excl. Admin, DON)]:[RN DON Hours]])</f>
        <v>67.773888888888877</v>
      </c>
      <c r="M208" s="3">
        <v>46.682222222222215</v>
      </c>
      <c r="N208" s="3">
        <v>16.113888888888887</v>
      </c>
      <c r="O208" s="3">
        <v>4.9777777777777779</v>
      </c>
      <c r="P208" s="3">
        <f>SUM(Table3[[#This Row],[LPN Hours (excl. Admin)]:[LPN Admin Hours]])</f>
        <v>108.7811111111111</v>
      </c>
      <c r="Q208" s="3">
        <v>108.7811111111111</v>
      </c>
      <c r="R208" s="3">
        <v>0</v>
      </c>
      <c r="S208" s="3">
        <f>SUM(Table3[[#This Row],[CNA Hours]], Table3[[#This Row],[NA TR Hours]], Table3[[#This Row],[Med Aide/Tech Hours]])</f>
        <v>214.44144444444444</v>
      </c>
      <c r="T208" s="3">
        <v>214.44144444444444</v>
      </c>
      <c r="U208" s="3">
        <v>0</v>
      </c>
      <c r="V208" s="3">
        <v>0</v>
      </c>
      <c r="W208" s="3">
        <f>SUM(Table3[[#This Row],[RN Hours Contract]:[Med Aide Hours Contract]])</f>
        <v>93.146444444444455</v>
      </c>
      <c r="X208" s="3">
        <v>4.918333333333333</v>
      </c>
      <c r="Y208" s="3">
        <v>0</v>
      </c>
      <c r="Z208" s="3">
        <v>0</v>
      </c>
      <c r="AA208" s="3">
        <v>48.178333333333349</v>
      </c>
      <c r="AB208" s="3">
        <v>0</v>
      </c>
      <c r="AC208" s="3">
        <v>40.049777777777777</v>
      </c>
      <c r="AD208" s="3">
        <v>0</v>
      </c>
      <c r="AE208" s="3">
        <v>0</v>
      </c>
      <c r="AF208" t="s">
        <v>206</v>
      </c>
      <c r="AG208" s="13">
        <v>3</v>
      </c>
      <c r="AQ208"/>
    </row>
    <row r="209" spans="1:43" x14ac:dyDescent="0.2">
      <c r="A209" t="s">
        <v>681</v>
      </c>
      <c r="B209" t="s">
        <v>903</v>
      </c>
      <c r="C209" t="s">
        <v>1563</v>
      </c>
      <c r="D209" t="s">
        <v>1737</v>
      </c>
      <c r="E209" s="3">
        <v>111.78888888888889</v>
      </c>
      <c r="F209" s="3">
        <f>Table3[[#This Row],[Total Hours Nurse Staffing]]/Table3[[#This Row],[MDS Census]]</f>
        <v>3.2313984693370439</v>
      </c>
      <c r="G209" s="3">
        <f>Table3[[#This Row],[Total Direct Care Staff Hours]]/Table3[[#This Row],[MDS Census]]</f>
        <v>3.1064108935493491</v>
      </c>
      <c r="H209" s="3">
        <f>Table3[[#This Row],[Total RN Hours (w/ Admin, DON)]]/Table3[[#This Row],[MDS Census]]</f>
        <v>0.51477487327303451</v>
      </c>
      <c r="I209" s="3">
        <f>Table3[[#This Row],[RN Hours (excl. Admin, DON)]]/Table3[[#This Row],[MDS Census]]</f>
        <v>0.38978729748533941</v>
      </c>
      <c r="J209" s="3">
        <f t="shared" si="3"/>
        <v>361.23444444444442</v>
      </c>
      <c r="K209" s="3">
        <f>SUM(Table3[[#This Row],[RN Hours (excl. Admin, DON)]], Table3[[#This Row],[LPN Hours (excl. Admin)]], Table3[[#This Row],[CNA Hours]], Table3[[#This Row],[NA TR Hours]], Table3[[#This Row],[Med Aide/Tech Hours]])</f>
        <v>347.26222222222225</v>
      </c>
      <c r="L209" s="3">
        <f>SUM(Table3[[#This Row],[RN Hours (excl. Admin, DON)]:[RN DON Hours]])</f>
        <v>57.546111111111109</v>
      </c>
      <c r="M209" s="3">
        <v>43.573888888888888</v>
      </c>
      <c r="N209" s="3">
        <v>8.5500000000000007</v>
      </c>
      <c r="O209" s="3">
        <v>5.4222222222222225</v>
      </c>
      <c r="P209" s="3">
        <f>SUM(Table3[[#This Row],[LPN Hours (excl. Admin)]:[LPN Admin Hours]])</f>
        <v>96.274000000000001</v>
      </c>
      <c r="Q209" s="3">
        <v>96.274000000000001</v>
      </c>
      <c r="R209" s="3">
        <v>0</v>
      </c>
      <c r="S209" s="3">
        <f>SUM(Table3[[#This Row],[CNA Hours]], Table3[[#This Row],[NA TR Hours]], Table3[[#This Row],[Med Aide/Tech Hours]])</f>
        <v>207.41433333333333</v>
      </c>
      <c r="T209" s="3">
        <v>207.41433333333333</v>
      </c>
      <c r="U209" s="3">
        <v>0</v>
      </c>
      <c r="V209" s="3">
        <v>0</v>
      </c>
      <c r="W209" s="3">
        <f>SUM(Table3[[#This Row],[RN Hours Contract]:[Med Aide Hours Contract]])</f>
        <v>86.237111111111105</v>
      </c>
      <c r="X209" s="3">
        <v>0.85</v>
      </c>
      <c r="Y209" s="3">
        <v>0</v>
      </c>
      <c r="Z209" s="3">
        <v>0</v>
      </c>
      <c r="AA209" s="3">
        <v>33.470666666666666</v>
      </c>
      <c r="AB209" s="3">
        <v>0</v>
      </c>
      <c r="AC209" s="3">
        <v>51.916444444444437</v>
      </c>
      <c r="AD209" s="3">
        <v>0</v>
      </c>
      <c r="AE209" s="3">
        <v>0</v>
      </c>
      <c r="AF209" t="s">
        <v>207</v>
      </c>
      <c r="AG209" s="13">
        <v>3</v>
      </c>
      <c r="AQ209"/>
    </row>
    <row r="210" spans="1:43" x14ac:dyDescent="0.2">
      <c r="A210" t="s">
        <v>681</v>
      </c>
      <c r="B210" t="s">
        <v>904</v>
      </c>
      <c r="C210" t="s">
        <v>1564</v>
      </c>
      <c r="D210" t="s">
        <v>1743</v>
      </c>
      <c r="E210" s="3">
        <v>72</v>
      </c>
      <c r="F210" s="3">
        <f>Table3[[#This Row],[Total Hours Nurse Staffing]]/Table3[[#This Row],[MDS Census]]</f>
        <v>3.2068981481481482</v>
      </c>
      <c r="G210" s="3">
        <f>Table3[[#This Row],[Total Direct Care Staff Hours]]/Table3[[#This Row],[MDS Census]]</f>
        <v>3.0633796296296296</v>
      </c>
      <c r="H210" s="3">
        <f>Table3[[#This Row],[Total RN Hours (w/ Admin, DON)]]/Table3[[#This Row],[MDS Census]]</f>
        <v>0.55216049382716048</v>
      </c>
      <c r="I210" s="3">
        <f>Table3[[#This Row],[RN Hours (excl. Admin, DON)]]/Table3[[#This Row],[MDS Census]]</f>
        <v>0.40864197530864194</v>
      </c>
      <c r="J210" s="3">
        <f t="shared" si="3"/>
        <v>230.89666666666668</v>
      </c>
      <c r="K210" s="3">
        <f>SUM(Table3[[#This Row],[RN Hours (excl. Admin, DON)]], Table3[[#This Row],[LPN Hours (excl. Admin)]], Table3[[#This Row],[CNA Hours]], Table3[[#This Row],[NA TR Hours]], Table3[[#This Row],[Med Aide/Tech Hours]])</f>
        <v>220.56333333333333</v>
      </c>
      <c r="L210" s="3">
        <f>SUM(Table3[[#This Row],[RN Hours (excl. Admin, DON)]:[RN DON Hours]])</f>
        <v>39.755555555555553</v>
      </c>
      <c r="M210" s="3">
        <v>29.422222222222221</v>
      </c>
      <c r="N210" s="3">
        <v>5.7</v>
      </c>
      <c r="O210" s="3">
        <v>4.6333333333333337</v>
      </c>
      <c r="P210" s="3">
        <f>SUM(Table3[[#This Row],[LPN Hours (excl. Admin)]:[LPN Admin Hours]])</f>
        <v>62.334222222222223</v>
      </c>
      <c r="Q210" s="3">
        <v>62.334222222222223</v>
      </c>
      <c r="R210" s="3">
        <v>0</v>
      </c>
      <c r="S210" s="3">
        <f>SUM(Table3[[#This Row],[CNA Hours]], Table3[[#This Row],[NA TR Hours]], Table3[[#This Row],[Med Aide/Tech Hours]])</f>
        <v>128.80688888888889</v>
      </c>
      <c r="T210" s="3">
        <v>118.03255555555556</v>
      </c>
      <c r="U210" s="3">
        <v>10.774333333333335</v>
      </c>
      <c r="V210" s="3">
        <v>0</v>
      </c>
      <c r="W210" s="3">
        <f>SUM(Table3[[#This Row],[RN Hours Contract]:[Med Aide Hours Contract]])</f>
        <v>6.4591111111111115</v>
      </c>
      <c r="X210" s="3">
        <v>0</v>
      </c>
      <c r="Y210" s="3">
        <v>0</v>
      </c>
      <c r="Z210" s="3">
        <v>0</v>
      </c>
      <c r="AA210" s="3">
        <v>0</v>
      </c>
      <c r="AB210" s="3">
        <v>0</v>
      </c>
      <c r="AC210" s="3">
        <v>6.4591111111111115</v>
      </c>
      <c r="AD210" s="3">
        <v>0</v>
      </c>
      <c r="AE210" s="3">
        <v>0</v>
      </c>
      <c r="AF210" t="s">
        <v>208</v>
      </c>
      <c r="AG210" s="13">
        <v>3</v>
      </c>
      <c r="AQ210"/>
    </row>
    <row r="211" spans="1:43" x14ac:dyDescent="0.2">
      <c r="A211" t="s">
        <v>681</v>
      </c>
      <c r="B211" t="s">
        <v>905</v>
      </c>
      <c r="C211" t="s">
        <v>1565</v>
      </c>
      <c r="D211" t="s">
        <v>1697</v>
      </c>
      <c r="E211" s="3">
        <v>112.01111111111111</v>
      </c>
      <c r="F211" s="3">
        <f>Table3[[#This Row],[Total Hours Nurse Staffing]]/Table3[[#This Row],[MDS Census]]</f>
        <v>3.2752841979962311</v>
      </c>
      <c r="G211" s="3">
        <f>Table3[[#This Row],[Total Direct Care Staff Hours]]/Table3[[#This Row],[MDS Census]]</f>
        <v>3.0276470588235296</v>
      </c>
      <c r="H211" s="3">
        <f>Table3[[#This Row],[Total RN Hours (w/ Admin, DON)]]/Table3[[#This Row],[MDS Census]]</f>
        <v>0.45880468207519098</v>
      </c>
      <c r="I211" s="3">
        <f>Table3[[#This Row],[RN Hours (excl. Admin, DON)]]/Table3[[#This Row],[MDS Census]]</f>
        <v>0.21116754290248985</v>
      </c>
      <c r="J211" s="3">
        <f t="shared" si="3"/>
        <v>366.86822222222224</v>
      </c>
      <c r="K211" s="3">
        <f>SUM(Table3[[#This Row],[RN Hours (excl. Admin, DON)]], Table3[[#This Row],[LPN Hours (excl. Admin)]], Table3[[#This Row],[CNA Hours]], Table3[[#This Row],[NA TR Hours]], Table3[[#This Row],[Med Aide/Tech Hours]])</f>
        <v>339.13011111111109</v>
      </c>
      <c r="L211" s="3">
        <f>SUM(Table3[[#This Row],[RN Hours (excl. Admin, DON)]:[RN DON Hours]])</f>
        <v>51.391222222222225</v>
      </c>
      <c r="M211" s="3">
        <v>23.653111111111112</v>
      </c>
      <c r="N211" s="3">
        <v>22.582555555555555</v>
      </c>
      <c r="O211" s="3">
        <v>5.1555555555555559</v>
      </c>
      <c r="P211" s="3">
        <f>SUM(Table3[[#This Row],[LPN Hours (excl. Admin)]:[LPN Admin Hours]])</f>
        <v>102.15377777777778</v>
      </c>
      <c r="Q211" s="3">
        <v>102.15377777777778</v>
      </c>
      <c r="R211" s="3">
        <v>0</v>
      </c>
      <c r="S211" s="3">
        <f>SUM(Table3[[#This Row],[CNA Hours]], Table3[[#This Row],[NA TR Hours]], Table3[[#This Row],[Med Aide/Tech Hours]])</f>
        <v>213.32322222222223</v>
      </c>
      <c r="T211" s="3">
        <v>213.32322222222223</v>
      </c>
      <c r="U211" s="3">
        <v>0</v>
      </c>
      <c r="V211" s="3">
        <v>0</v>
      </c>
      <c r="W211" s="3">
        <f>SUM(Table3[[#This Row],[RN Hours Contract]:[Med Aide Hours Contract]])</f>
        <v>0</v>
      </c>
      <c r="X211" s="3">
        <v>0</v>
      </c>
      <c r="Y211" s="3">
        <v>0</v>
      </c>
      <c r="Z211" s="3">
        <v>0</v>
      </c>
      <c r="AA211" s="3">
        <v>0</v>
      </c>
      <c r="AB211" s="3">
        <v>0</v>
      </c>
      <c r="AC211" s="3">
        <v>0</v>
      </c>
      <c r="AD211" s="3">
        <v>0</v>
      </c>
      <c r="AE211" s="3">
        <v>0</v>
      </c>
      <c r="AF211" t="s">
        <v>209</v>
      </c>
      <c r="AG211" s="13">
        <v>3</v>
      </c>
      <c r="AQ211"/>
    </row>
    <row r="212" spans="1:43" x14ac:dyDescent="0.2">
      <c r="A212" t="s">
        <v>681</v>
      </c>
      <c r="B212" t="s">
        <v>906</v>
      </c>
      <c r="C212" t="s">
        <v>1428</v>
      </c>
      <c r="D212" t="s">
        <v>1735</v>
      </c>
      <c r="E212" s="3">
        <v>95.033333333333331</v>
      </c>
      <c r="F212" s="3">
        <f>Table3[[#This Row],[Total Hours Nurse Staffing]]/Table3[[#This Row],[MDS Census]]</f>
        <v>3.703520402198059</v>
      </c>
      <c r="G212" s="3">
        <f>Table3[[#This Row],[Total Direct Care Staff Hours]]/Table3[[#This Row],[MDS Census]]</f>
        <v>3.4541225301063951</v>
      </c>
      <c r="H212" s="3">
        <f>Table3[[#This Row],[Total RN Hours (w/ Admin, DON)]]/Table3[[#This Row],[MDS Census]]</f>
        <v>0.58066643283058572</v>
      </c>
      <c r="I212" s="3">
        <f>Table3[[#This Row],[RN Hours (excl. Admin, DON)]]/Table3[[#This Row],[MDS Census]]</f>
        <v>0.4552437741143458</v>
      </c>
      <c r="J212" s="3">
        <f t="shared" si="3"/>
        <v>351.95788888888887</v>
      </c>
      <c r="K212" s="3">
        <f>SUM(Table3[[#This Row],[RN Hours (excl. Admin, DON)]], Table3[[#This Row],[LPN Hours (excl. Admin)]], Table3[[#This Row],[CNA Hours]], Table3[[#This Row],[NA TR Hours]], Table3[[#This Row],[Med Aide/Tech Hours]])</f>
        <v>328.25677777777776</v>
      </c>
      <c r="L212" s="3">
        <f>SUM(Table3[[#This Row],[RN Hours (excl. Admin, DON)]:[RN DON Hours]])</f>
        <v>55.182666666666663</v>
      </c>
      <c r="M212" s="3">
        <v>43.263333333333328</v>
      </c>
      <c r="N212" s="3">
        <v>6.2922222222222217</v>
      </c>
      <c r="O212" s="3">
        <v>5.6271111111111107</v>
      </c>
      <c r="P212" s="3">
        <f>SUM(Table3[[#This Row],[LPN Hours (excl. Admin)]:[LPN Admin Hours]])</f>
        <v>94.805555555555557</v>
      </c>
      <c r="Q212" s="3">
        <v>83.023777777777781</v>
      </c>
      <c r="R212" s="3">
        <v>11.781777777777776</v>
      </c>
      <c r="S212" s="3">
        <f>SUM(Table3[[#This Row],[CNA Hours]], Table3[[#This Row],[NA TR Hours]], Table3[[#This Row],[Med Aide/Tech Hours]])</f>
        <v>201.96966666666665</v>
      </c>
      <c r="T212" s="3">
        <v>186.61222222222221</v>
      </c>
      <c r="U212" s="3">
        <v>15.357444444444445</v>
      </c>
      <c r="V212" s="3">
        <v>0</v>
      </c>
      <c r="W212" s="3">
        <f>SUM(Table3[[#This Row],[RN Hours Contract]:[Med Aide Hours Contract]])</f>
        <v>2.1333333333333333</v>
      </c>
      <c r="X212" s="3">
        <v>0</v>
      </c>
      <c r="Y212" s="3">
        <v>2.1333333333333333</v>
      </c>
      <c r="Z212" s="3">
        <v>0</v>
      </c>
      <c r="AA212" s="3">
        <v>0</v>
      </c>
      <c r="AB212" s="3">
        <v>0</v>
      </c>
      <c r="AC212" s="3">
        <v>0</v>
      </c>
      <c r="AD212" s="3">
        <v>0</v>
      </c>
      <c r="AE212" s="3">
        <v>0</v>
      </c>
      <c r="AF212" t="s">
        <v>210</v>
      </c>
      <c r="AG212" s="13">
        <v>3</v>
      </c>
      <c r="AQ212"/>
    </row>
    <row r="213" spans="1:43" x14ac:dyDescent="0.2">
      <c r="A213" t="s">
        <v>681</v>
      </c>
      <c r="B213" t="s">
        <v>907</v>
      </c>
      <c r="C213" t="s">
        <v>1467</v>
      </c>
      <c r="D213" t="s">
        <v>1721</v>
      </c>
      <c r="E213" s="3">
        <v>121.51111111111111</v>
      </c>
      <c r="F213" s="3">
        <f>Table3[[#This Row],[Total Hours Nurse Staffing]]/Table3[[#This Row],[MDS Census]]</f>
        <v>3.7774204462326262</v>
      </c>
      <c r="G213" s="3">
        <f>Table3[[#This Row],[Total Direct Care Staff Hours]]/Table3[[#This Row],[MDS Census]]</f>
        <v>3.6091057059253839</v>
      </c>
      <c r="H213" s="3">
        <f>Table3[[#This Row],[Total RN Hours (w/ Admin, DON)]]/Table3[[#This Row],[MDS Census]]</f>
        <v>0.63252651792245795</v>
      </c>
      <c r="I213" s="3">
        <f>Table3[[#This Row],[RN Hours (excl. Admin, DON)]]/Table3[[#This Row],[MDS Census]]</f>
        <v>0.46421177761521581</v>
      </c>
      <c r="J213" s="3">
        <f t="shared" si="3"/>
        <v>458.99855555555553</v>
      </c>
      <c r="K213" s="3">
        <f>SUM(Table3[[#This Row],[RN Hours (excl. Admin, DON)]], Table3[[#This Row],[LPN Hours (excl. Admin)]], Table3[[#This Row],[CNA Hours]], Table3[[#This Row],[NA TR Hours]], Table3[[#This Row],[Med Aide/Tech Hours]])</f>
        <v>438.54644444444443</v>
      </c>
      <c r="L213" s="3">
        <f>SUM(Table3[[#This Row],[RN Hours (excl. Admin, DON)]:[RN DON Hours]])</f>
        <v>76.858999999999995</v>
      </c>
      <c r="M213" s="3">
        <v>56.406888888888886</v>
      </c>
      <c r="N213" s="3">
        <v>14.557666666666664</v>
      </c>
      <c r="O213" s="3">
        <v>5.8944444444444448</v>
      </c>
      <c r="P213" s="3">
        <f>SUM(Table3[[#This Row],[LPN Hours (excl. Admin)]:[LPN Admin Hours]])</f>
        <v>90.836666666666673</v>
      </c>
      <c r="Q213" s="3">
        <v>90.836666666666673</v>
      </c>
      <c r="R213" s="3">
        <v>0</v>
      </c>
      <c r="S213" s="3">
        <f>SUM(Table3[[#This Row],[CNA Hours]], Table3[[#This Row],[NA TR Hours]], Table3[[#This Row],[Med Aide/Tech Hours]])</f>
        <v>291.30288888888884</v>
      </c>
      <c r="T213" s="3">
        <v>291.30288888888884</v>
      </c>
      <c r="U213" s="3">
        <v>0</v>
      </c>
      <c r="V213" s="3">
        <v>0</v>
      </c>
      <c r="W213" s="3">
        <f>SUM(Table3[[#This Row],[RN Hours Contract]:[Med Aide Hours Contract]])</f>
        <v>0</v>
      </c>
      <c r="X213" s="3">
        <v>0</v>
      </c>
      <c r="Y213" s="3">
        <v>0</v>
      </c>
      <c r="Z213" s="3">
        <v>0</v>
      </c>
      <c r="AA213" s="3">
        <v>0</v>
      </c>
      <c r="AB213" s="3">
        <v>0</v>
      </c>
      <c r="AC213" s="3">
        <v>0</v>
      </c>
      <c r="AD213" s="3">
        <v>0</v>
      </c>
      <c r="AE213" s="3">
        <v>0</v>
      </c>
      <c r="AF213" t="s">
        <v>211</v>
      </c>
      <c r="AG213" s="13">
        <v>3</v>
      </c>
      <c r="AQ213"/>
    </row>
    <row r="214" spans="1:43" x14ac:dyDescent="0.2">
      <c r="A214" t="s">
        <v>681</v>
      </c>
      <c r="B214" t="s">
        <v>908</v>
      </c>
      <c r="C214" t="s">
        <v>1443</v>
      </c>
      <c r="D214" t="s">
        <v>1727</v>
      </c>
      <c r="E214" s="3">
        <v>194.4111111111111</v>
      </c>
      <c r="F214" s="3">
        <f>Table3[[#This Row],[Total Hours Nurse Staffing]]/Table3[[#This Row],[MDS Census]]</f>
        <v>3.0082305538092249</v>
      </c>
      <c r="G214" s="3">
        <f>Table3[[#This Row],[Total Direct Care Staff Hours]]/Table3[[#This Row],[MDS Census]]</f>
        <v>2.7820203463450874</v>
      </c>
      <c r="H214" s="3">
        <f>Table3[[#This Row],[Total RN Hours (w/ Admin, DON)]]/Table3[[#This Row],[MDS Census]]</f>
        <v>0.52576155912442135</v>
      </c>
      <c r="I214" s="3">
        <f>Table3[[#This Row],[RN Hours (excl. Admin, DON)]]/Table3[[#This Row],[MDS Census]]</f>
        <v>0.38502314682517003</v>
      </c>
      <c r="J214" s="3">
        <f t="shared" si="3"/>
        <v>584.83344444444447</v>
      </c>
      <c r="K214" s="3">
        <f>SUM(Table3[[#This Row],[RN Hours (excl. Admin, DON)]], Table3[[#This Row],[LPN Hours (excl. Admin)]], Table3[[#This Row],[CNA Hours]], Table3[[#This Row],[NA TR Hours]], Table3[[#This Row],[Med Aide/Tech Hours]])</f>
        <v>540.85566666666659</v>
      </c>
      <c r="L214" s="3">
        <f>SUM(Table3[[#This Row],[RN Hours (excl. Admin, DON)]:[RN DON Hours]])</f>
        <v>102.21388888888889</v>
      </c>
      <c r="M214" s="3">
        <v>74.852777777777774</v>
      </c>
      <c r="N214" s="3">
        <v>21.894444444444446</v>
      </c>
      <c r="O214" s="3">
        <v>5.4666666666666668</v>
      </c>
      <c r="P214" s="3">
        <f>SUM(Table3[[#This Row],[LPN Hours (excl. Admin)]:[LPN Admin Hours]])</f>
        <v>152.786</v>
      </c>
      <c r="Q214" s="3">
        <v>136.16933333333333</v>
      </c>
      <c r="R214" s="3">
        <v>16.616666666666667</v>
      </c>
      <c r="S214" s="3">
        <f>SUM(Table3[[#This Row],[CNA Hours]], Table3[[#This Row],[NA TR Hours]], Table3[[#This Row],[Med Aide/Tech Hours]])</f>
        <v>329.83355555555556</v>
      </c>
      <c r="T214" s="3">
        <v>329.83355555555556</v>
      </c>
      <c r="U214" s="3">
        <v>0</v>
      </c>
      <c r="V214" s="3">
        <v>0</v>
      </c>
      <c r="W214" s="3">
        <f>SUM(Table3[[#This Row],[RN Hours Contract]:[Med Aide Hours Contract]])</f>
        <v>82.161333333333332</v>
      </c>
      <c r="X214" s="3">
        <v>8.8888888888888892E-2</v>
      </c>
      <c r="Y214" s="3">
        <v>0</v>
      </c>
      <c r="Z214" s="3">
        <v>0</v>
      </c>
      <c r="AA214" s="3">
        <v>4.5638888888888891</v>
      </c>
      <c r="AB214" s="3">
        <v>0</v>
      </c>
      <c r="AC214" s="3">
        <v>77.50855555555556</v>
      </c>
      <c r="AD214" s="3">
        <v>0</v>
      </c>
      <c r="AE214" s="3">
        <v>0</v>
      </c>
      <c r="AF214" t="s">
        <v>212</v>
      </c>
      <c r="AG214" s="13">
        <v>3</v>
      </c>
      <c r="AQ214"/>
    </row>
    <row r="215" spans="1:43" x14ac:dyDescent="0.2">
      <c r="A215" t="s">
        <v>681</v>
      </c>
      <c r="B215" t="s">
        <v>909</v>
      </c>
      <c r="C215" t="s">
        <v>1566</v>
      </c>
      <c r="D215" t="s">
        <v>1690</v>
      </c>
      <c r="E215" s="3">
        <v>73.333333333333329</v>
      </c>
      <c r="F215" s="3">
        <f>Table3[[#This Row],[Total Hours Nurse Staffing]]/Table3[[#This Row],[MDS Census]]</f>
        <v>3.4085227272727274</v>
      </c>
      <c r="G215" s="3">
        <f>Table3[[#This Row],[Total Direct Care Staff Hours]]/Table3[[#This Row],[MDS Census]]</f>
        <v>3.1635227272727273</v>
      </c>
      <c r="H215" s="3">
        <f>Table3[[#This Row],[Total RN Hours (w/ Admin, DON)]]/Table3[[#This Row],[MDS Census]]</f>
        <v>0.59473484848484848</v>
      </c>
      <c r="I215" s="3">
        <f>Table3[[#This Row],[RN Hours (excl. Admin, DON)]]/Table3[[#This Row],[MDS Census]]</f>
        <v>0.45318181818181824</v>
      </c>
      <c r="J215" s="3">
        <f t="shared" si="3"/>
        <v>249.95833333333331</v>
      </c>
      <c r="K215" s="3">
        <f>SUM(Table3[[#This Row],[RN Hours (excl. Admin, DON)]], Table3[[#This Row],[LPN Hours (excl. Admin)]], Table3[[#This Row],[CNA Hours]], Table3[[#This Row],[NA TR Hours]], Table3[[#This Row],[Med Aide/Tech Hours]])</f>
        <v>231.99166666666665</v>
      </c>
      <c r="L215" s="3">
        <f>SUM(Table3[[#This Row],[RN Hours (excl. Admin, DON)]:[RN DON Hours]])</f>
        <v>43.613888888888887</v>
      </c>
      <c r="M215" s="3">
        <v>33.233333333333334</v>
      </c>
      <c r="N215" s="3">
        <v>7.8916666666666666</v>
      </c>
      <c r="O215" s="3">
        <v>2.4888888888888889</v>
      </c>
      <c r="P215" s="3">
        <f>SUM(Table3[[#This Row],[LPN Hours (excl. Admin)]:[LPN Admin Hours]])</f>
        <v>71.294444444444451</v>
      </c>
      <c r="Q215" s="3">
        <v>63.708333333333336</v>
      </c>
      <c r="R215" s="3">
        <v>7.5861111111111112</v>
      </c>
      <c r="S215" s="3">
        <f>SUM(Table3[[#This Row],[CNA Hours]], Table3[[#This Row],[NA TR Hours]], Table3[[#This Row],[Med Aide/Tech Hours]])</f>
        <v>135.04999999999998</v>
      </c>
      <c r="T215" s="3">
        <v>116.6</v>
      </c>
      <c r="U215" s="3">
        <v>18.45</v>
      </c>
      <c r="V215" s="3">
        <v>0</v>
      </c>
      <c r="W215" s="3">
        <f>SUM(Table3[[#This Row],[RN Hours Contract]:[Med Aide Hours Contract]])</f>
        <v>65.861111111111114</v>
      </c>
      <c r="X215" s="3">
        <v>10.422222222222222</v>
      </c>
      <c r="Y215" s="3">
        <v>0</v>
      </c>
      <c r="Z215" s="3">
        <v>0</v>
      </c>
      <c r="AA215" s="3">
        <v>22.691666666666666</v>
      </c>
      <c r="AB215" s="3">
        <v>7.5055555555555555</v>
      </c>
      <c r="AC215" s="3">
        <v>25.241666666666667</v>
      </c>
      <c r="AD215" s="3">
        <v>0</v>
      </c>
      <c r="AE215" s="3">
        <v>0</v>
      </c>
      <c r="AF215" t="s">
        <v>213</v>
      </c>
      <c r="AG215" s="13">
        <v>3</v>
      </c>
      <c r="AQ215"/>
    </row>
    <row r="216" spans="1:43" x14ac:dyDescent="0.2">
      <c r="A216" t="s">
        <v>681</v>
      </c>
      <c r="B216" t="s">
        <v>910</v>
      </c>
      <c r="C216" t="s">
        <v>1474</v>
      </c>
      <c r="D216" t="s">
        <v>1724</v>
      </c>
      <c r="E216" s="3">
        <v>55.87777777777778</v>
      </c>
      <c r="F216" s="3">
        <f>Table3[[#This Row],[Total Hours Nurse Staffing]]/Table3[[#This Row],[MDS Census]]</f>
        <v>4.0815370849075361</v>
      </c>
      <c r="G216" s="3">
        <f>Table3[[#This Row],[Total Direct Care Staff Hours]]/Table3[[#This Row],[MDS Census]]</f>
        <v>3.6967230065619403</v>
      </c>
      <c r="H216" s="3">
        <f>Table3[[#This Row],[Total RN Hours (w/ Admin, DON)]]/Table3[[#This Row],[MDS Census]]</f>
        <v>0.84663750248558367</v>
      </c>
      <c r="I216" s="3">
        <f>Table3[[#This Row],[RN Hours (excl. Admin, DON)]]/Table3[[#This Row],[MDS Census]]</f>
        <v>0.46182342413998811</v>
      </c>
      <c r="J216" s="3">
        <f t="shared" si="3"/>
        <v>228.0672222222222</v>
      </c>
      <c r="K216" s="3">
        <f>SUM(Table3[[#This Row],[RN Hours (excl. Admin, DON)]], Table3[[#This Row],[LPN Hours (excl. Admin)]], Table3[[#This Row],[CNA Hours]], Table3[[#This Row],[NA TR Hours]], Table3[[#This Row],[Med Aide/Tech Hours]])</f>
        <v>206.56466666666665</v>
      </c>
      <c r="L216" s="3">
        <f>SUM(Table3[[#This Row],[RN Hours (excl. Admin, DON)]:[RN DON Hours]])</f>
        <v>47.308222222222227</v>
      </c>
      <c r="M216" s="3">
        <v>25.805666666666671</v>
      </c>
      <c r="N216" s="3">
        <v>15.955333333333334</v>
      </c>
      <c r="O216" s="3">
        <v>5.5472222222222225</v>
      </c>
      <c r="P216" s="3">
        <f>SUM(Table3[[#This Row],[LPN Hours (excl. Admin)]:[LPN Admin Hours]])</f>
        <v>65.205555555555549</v>
      </c>
      <c r="Q216" s="3">
        <v>65.205555555555549</v>
      </c>
      <c r="R216" s="3">
        <v>0</v>
      </c>
      <c r="S216" s="3">
        <f>SUM(Table3[[#This Row],[CNA Hours]], Table3[[#This Row],[NA TR Hours]], Table3[[#This Row],[Med Aide/Tech Hours]])</f>
        <v>115.55344444444444</v>
      </c>
      <c r="T216" s="3">
        <v>115.55344444444444</v>
      </c>
      <c r="U216" s="3">
        <v>0</v>
      </c>
      <c r="V216" s="3">
        <v>0</v>
      </c>
      <c r="W216" s="3">
        <f>SUM(Table3[[#This Row],[RN Hours Contract]:[Med Aide Hours Contract]])</f>
        <v>18.920222222222222</v>
      </c>
      <c r="X216" s="3">
        <v>3.3917777777777776</v>
      </c>
      <c r="Y216" s="3">
        <v>0</v>
      </c>
      <c r="Z216" s="3">
        <v>0</v>
      </c>
      <c r="AA216" s="3">
        <v>3.838888888888889</v>
      </c>
      <c r="AB216" s="3">
        <v>0</v>
      </c>
      <c r="AC216" s="3">
        <v>11.689555555555556</v>
      </c>
      <c r="AD216" s="3">
        <v>0</v>
      </c>
      <c r="AE216" s="3">
        <v>0</v>
      </c>
      <c r="AF216" t="s">
        <v>214</v>
      </c>
      <c r="AG216" s="13">
        <v>3</v>
      </c>
      <c r="AQ216"/>
    </row>
    <row r="217" spans="1:43" x14ac:dyDescent="0.2">
      <c r="A217" t="s">
        <v>681</v>
      </c>
      <c r="B217" t="s">
        <v>911</v>
      </c>
      <c r="C217" t="s">
        <v>1453</v>
      </c>
      <c r="D217" t="s">
        <v>1726</v>
      </c>
      <c r="E217" s="3">
        <v>139.73333333333332</v>
      </c>
      <c r="F217" s="3">
        <f>Table3[[#This Row],[Total Hours Nurse Staffing]]/Table3[[#This Row],[MDS Census]]</f>
        <v>3.1890704516539445</v>
      </c>
      <c r="G217" s="3">
        <f>Table3[[#This Row],[Total Direct Care Staff Hours]]/Table3[[#This Row],[MDS Census]]</f>
        <v>2.9587507951653946</v>
      </c>
      <c r="H217" s="3">
        <f>Table3[[#This Row],[Total RN Hours (w/ Admin, DON)]]/Table3[[#This Row],[MDS Census]]</f>
        <v>0.40718431933842247</v>
      </c>
      <c r="I217" s="3">
        <f>Table3[[#This Row],[RN Hours (excl. Admin, DON)]]/Table3[[#This Row],[MDS Census]]</f>
        <v>0.17686466284987279</v>
      </c>
      <c r="J217" s="3">
        <f t="shared" si="3"/>
        <v>445.61944444444447</v>
      </c>
      <c r="K217" s="3">
        <f>SUM(Table3[[#This Row],[RN Hours (excl. Admin, DON)]], Table3[[#This Row],[LPN Hours (excl. Admin)]], Table3[[#This Row],[CNA Hours]], Table3[[#This Row],[NA TR Hours]], Table3[[#This Row],[Med Aide/Tech Hours]])</f>
        <v>413.43611111111107</v>
      </c>
      <c r="L217" s="3">
        <f>SUM(Table3[[#This Row],[RN Hours (excl. Admin, DON)]:[RN DON Hours]])</f>
        <v>56.897222222222226</v>
      </c>
      <c r="M217" s="3">
        <v>24.713888888888889</v>
      </c>
      <c r="N217" s="3">
        <v>26.85</v>
      </c>
      <c r="O217" s="3">
        <v>5.333333333333333</v>
      </c>
      <c r="P217" s="3">
        <f>SUM(Table3[[#This Row],[LPN Hours (excl. Admin)]:[LPN Admin Hours]])</f>
        <v>117.99722222222222</v>
      </c>
      <c r="Q217" s="3">
        <v>117.99722222222222</v>
      </c>
      <c r="R217" s="3">
        <v>0</v>
      </c>
      <c r="S217" s="3">
        <f>SUM(Table3[[#This Row],[CNA Hours]], Table3[[#This Row],[NA TR Hours]], Table3[[#This Row],[Med Aide/Tech Hours]])</f>
        <v>270.72500000000002</v>
      </c>
      <c r="T217" s="3">
        <v>218.02500000000001</v>
      </c>
      <c r="U217" s="3">
        <v>52.7</v>
      </c>
      <c r="V217" s="3">
        <v>0</v>
      </c>
      <c r="W217" s="3">
        <f>SUM(Table3[[#This Row],[RN Hours Contract]:[Med Aide Hours Contract]])</f>
        <v>26.369444444444444</v>
      </c>
      <c r="X217" s="3">
        <v>8.6972222222222229</v>
      </c>
      <c r="Y217" s="3">
        <v>0</v>
      </c>
      <c r="Z217" s="3">
        <v>0</v>
      </c>
      <c r="AA217" s="3">
        <v>15.738888888888889</v>
      </c>
      <c r="AB217" s="3">
        <v>0</v>
      </c>
      <c r="AC217" s="3">
        <v>1.9333333333333333</v>
      </c>
      <c r="AD217" s="3">
        <v>0</v>
      </c>
      <c r="AE217" s="3">
        <v>0</v>
      </c>
      <c r="AF217" t="s">
        <v>215</v>
      </c>
      <c r="AG217" s="13">
        <v>3</v>
      </c>
      <c r="AQ217"/>
    </row>
    <row r="218" spans="1:43" x14ac:dyDescent="0.2">
      <c r="A218" t="s">
        <v>681</v>
      </c>
      <c r="B218" t="s">
        <v>912</v>
      </c>
      <c r="C218" t="s">
        <v>1508</v>
      </c>
      <c r="D218" t="s">
        <v>1722</v>
      </c>
      <c r="E218" s="3">
        <v>159.17777777777778</v>
      </c>
      <c r="F218" s="3">
        <f>Table3[[#This Row],[Total Hours Nurse Staffing]]/Table3[[#This Row],[MDS Census]]</f>
        <v>3.135138908278654</v>
      </c>
      <c r="G218" s="3">
        <f>Table3[[#This Row],[Total Direct Care Staff Hours]]/Table3[[#This Row],[MDS Census]]</f>
        <v>2.9386555912327235</v>
      </c>
      <c r="H218" s="3">
        <f>Table3[[#This Row],[Total RN Hours (w/ Admin, DON)]]/Table3[[#This Row],[MDS Census]]</f>
        <v>0.60580064218902696</v>
      </c>
      <c r="I218" s="3">
        <f>Table3[[#This Row],[RN Hours (excl. Admin, DON)]]/Table3[[#This Row],[MDS Census]]</f>
        <v>0.40931732514309643</v>
      </c>
      <c r="J218" s="3">
        <f t="shared" si="3"/>
        <v>499.04444444444442</v>
      </c>
      <c r="K218" s="3">
        <f>SUM(Table3[[#This Row],[RN Hours (excl. Admin, DON)]], Table3[[#This Row],[LPN Hours (excl. Admin)]], Table3[[#This Row],[CNA Hours]], Table3[[#This Row],[NA TR Hours]], Table3[[#This Row],[Med Aide/Tech Hours]])</f>
        <v>467.7686666666666</v>
      </c>
      <c r="L218" s="3">
        <f>SUM(Table3[[#This Row],[RN Hours (excl. Admin, DON)]:[RN DON Hours]])</f>
        <v>96.43</v>
      </c>
      <c r="M218" s="3">
        <v>65.154222222222216</v>
      </c>
      <c r="N218" s="3">
        <v>28.875777777777781</v>
      </c>
      <c r="O218" s="3">
        <v>2.4</v>
      </c>
      <c r="P218" s="3">
        <f>SUM(Table3[[#This Row],[LPN Hours (excl. Admin)]:[LPN Admin Hours]])</f>
        <v>101.88522222222223</v>
      </c>
      <c r="Q218" s="3">
        <v>101.88522222222223</v>
      </c>
      <c r="R218" s="3">
        <v>0</v>
      </c>
      <c r="S218" s="3">
        <f>SUM(Table3[[#This Row],[CNA Hours]], Table3[[#This Row],[NA TR Hours]], Table3[[#This Row],[Med Aide/Tech Hours]])</f>
        <v>300.72922222222218</v>
      </c>
      <c r="T218" s="3">
        <v>287.44722222222219</v>
      </c>
      <c r="U218" s="3">
        <v>13.282000000000004</v>
      </c>
      <c r="V218" s="3">
        <v>0</v>
      </c>
      <c r="W218" s="3">
        <f>SUM(Table3[[#This Row],[RN Hours Contract]:[Med Aide Hours Contract]])</f>
        <v>38.280999999999992</v>
      </c>
      <c r="X218" s="3">
        <v>11.933222222222225</v>
      </c>
      <c r="Y218" s="3">
        <v>0</v>
      </c>
      <c r="Z218" s="3">
        <v>0</v>
      </c>
      <c r="AA218" s="3">
        <v>9.2956666666666656</v>
      </c>
      <c r="AB218" s="3">
        <v>0</v>
      </c>
      <c r="AC218" s="3">
        <v>17.052111111111106</v>
      </c>
      <c r="AD218" s="3">
        <v>0</v>
      </c>
      <c r="AE218" s="3">
        <v>0</v>
      </c>
      <c r="AF218" t="s">
        <v>216</v>
      </c>
      <c r="AG218" s="13">
        <v>3</v>
      </c>
      <c r="AQ218"/>
    </row>
    <row r="219" spans="1:43" x14ac:dyDescent="0.2">
      <c r="A219" t="s">
        <v>681</v>
      </c>
      <c r="B219" t="s">
        <v>913</v>
      </c>
      <c r="C219" t="s">
        <v>1567</v>
      </c>
      <c r="D219" t="s">
        <v>1741</v>
      </c>
      <c r="E219" s="3">
        <v>106.07777777777778</v>
      </c>
      <c r="F219" s="3">
        <f>Table3[[#This Row],[Total Hours Nurse Staffing]]/Table3[[#This Row],[MDS Census]]</f>
        <v>4.3482151461192</v>
      </c>
      <c r="G219" s="3">
        <f>Table3[[#This Row],[Total Direct Care Staff Hours]]/Table3[[#This Row],[MDS Census]]</f>
        <v>4.0185943228239234</v>
      </c>
      <c r="H219" s="3">
        <f>Table3[[#This Row],[Total RN Hours (w/ Admin, DON)]]/Table3[[#This Row],[MDS Census]]</f>
        <v>0.89938200481826758</v>
      </c>
      <c r="I219" s="3">
        <f>Table3[[#This Row],[RN Hours (excl. Admin, DON)]]/Table3[[#This Row],[MDS Census]]</f>
        <v>0.56976118152299149</v>
      </c>
      <c r="J219" s="3">
        <f t="shared" si="3"/>
        <v>461.24900000000002</v>
      </c>
      <c r="K219" s="3">
        <f>SUM(Table3[[#This Row],[RN Hours (excl. Admin, DON)]], Table3[[#This Row],[LPN Hours (excl. Admin)]], Table3[[#This Row],[CNA Hours]], Table3[[#This Row],[NA TR Hours]], Table3[[#This Row],[Med Aide/Tech Hours]])</f>
        <v>426.28355555555555</v>
      </c>
      <c r="L219" s="3">
        <f>SUM(Table3[[#This Row],[RN Hours (excl. Admin, DON)]:[RN DON Hours]])</f>
        <v>95.404444444444451</v>
      </c>
      <c r="M219" s="3">
        <v>60.439</v>
      </c>
      <c r="N219" s="3">
        <v>29.454333333333338</v>
      </c>
      <c r="O219" s="3">
        <v>5.5111111111111111</v>
      </c>
      <c r="P219" s="3">
        <f>SUM(Table3[[#This Row],[LPN Hours (excl. Admin)]:[LPN Admin Hours]])</f>
        <v>110.65988888888889</v>
      </c>
      <c r="Q219" s="3">
        <v>110.65988888888889</v>
      </c>
      <c r="R219" s="3">
        <v>0</v>
      </c>
      <c r="S219" s="3">
        <f>SUM(Table3[[#This Row],[CNA Hours]], Table3[[#This Row],[NA TR Hours]], Table3[[#This Row],[Med Aide/Tech Hours]])</f>
        <v>255.18466666666666</v>
      </c>
      <c r="T219" s="3">
        <v>242.25700000000001</v>
      </c>
      <c r="U219" s="3">
        <v>12.927666666666662</v>
      </c>
      <c r="V219" s="3">
        <v>0</v>
      </c>
      <c r="W219" s="3">
        <f>SUM(Table3[[#This Row],[RN Hours Contract]:[Med Aide Hours Contract]])</f>
        <v>99.476111111111109</v>
      </c>
      <c r="X219" s="3">
        <v>4.8983333333333352</v>
      </c>
      <c r="Y219" s="3">
        <v>0</v>
      </c>
      <c r="Z219" s="3">
        <v>0</v>
      </c>
      <c r="AA219" s="3">
        <v>39</v>
      </c>
      <c r="AB219" s="3">
        <v>0</v>
      </c>
      <c r="AC219" s="3">
        <v>55.577777777777776</v>
      </c>
      <c r="AD219" s="3">
        <v>0</v>
      </c>
      <c r="AE219" s="3">
        <v>0</v>
      </c>
      <c r="AF219" t="s">
        <v>217</v>
      </c>
      <c r="AG219" s="13">
        <v>3</v>
      </c>
      <c r="AQ219"/>
    </row>
    <row r="220" spans="1:43" x14ac:dyDescent="0.2">
      <c r="A220" t="s">
        <v>681</v>
      </c>
      <c r="B220" t="s">
        <v>914</v>
      </c>
      <c r="C220" t="s">
        <v>1568</v>
      </c>
      <c r="D220" t="s">
        <v>1720</v>
      </c>
      <c r="E220" s="3">
        <v>122.8</v>
      </c>
      <c r="F220" s="3">
        <f>Table3[[#This Row],[Total Hours Nurse Staffing]]/Table3[[#This Row],[MDS Census]]</f>
        <v>3.0112622149837134</v>
      </c>
      <c r="G220" s="3">
        <f>Table3[[#This Row],[Total Direct Care Staff Hours]]/Table3[[#This Row],[MDS Census]]</f>
        <v>2.6189368440101335</v>
      </c>
      <c r="H220" s="3">
        <f>Table3[[#This Row],[Total RN Hours (w/ Admin, DON)]]/Table3[[#This Row],[MDS Census]]</f>
        <v>0.43600524791892864</v>
      </c>
      <c r="I220" s="3">
        <f>Table3[[#This Row],[RN Hours (excl. Admin, DON)]]/Table3[[#This Row],[MDS Census]]</f>
        <v>8.5753709735794423E-2</v>
      </c>
      <c r="J220" s="3">
        <f t="shared" si="3"/>
        <v>369.78300000000002</v>
      </c>
      <c r="K220" s="3">
        <f>SUM(Table3[[#This Row],[RN Hours (excl. Admin, DON)]], Table3[[#This Row],[LPN Hours (excl. Admin)]], Table3[[#This Row],[CNA Hours]], Table3[[#This Row],[NA TR Hours]], Table3[[#This Row],[Med Aide/Tech Hours]])</f>
        <v>321.6054444444444</v>
      </c>
      <c r="L220" s="3">
        <f>SUM(Table3[[#This Row],[RN Hours (excl. Admin, DON)]:[RN DON Hours]])</f>
        <v>53.541444444444437</v>
      </c>
      <c r="M220" s="3">
        <v>10.530555555555555</v>
      </c>
      <c r="N220" s="3">
        <v>38.010888888888886</v>
      </c>
      <c r="O220" s="3">
        <v>5</v>
      </c>
      <c r="P220" s="3">
        <f>SUM(Table3[[#This Row],[LPN Hours (excl. Admin)]:[LPN Admin Hours]])</f>
        <v>109.05911111111111</v>
      </c>
      <c r="Q220" s="3">
        <v>103.89244444444444</v>
      </c>
      <c r="R220" s="3">
        <v>5.166666666666667</v>
      </c>
      <c r="S220" s="3">
        <f>SUM(Table3[[#This Row],[CNA Hours]], Table3[[#This Row],[NA TR Hours]], Table3[[#This Row],[Med Aide/Tech Hours]])</f>
        <v>207.18244444444443</v>
      </c>
      <c r="T220" s="3">
        <v>207.18244444444443</v>
      </c>
      <c r="U220" s="3">
        <v>0</v>
      </c>
      <c r="V220" s="3">
        <v>0</v>
      </c>
      <c r="W220" s="3">
        <f>SUM(Table3[[#This Row],[RN Hours Contract]:[Med Aide Hours Contract]])</f>
        <v>90.15</v>
      </c>
      <c r="X220" s="3">
        <v>1.6555555555555554</v>
      </c>
      <c r="Y220" s="3">
        <v>5.7694444444444448</v>
      </c>
      <c r="Z220" s="3">
        <v>0</v>
      </c>
      <c r="AA220" s="3">
        <v>11.902777777777779</v>
      </c>
      <c r="AB220" s="3">
        <v>0</v>
      </c>
      <c r="AC220" s="3">
        <v>70.822222222222223</v>
      </c>
      <c r="AD220" s="3">
        <v>0</v>
      </c>
      <c r="AE220" s="3">
        <v>0</v>
      </c>
      <c r="AF220" t="s">
        <v>218</v>
      </c>
      <c r="AG220" s="13">
        <v>3</v>
      </c>
      <c r="AQ220"/>
    </row>
    <row r="221" spans="1:43" x14ac:dyDescent="0.2">
      <c r="A221" t="s">
        <v>681</v>
      </c>
      <c r="B221" t="s">
        <v>915</v>
      </c>
      <c r="C221" t="s">
        <v>1436</v>
      </c>
      <c r="D221" t="s">
        <v>1720</v>
      </c>
      <c r="E221" s="3">
        <v>38.366666666666667</v>
      </c>
      <c r="F221" s="3">
        <f>Table3[[#This Row],[Total Hours Nurse Staffing]]/Table3[[#This Row],[MDS Census]]</f>
        <v>4.1466840428612795</v>
      </c>
      <c r="G221" s="3">
        <f>Table3[[#This Row],[Total Direct Care Staff Hours]]/Table3[[#This Row],[MDS Census]]</f>
        <v>3.9449753837242976</v>
      </c>
      <c r="H221" s="3">
        <f>Table3[[#This Row],[Total RN Hours (w/ Admin, DON)]]/Table3[[#This Row],[MDS Census]]</f>
        <v>1.1288010425716768</v>
      </c>
      <c r="I221" s="3">
        <f>Table3[[#This Row],[RN Hours (excl. Admin, DON)]]/Table3[[#This Row],[MDS Census]]</f>
        <v>0.92709238343469447</v>
      </c>
      <c r="J221" s="3">
        <f t="shared" si="3"/>
        <v>159.09444444444443</v>
      </c>
      <c r="K221" s="3">
        <f>SUM(Table3[[#This Row],[RN Hours (excl. Admin, DON)]], Table3[[#This Row],[LPN Hours (excl. Admin)]], Table3[[#This Row],[CNA Hours]], Table3[[#This Row],[NA TR Hours]], Table3[[#This Row],[Med Aide/Tech Hours]])</f>
        <v>151.35555555555555</v>
      </c>
      <c r="L221" s="3">
        <f>SUM(Table3[[#This Row],[RN Hours (excl. Admin, DON)]:[RN DON Hours]])</f>
        <v>43.308333333333337</v>
      </c>
      <c r="M221" s="3">
        <v>35.569444444444443</v>
      </c>
      <c r="N221" s="3">
        <v>2.6722222222222221</v>
      </c>
      <c r="O221" s="3">
        <v>5.0666666666666664</v>
      </c>
      <c r="P221" s="3">
        <f>SUM(Table3[[#This Row],[LPN Hours (excl. Admin)]:[LPN Admin Hours]])</f>
        <v>39.919444444444444</v>
      </c>
      <c r="Q221" s="3">
        <v>39.919444444444444</v>
      </c>
      <c r="R221" s="3">
        <v>0</v>
      </c>
      <c r="S221" s="3">
        <f>SUM(Table3[[#This Row],[CNA Hours]], Table3[[#This Row],[NA TR Hours]], Table3[[#This Row],[Med Aide/Tech Hours]])</f>
        <v>75.86666666666666</v>
      </c>
      <c r="T221" s="3">
        <v>75.86666666666666</v>
      </c>
      <c r="U221" s="3">
        <v>0</v>
      </c>
      <c r="V221" s="3">
        <v>0</v>
      </c>
      <c r="W221" s="3">
        <f>SUM(Table3[[#This Row],[RN Hours Contract]:[Med Aide Hours Contract]])</f>
        <v>17.661111111111111</v>
      </c>
      <c r="X221" s="3">
        <v>5.5277777777777777</v>
      </c>
      <c r="Y221" s="3">
        <v>0</v>
      </c>
      <c r="Z221" s="3">
        <v>0</v>
      </c>
      <c r="AA221" s="3">
        <v>6.9611111111111112</v>
      </c>
      <c r="AB221" s="3">
        <v>0</v>
      </c>
      <c r="AC221" s="3">
        <v>5.1722222222222225</v>
      </c>
      <c r="AD221" s="3">
        <v>0</v>
      </c>
      <c r="AE221" s="3">
        <v>0</v>
      </c>
      <c r="AF221" t="s">
        <v>219</v>
      </c>
      <c r="AG221" s="13">
        <v>3</v>
      </c>
      <c r="AQ221"/>
    </row>
    <row r="222" spans="1:43" x14ac:dyDescent="0.2">
      <c r="A222" t="s">
        <v>681</v>
      </c>
      <c r="B222" t="s">
        <v>916</v>
      </c>
      <c r="C222" t="s">
        <v>1569</v>
      </c>
      <c r="D222" t="s">
        <v>1715</v>
      </c>
      <c r="E222" s="3">
        <v>93.6</v>
      </c>
      <c r="F222" s="3">
        <f>Table3[[#This Row],[Total Hours Nurse Staffing]]/Table3[[#This Row],[MDS Census]]</f>
        <v>3.4345026115859452</v>
      </c>
      <c r="G222" s="3">
        <f>Table3[[#This Row],[Total Direct Care Staff Hours]]/Table3[[#This Row],[MDS Census]]</f>
        <v>3.1908238366571702</v>
      </c>
      <c r="H222" s="3">
        <f>Table3[[#This Row],[Total RN Hours (w/ Admin, DON)]]/Table3[[#This Row],[MDS Census]]</f>
        <v>0.52279202279202275</v>
      </c>
      <c r="I222" s="3">
        <f>Table3[[#This Row],[RN Hours (excl. Admin, DON)]]/Table3[[#This Row],[MDS Census]]</f>
        <v>0.27911324786324787</v>
      </c>
      <c r="J222" s="3">
        <f t="shared" si="3"/>
        <v>321.46944444444443</v>
      </c>
      <c r="K222" s="3">
        <f>SUM(Table3[[#This Row],[RN Hours (excl. Admin, DON)]], Table3[[#This Row],[LPN Hours (excl. Admin)]], Table3[[#This Row],[CNA Hours]], Table3[[#This Row],[NA TR Hours]], Table3[[#This Row],[Med Aide/Tech Hours]])</f>
        <v>298.6611111111111</v>
      </c>
      <c r="L222" s="3">
        <f>SUM(Table3[[#This Row],[RN Hours (excl. Admin, DON)]:[RN DON Hours]])</f>
        <v>48.93333333333333</v>
      </c>
      <c r="M222" s="3">
        <v>26.125</v>
      </c>
      <c r="N222" s="3">
        <v>17.980555555555554</v>
      </c>
      <c r="O222" s="3">
        <v>4.8277777777777775</v>
      </c>
      <c r="P222" s="3">
        <f>SUM(Table3[[#This Row],[LPN Hours (excl. Admin)]:[LPN Admin Hours]])</f>
        <v>74.847222222222229</v>
      </c>
      <c r="Q222" s="3">
        <v>74.847222222222229</v>
      </c>
      <c r="R222" s="3">
        <v>0</v>
      </c>
      <c r="S222" s="3">
        <f>SUM(Table3[[#This Row],[CNA Hours]], Table3[[#This Row],[NA TR Hours]], Table3[[#This Row],[Med Aide/Tech Hours]])</f>
        <v>197.68888888888887</v>
      </c>
      <c r="T222" s="3">
        <v>180.02222222222221</v>
      </c>
      <c r="U222" s="3">
        <v>17.666666666666668</v>
      </c>
      <c r="V222" s="3">
        <v>0</v>
      </c>
      <c r="W222" s="3">
        <f>SUM(Table3[[#This Row],[RN Hours Contract]:[Med Aide Hours Contract]])</f>
        <v>1.1555555555555554</v>
      </c>
      <c r="X222" s="3">
        <v>0</v>
      </c>
      <c r="Y222" s="3">
        <v>0</v>
      </c>
      <c r="Z222" s="3">
        <v>0</v>
      </c>
      <c r="AA222" s="3">
        <v>1.1555555555555554</v>
      </c>
      <c r="AB222" s="3">
        <v>0</v>
      </c>
      <c r="AC222" s="3">
        <v>0</v>
      </c>
      <c r="AD222" s="3">
        <v>0</v>
      </c>
      <c r="AE222" s="3">
        <v>0</v>
      </c>
      <c r="AF222" t="s">
        <v>220</v>
      </c>
      <c r="AG222" s="13">
        <v>3</v>
      </c>
      <c r="AQ222"/>
    </row>
    <row r="223" spans="1:43" x14ac:dyDescent="0.2">
      <c r="A223" t="s">
        <v>681</v>
      </c>
      <c r="B223" t="s">
        <v>917</v>
      </c>
      <c r="C223" t="s">
        <v>1467</v>
      </c>
      <c r="D223" t="s">
        <v>1721</v>
      </c>
      <c r="E223" s="3">
        <v>91.644444444444446</v>
      </c>
      <c r="F223" s="3">
        <f>Table3[[#This Row],[Total Hours Nurse Staffing]]/Table3[[#This Row],[MDS Census]]</f>
        <v>3.7179886032977687</v>
      </c>
      <c r="G223" s="3">
        <f>Table3[[#This Row],[Total Direct Care Staff Hours]]/Table3[[#This Row],[MDS Census]]</f>
        <v>3.5332238118331718</v>
      </c>
      <c r="H223" s="3">
        <f>Table3[[#This Row],[Total RN Hours (w/ Admin, DON)]]/Table3[[#This Row],[MDS Census]]</f>
        <v>1.0363482056256061</v>
      </c>
      <c r="I223" s="3">
        <f>Table3[[#This Row],[RN Hours (excl. Admin, DON)]]/Table3[[#This Row],[MDS Census]]</f>
        <v>0.90967507274490778</v>
      </c>
      <c r="J223" s="3">
        <f t="shared" si="3"/>
        <v>340.73299999999995</v>
      </c>
      <c r="K223" s="3">
        <f>SUM(Table3[[#This Row],[RN Hours (excl. Admin, DON)]], Table3[[#This Row],[LPN Hours (excl. Admin)]], Table3[[#This Row],[CNA Hours]], Table3[[#This Row],[NA TR Hours]], Table3[[#This Row],[Med Aide/Tech Hours]])</f>
        <v>323.80033333333336</v>
      </c>
      <c r="L223" s="3">
        <f>SUM(Table3[[#This Row],[RN Hours (excl. Admin, DON)]:[RN DON Hours]])</f>
        <v>94.975555555555545</v>
      </c>
      <c r="M223" s="3">
        <v>83.36666666666666</v>
      </c>
      <c r="N223" s="3">
        <v>6.360555555555556</v>
      </c>
      <c r="O223" s="3">
        <v>5.248333333333334</v>
      </c>
      <c r="P223" s="3">
        <f>SUM(Table3[[#This Row],[LPN Hours (excl. Admin)]:[LPN Admin Hours]])</f>
        <v>58.69177777777778</v>
      </c>
      <c r="Q223" s="3">
        <v>53.368000000000002</v>
      </c>
      <c r="R223" s="3">
        <v>5.3237777777777771</v>
      </c>
      <c r="S223" s="3">
        <f>SUM(Table3[[#This Row],[CNA Hours]], Table3[[#This Row],[NA TR Hours]], Table3[[#This Row],[Med Aide/Tech Hours]])</f>
        <v>187.06566666666666</v>
      </c>
      <c r="T223" s="3">
        <v>187.06566666666666</v>
      </c>
      <c r="U223" s="3">
        <v>0</v>
      </c>
      <c r="V223" s="3">
        <v>0</v>
      </c>
      <c r="W223" s="3">
        <f>SUM(Table3[[#This Row],[RN Hours Contract]:[Med Aide Hours Contract]])</f>
        <v>124.67811111111109</v>
      </c>
      <c r="X223" s="3">
        <v>19.544888888888885</v>
      </c>
      <c r="Y223" s="3">
        <v>1.1666666666666667</v>
      </c>
      <c r="Z223" s="3">
        <v>0</v>
      </c>
      <c r="AA223" s="3">
        <v>26.628888888888888</v>
      </c>
      <c r="AB223" s="3">
        <v>0.66666666666666663</v>
      </c>
      <c r="AC223" s="3">
        <v>76.670999999999978</v>
      </c>
      <c r="AD223" s="3">
        <v>0</v>
      </c>
      <c r="AE223" s="3">
        <v>0</v>
      </c>
      <c r="AF223" t="s">
        <v>221</v>
      </c>
      <c r="AG223" s="13">
        <v>3</v>
      </c>
      <c r="AQ223"/>
    </row>
    <row r="224" spans="1:43" x14ac:dyDescent="0.2">
      <c r="A224" t="s">
        <v>681</v>
      </c>
      <c r="B224" t="s">
        <v>918</v>
      </c>
      <c r="C224" t="s">
        <v>1406</v>
      </c>
      <c r="D224" t="s">
        <v>1734</v>
      </c>
      <c r="E224" s="3">
        <v>295.06666666666666</v>
      </c>
      <c r="F224" s="3">
        <f>Table3[[#This Row],[Total Hours Nurse Staffing]]/Table3[[#This Row],[MDS Census]]</f>
        <v>3.5930509112818201</v>
      </c>
      <c r="G224" s="3">
        <f>Table3[[#This Row],[Total Direct Care Staff Hours]]/Table3[[#This Row],[MDS Census]]</f>
        <v>3.3645036903148062</v>
      </c>
      <c r="H224" s="3">
        <f>Table3[[#This Row],[Total RN Hours (w/ Admin, DON)]]/Table3[[#This Row],[MDS Census]]</f>
        <v>0.66004217502635942</v>
      </c>
      <c r="I224" s="3">
        <f>Table3[[#This Row],[RN Hours (excl. Admin, DON)]]/Table3[[#This Row],[MDS Census]]</f>
        <v>0.45231134206958878</v>
      </c>
      <c r="J224" s="3">
        <f t="shared" si="3"/>
        <v>1060.1895555555557</v>
      </c>
      <c r="K224" s="3">
        <f>SUM(Table3[[#This Row],[RN Hours (excl. Admin, DON)]], Table3[[#This Row],[LPN Hours (excl. Admin)]], Table3[[#This Row],[CNA Hours]], Table3[[#This Row],[NA TR Hours]], Table3[[#This Row],[Med Aide/Tech Hours]])</f>
        <v>992.75288888888883</v>
      </c>
      <c r="L224" s="3">
        <f>SUM(Table3[[#This Row],[RN Hours (excl. Admin, DON)]:[RN DON Hours]])</f>
        <v>194.75644444444444</v>
      </c>
      <c r="M224" s="3">
        <v>133.46199999999999</v>
      </c>
      <c r="N224" s="3">
        <v>47.25</v>
      </c>
      <c r="O224" s="3">
        <v>14.044444444444444</v>
      </c>
      <c r="P224" s="3">
        <f>SUM(Table3[[#This Row],[LPN Hours (excl. Admin)]:[LPN Admin Hours]])</f>
        <v>299.01477777777779</v>
      </c>
      <c r="Q224" s="3">
        <v>292.87255555555555</v>
      </c>
      <c r="R224" s="3">
        <v>6.1422222222222231</v>
      </c>
      <c r="S224" s="3">
        <f>SUM(Table3[[#This Row],[CNA Hours]], Table3[[#This Row],[NA TR Hours]], Table3[[#This Row],[Med Aide/Tech Hours]])</f>
        <v>566.41833333333329</v>
      </c>
      <c r="T224" s="3">
        <v>556.41611111111104</v>
      </c>
      <c r="U224" s="3">
        <v>10.002222222222228</v>
      </c>
      <c r="V224" s="3">
        <v>0</v>
      </c>
      <c r="W224" s="3">
        <f>SUM(Table3[[#This Row],[RN Hours Contract]:[Med Aide Hours Contract]])</f>
        <v>165.90833333333333</v>
      </c>
      <c r="X224" s="3">
        <v>3.0861111111111112</v>
      </c>
      <c r="Y224" s="3">
        <v>0</v>
      </c>
      <c r="Z224" s="3">
        <v>0</v>
      </c>
      <c r="AA224" s="3">
        <v>59.697222222222223</v>
      </c>
      <c r="AB224" s="3">
        <v>0</v>
      </c>
      <c r="AC224" s="3">
        <v>103.125</v>
      </c>
      <c r="AD224" s="3">
        <v>0</v>
      </c>
      <c r="AE224" s="3">
        <v>0</v>
      </c>
      <c r="AF224" t="s">
        <v>222</v>
      </c>
      <c r="AG224" s="13">
        <v>3</v>
      </c>
      <c r="AQ224"/>
    </row>
    <row r="225" spans="1:43" x14ac:dyDescent="0.2">
      <c r="A225" t="s">
        <v>681</v>
      </c>
      <c r="B225" t="s">
        <v>919</v>
      </c>
      <c r="C225" t="s">
        <v>1570</v>
      </c>
      <c r="D225" t="s">
        <v>1731</v>
      </c>
      <c r="E225" s="3">
        <v>70.155555555555551</v>
      </c>
      <c r="F225" s="3">
        <f>Table3[[#This Row],[Total Hours Nurse Staffing]]/Table3[[#This Row],[MDS Census]]</f>
        <v>3.9493997465948683</v>
      </c>
      <c r="G225" s="3">
        <f>Table3[[#This Row],[Total Direct Care Staff Hours]]/Table3[[#This Row],[MDS Census]]</f>
        <v>3.6608045612923665</v>
      </c>
      <c r="H225" s="3">
        <f>Table3[[#This Row],[Total RN Hours (w/ Admin, DON)]]/Table3[[#This Row],[MDS Census]]</f>
        <v>1.0328999049730756</v>
      </c>
      <c r="I225" s="3">
        <f>Table3[[#This Row],[RN Hours (excl. Admin, DON)]]/Table3[[#This Row],[MDS Census]]</f>
        <v>0.77981152993348113</v>
      </c>
      <c r="J225" s="3">
        <f t="shared" si="3"/>
        <v>277.07233333333329</v>
      </c>
      <c r="K225" s="3">
        <f>SUM(Table3[[#This Row],[RN Hours (excl. Admin, DON)]], Table3[[#This Row],[LPN Hours (excl. Admin)]], Table3[[#This Row],[CNA Hours]], Table3[[#This Row],[NA TR Hours]], Table3[[#This Row],[Med Aide/Tech Hours]])</f>
        <v>256.82577777777777</v>
      </c>
      <c r="L225" s="3">
        <f>SUM(Table3[[#This Row],[RN Hours (excl. Admin, DON)]:[RN DON Hours]])</f>
        <v>72.463666666666654</v>
      </c>
      <c r="M225" s="3">
        <v>54.708111111111108</v>
      </c>
      <c r="N225" s="3">
        <v>12.244444444444444</v>
      </c>
      <c r="O225" s="3">
        <v>5.5111111111111111</v>
      </c>
      <c r="P225" s="3">
        <f>SUM(Table3[[#This Row],[LPN Hours (excl. Admin)]:[LPN Admin Hours]])</f>
        <v>76.699111111111108</v>
      </c>
      <c r="Q225" s="3">
        <v>74.208111111111108</v>
      </c>
      <c r="R225" s="3">
        <v>2.4910000000000001</v>
      </c>
      <c r="S225" s="3">
        <f>SUM(Table3[[#This Row],[CNA Hours]], Table3[[#This Row],[NA TR Hours]], Table3[[#This Row],[Med Aide/Tech Hours]])</f>
        <v>127.90955555555556</v>
      </c>
      <c r="T225" s="3">
        <v>118.512</v>
      </c>
      <c r="U225" s="3">
        <v>9.3975555555555523</v>
      </c>
      <c r="V225" s="3">
        <v>0</v>
      </c>
      <c r="W225" s="3">
        <f>SUM(Table3[[#This Row],[RN Hours Contract]:[Med Aide Hours Contract]])</f>
        <v>2.4166666666666665</v>
      </c>
      <c r="X225" s="3">
        <v>0</v>
      </c>
      <c r="Y225" s="3">
        <v>0</v>
      </c>
      <c r="Z225" s="3">
        <v>0</v>
      </c>
      <c r="AA225" s="3">
        <v>0</v>
      </c>
      <c r="AB225" s="3">
        <v>0</v>
      </c>
      <c r="AC225" s="3">
        <v>2.4166666666666665</v>
      </c>
      <c r="AD225" s="3">
        <v>0</v>
      </c>
      <c r="AE225" s="3">
        <v>0</v>
      </c>
      <c r="AF225" t="s">
        <v>223</v>
      </c>
      <c r="AG225" s="13">
        <v>3</v>
      </c>
      <c r="AQ225"/>
    </row>
    <row r="226" spans="1:43" x14ac:dyDescent="0.2">
      <c r="A226" t="s">
        <v>681</v>
      </c>
      <c r="B226" t="s">
        <v>920</v>
      </c>
      <c r="C226" t="s">
        <v>1571</v>
      </c>
      <c r="D226" t="s">
        <v>1733</v>
      </c>
      <c r="E226" s="3">
        <v>74.077777777777783</v>
      </c>
      <c r="F226" s="3">
        <f>Table3[[#This Row],[Total Hours Nurse Staffing]]/Table3[[#This Row],[MDS Census]]</f>
        <v>5.1219949002549869</v>
      </c>
      <c r="G226" s="3">
        <f>Table3[[#This Row],[Total Direct Care Staff Hours]]/Table3[[#This Row],[MDS Census]]</f>
        <v>4.753950802459876</v>
      </c>
      <c r="H226" s="3">
        <f>Table3[[#This Row],[Total RN Hours (w/ Admin, DON)]]/Table3[[#This Row],[MDS Census]]</f>
        <v>0.80144742762861843</v>
      </c>
      <c r="I226" s="3">
        <f>Table3[[#This Row],[RN Hours (excl. Admin, DON)]]/Table3[[#This Row],[MDS Census]]</f>
        <v>0.51586170691465427</v>
      </c>
      <c r="J226" s="3">
        <f t="shared" si="3"/>
        <v>379.42599999999999</v>
      </c>
      <c r="K226" s="3">
        <f>SUM(Table3[[#This Row],[RN Hours (excl. Admin, DON)]], Table3[[#This Row],[LPN Hours (excl. Admin)]], Table3[[#This Row],[CNA Hours]], Table3[[#This Row],[NA TR Hours]], Table3[[#This Row],[Med Aide/Tech Hours]])</f>
        <v>352.16211111111107</v>
      </c>
      <c r="L226" s="3">
        <f>SUM(Table3[[#This Row],[RN Hours (excl. Admin, DON)]:[RN DON Hours]])</f>
        <v>59.36944444444444</v>
      </c>
      <c r="M226" s="3">
        <v>38.213888888888889</v>
      </c>
      <c r="N226" s="3">
        <v>15.988888888888889</v>
      </c>
      <c r="O226" s="3">
        <v>5.166666666666667</v>
      </c>
      <c r="P226" s="3">
        <f>SUM(Table3[[#This Row],[LPN Hours (excl. Admin)]:[LPN Admin Hours]])</f>
        <v>98.443333333333328</v>
      </c>
      <c r="Q226" s="3">
        <v>92.334999999999994</v>
      </c>
      <c r="R226" s="3">
        <v>6.1083333333333334</v>
      </c>
      <c r="S226" s="3">
        <f>SUM(Table3[[#This Row],[CNA Hours]], Table3[[#This Row],[NA TR Hours]], Table3[[#This Row],[Med Aide/Tech Hours]])</f>
        <v>221.61322222222222</v>
      </c>
      <c r="T226" s="3">
        <v>218.84655555555554</v>
      </c>
      <c r="U226" s="3">
        <v>2.7666666666666666</v>
      </c>
      <c r="V226" s="3">
        <v>0</v>
      </c>
      <c r="W226" s="3">
        <f>SUM(Table3[[#This Row],[RN Hours Contract]:[Med Aide Hours Contract]])</f>
        <v>34.978222222222222</v>
      </c>
      <c r="X226" s="3">
        <v>9.0749999999999993</v>
      </c>
      <c r="Y226" s="3">
        <v>0</v>
      </c>
      <c r="Z226" s="3">
        <v>0</v>
      </c>
      <c r="AA226" s="3">
        <v>13.30388888888889</v>
      </c>
      <c r="AB226" s="3">
        <v>0</v>
      </c>
      <c r="AC226" s="3">
        <v>12.599333333333332</v>
      </c>
      <c r="AD226" s="3">
        <v>0</v>
      </c>
      <c r="AE226" s="3">
        <v>0</v>
      </c>
      <c r="AF226" t="s">
        <v>224</v>
      </c>
      <c r="AG226" s="13">
        <v>3</v>
      </c>
      <c r="AQ226"/>
    </row>
    <row r="227" spans="1:43" x14ac:dyDescent="0.2">
      <c r="A227" t="s">
        <v>681</v>
      </c>
      <c r="B227" t="s">
        <v>921</v>
      </c>
      <c r="C227" t="s">
        <v>1430</v>
      </c>
      <c r="D227" t="s">
        <v>1711</v>
      </c>
      <c r="E227" s="3">
        <v>63.611111111111114</v>
      </c>
      <c r="F227" s="3">
        <f>Table3[[#This Row],[Total Hours Nurse Staffing]]/Table3[[#This Row],[MDS Census]]</f>
        <v>4.0007510917030569</v>
      </c>
      <c r="G227" s="3">
        <f>Table3[[#This Row],[Total Direct Care Staff Hours]]/Table3[[#This Row],[MDS Census]]</f>
        <v>3.8317554585152838</v>
      </c>
      <c r="H227" s="3">
        <f>Table3[[#This Row],[Total RN Hours (w/ Admin, DON)]]/Table3[[#This Row],[MDS Census]]</f>
        <v>0.94110043668122267</v>
      </c>
      <c r="I227" s="3">
        <f>Table3[[#This Row],[RN Hours (excl. Admin, DON)]]/Table3[[#This Row],[MDS Census]]</f>
        <v>0.77210480349344979</v>
      </c>
      <c r="J227" s="3">
        <f t="shared" si="3"/>
        <v>254.49222222222224</v>
      </c>
      <c r="K227" s="3">
        <f>SUM(Table3[[#This Row],[RN Hours (excl. Admin, DON)]], Table3[[#This Row],[LPN Hours (excl. Admin)]], Table3[[#This Row],[CNA Hours]], Table3[[#This Row],[NA TR Hours]], Table3[[#This Row],[Med Aide/Tech Hours]])</f>
        <v>243.74222222222224</v>
      </c>
      <c r="L227" s="3">
        <f>SUM(Table3[[#This Row],[RN Hours (excl. Admin, DON)]:[RN DON Hours]])</f>
        <v>59.864444444444445</v>
      </c>
      <c r="M227" s="3">
        <v>49.114444444444445</v>
      </c>
      <c r="N227" s="3">
        <v>6.3444444444444441</v>
      </c>
      <c r="O227" s="3">
        <v>4.4055555555555559</v>
      </c>
      <c r="P227" s="3">
        <f>SUM(Table3[[#This Row],[LPN Hours (excl. Admin)]:[LPN Admin Hours]])</f>
        <v>44.702777777777776</v>
      </c>
      <c r="Q227" s="3">
        <v>44.702777777777776</v>
      </c>
      <c r="R227" s="3">
        <v>0</v>
      </c>
      <c r="S227" s="3">
        <f>SUM(Table3[[#This Row],[CNA Hours]], Table3[[#This Row],[NA TR Hours]], Table3[[#This Row],[Med Aide/Tech Hours]])</f>
        <v>149.92500000000001</v>
      </c>
      <c r="T227" s="3">
        <v>149.92500000000001</v>
      </c>
      <c r="U227" s="3">
        <v>0</v>
      </c>
      <c r="V227" s="3">
        <v>0</v>
      </c>
      <c r="W227" s="3">
        <f>SUM(Table3[[#This Row],[RN Hours Contract]:[Med Aide Hours Contract]])</f>
        <v>2.0916666666666668</v>
      </c>
      <c r="X227" s="3">
        <v>0</v>
      </c>
      <c r="Y227" s="3">
        <v>0</v>
      </c>
      <c r="Z227" s="3">
        <v>0</v>
      </c>
      <c r="AA227" s="3">
        <v>1.788888888888889</v>
      </c>
      <c r="AB227" s="3">
        <v>0</v>
      </c>
      <c r="AC227" s="3">
        <v>0.30277777777777776</v>
      </c>
      <c r="AD227" s="3">
        <v>0</v>
      </c>
      <c r="AE227" s="3">
        <v>0</v>
      </c>
      <c r="AF227" t="s">
        <v>225</v>
      </c>
      <c r="AG227" s="13">
        <v>3</v>
      </c>
      <c r="AQ227"/>
    </row>
    <row r="228" spans="1:43" x14ac:dyDescent="0.2">
      <c r="A228" t="s">
        <v>681</v>
      </c>
      <c r="B228" t="s">
        <v>922</v>
      </c>
      <c r="C228" t="s">
        <v>1449</v>
      </c>
      <c r="D228" t="s">
        <v>1748</v>
      </c>
      <c r="E228" s="3">
        <v>35.088888888888889</v>
      </c>
      <c r="F228" s="3">
        <f>Table3[[#This Row],[Total Hours Nurse Staffing]]/Table3[[#This Row],[MDS Census]]</f>
        <v>4.1177169094363517</v>
      </c>
      <c r="G228" s="3">
        <f>Table3[[#This Row],[Total Direct Care Staff Hours]]/Table3[[#This Row],[MDS Census]]</f>
        <v>3.6413077897403419</v>
      </c>
      <c r="H228" s="3">
        <f>Table3[[#This Row],[Total RN Hours (w/ Admin, DON)]]/Table3[[#This Row],[MDS Census]]</f>
        <v>1.4625554148195059</v>
      </c>
      <c r="I228" s="3">
        <f>Table3[[#This Row],[RN Hours (excl. Admin, DON)]]/Table3[[#This Row],[MDS Census]]</f>
        <v>0.98614629512349583</v>
      </c>
      <c r="J228" s="3">
        <f t="shared" si="3"/>
        <v>144.48611111111109</v>
      </c>
      <c r="K228" s="3">
        <f>SUM(Table3[[#This Row],[RN Hours (excl. Admin, DON)]], Table3[[#This Row],[LPN Hours (excl. Admin)]], Table3[[#This Row],[CNA Hours]], Table3[[#This Row],[NA TR Hours]], Table3[[#This Row],[Med Aide/Tech Hours]])</f>
        <v>127.76944444444443</v>
      </c>
      <c r="L228" s="3">
        <f>SUM(Table3[[#This Row],[RN Hours (excl. Admin, DON)]:[RN DON Hours]])</f>
        <v>51.319444444444443</v>
      </c>
      <c r="M228" s="3">
        <v>34.602777777777774</v>
      </c>
      <c r="N228" s="3">
        <v>11.216666666666667</v>
      </c>
      <c r="O228" s="3">
        <v>5.5</v>
      </c>
      <c r="P228" s="3">
        <f>SUM(Table3[[#This Row],[LPN Hours (excl. Admin)]:[LPN Admin Hours]])</f>
        <v>31.222222222222221</v>
      </c>
      <c r="Q228" s="3">
        <v>31.222222222222221</v>
      </c>
      <c r="R228" s="3">
        <v>0</v>
      </c>
      <c r="S228" s="3">
        <f>SUM(Table3[[#This Row],[CNA Hours]], Table3[[#This Row],[NA TR Hours]], Table3[[#This Row],[Med Aide/Tech Hours]])</f>
        <v>61.944444444444443</v>
      </c>
      <c r="T228" s="3">
        <v>61.944444444444443</v>
      </c>
      <c r="U228" s="3">
        <v>0</v>
      </c>
      <c r="V228" s="3">
        <v>0</v>
      </c>
      <c r="W228" s="3">
        <f>SUM(Table3[[#This Row],[RN Hours Contract]:[Med Aide Hours Contract]])</f>
        <v>12.08888888888889</v>
      </c>
      <c r="X228" s="3">
        <v>0</v>
      </c>
      <c r="Y228" s="3">
        <v>0</v>
      </c>
      <c r="Z228" s="3">
        <v>5.5</v>
      </c>
      <c r="AA228" s="3">
        <v>6.2777777777777777</v>
      </c>
      <c r="AB228" s="3">
        <v>0</v>
      </c>
      <c r="AC228" s="3">
        <v>0.31111111111111112</v>
      </c>
      <c r="AD228" s="3">
        <v>0</v>
      </c>
      <c r="AE228" s="3">
        <v>0</v>
      </c>
      <c r="AF228" t="s">
        <v>226</v>
      </c>
      <c r="AG228" s="13">
        <v>3</v>
      </c>
      <c r="AQ228"/>
    </row>
    <row r="229" spans="1:43" x14ac:dyDescent="0.2">
      <c r="A229" t="s">
        <v>681</v>
      </c>
      <c r="B229" t="s">
        <v>923</v>
      </c>
      <c r="C229" t="s">
        <v>1487</v>
      </c>
      <c r="D229" t="s">
        <v>1708</v>
      </c>
      <c r="E229" s="3">
        <v>99.555555555555557</v>
      </c>
      <c r="F229" s="3">
        <f>Table3[[#This Row],[Total Hours Nurse Staffing]]/Table3[[#This Row],[MDS Census]]</f>
        <v>3.5022276785714288</v>
      </c>
      <c r="G229" s="3">
        <f>Table3[[#This Row],[Total Direct Care Staff Hours]]/Table3[[#This Row],[MDS Census]]</f>
        <v>3.2803526785714285</v>
      </c>
      <c r="H229" s="3">
        <f>Table3[[#This Row],[Total RN Hours (w/ Admin, DON)]]/Table3[[#This Row],[MDS Census]]</f>
        <v>0.56515513392857142</v>
      </c>
      <c r="I229" s="3">
        <f>Table3[[#This Row],[RN Hours (excl. Admin, DON)]]/Table3[[#This Row],[MDS Census]]</f>
        <v>0.34328013392857143</v>
      </c>
      <c r="J229" s="3">
        <f t="shared" si="3"/>
        <v>348.66622222222225</v>
      </c>
      <c r="K229" s="3">
        <f>SUM(Table3[[#This Row],[RN Hours (excl. Admin, DON)]], Table3[[#This Row],[LPN Hours (excl. Admin)]], Table3[[#This Row],[CNA Hours]], Table3[[#This Row],[NA TR Hours]], Table3[[#This Row],[Med Aide/Tech Hours]])</f>
        <v>326.57733333333334</v>
      </c>
      <c r="L229" s="3">
        <f>SUM(Table3[[#This Row],[RN Hours (excl. Admin, DON)]:[RN DON Hours]])</f>
        <v>56.264333333333333</v>
      </c>
      <c r="M229" s="3">
        <v>34.175444444444445</v>
      </c>
      <c r="N229" s="3">
        <v>16.577777777777779</v>
      </c>
      <c r="O229" s="3">
        <v>5.5111111111111111</v>
      </c>
      <c r="P229" s="3">
        <f>SUM(Table3[[#This Row],[LPN Hours (excl. Admin)]:[LPN Admin Hours]])</f>
        <v>105.47177777777777</v>
      </c>
      <c r="Q229" s="3">
        <v>105.47177777777777</v>
      </c>
      <c r="R229" s="3">
        <v>0</v>
      </c>
      <c r="S229" s="3">
        <f>SUM(Table3[[#This Row],[CNA Hours]], Table3[[#This Row],[NA TR Hours]], Table3[[#This Row],[Med Aide/Tech Hours]])</f>
        <v>186.93011111111113</v>
      </c>
      <c r="T229" s="3">
        <v>120.67700000000001</v>
      </c>
      <c r="U229" s="3">
        <v>66.253111111111124</v>
      </c>
      <c r="V229" s="3">
        <v>0</v>
      </c>
      <c r="W229" s="3">
        <f>SUM(Table3[[#This Row],[RN Hours Contract]:[Med Aide Hours Contract]])</f>
        <v>0</v>
      </c>
      <c r="X229" s="3">
        <v>0</v>
      </c>
      <c r="Y229" s="3">
        <v>0</v>
      </c>
      <c r="Z229" s="3">
        <v>0</v>
      </c>
      <c r="AA229" s="3">
        <v>0</v>
      </c>
      <c r="AB229" s="3">
        <v>0</v>
      </c>
      <c r="AC229" s="3">
        <v>0</v>
      </c>
      <c r="AD229" s="3">
        <v>0</v>
      </c>
      <c r="AE229" s="3">
        <v>0</v>
      </c>
      <c r="AF229" t="s">
        <v>227</v>
      </c>
      <c r="AG229" s="13">
        <v>3</v>
      </c>
      <c r="AQ229"/>
    </row>
    <row r="230" spans="1:43" x14ac:dyDescent="0.2">
      <c r="A230" t="s">
        <v>681</v>
      </c>
      <c r="B230" t="s">
        <v>924</v>
      </c>
      <c r="C230" t="s">
        <v>1365</v>
      </c>
      <c r="D230" t="s">
        <v>1711</v>
      </c>
      <c r="E230" s="3">
        <v>118.9</v>
      </c>
      <c r="F230" s="3">
        <f>Table3[[#This Row],[Total Hours Nurse Staffing]]/Table3[[#This Row],[MDS Census]]</f>
        <v>3.3519960751331652</v>
      </c>
      <c r="G230" s="3">
        <f>Table3[[#This Row],[Total Direct Care Staff Hours]]/Table3[[#This Row],[MDS Census]]</f>
        <v>3.084731333520232</v>
      </c>
      <c r="H230" s="3">
        <f>Table3[[#This Row],[Total RN Hours (w/ Admin, DON)]]/Table3[[#This Row],[MDS Census]]</f>
        <v>0.68619474815437809</v>
      </c>
      <c r="I230" s="3">
        <f>Table3[[#This Row],[RN Hours (excl. Admin, DON)]]/Table3[[#This Row],[MDS Census]]</f>
        <v>0.41893000654144474</v>
      </c>
      <c r="J230" s="3">
        <f t="shared" si="3"/>
        <v>398.55233333333337</v>
      </c>
      <c r="K230" s="3">
        <f>SUM(Table3[[#This Row],[RN Hours (excl. Admin, DON)]], Table3[[#This Row],[LPN Hours (excl. Admin)]], Table3[[#This Row],[CNA Hours]], Table3[[#This Row],[NA TR Hours]], Table3[[#This Row],[Med Aide/Tech Hours]])</f>
        <v>366.77455555555559</v>
      </c>
      <c r="L230" s="3">
        <f>SUM(Table3[[#This Row],[RN Hours (excl. Admin, DON)]:[RN DON Hours]])</f>
        <v>81.588555555555558</v>
      </c>
      <c r="M230" s="3">
        <v>49.81077777777778</v>
      </c>
      <c r="N230" s="3">
        <v>26.622222222222224</v>
      </c>
      <c r="O230" s="3">
        <v>5.1555555555555559</v>
      </c>
      <c r="P230" s="3">
        <f>SUM(Table3[[#This Row],[LPN Hours (excl. Admin)]:[LPN Admin Hours]])</f>
        <v>84.978666666666669</v>
      </c>
      <c r="Q230" s="3">
        <v>84.978666666666669</v>
      </c>
      <c r="R230" s="3">
        <v>0</v>
      </c>
      <c r="S230" s="3">
        <f>SUM(Table3[[#This Row],[CNA Hours]], Table3[[#This Row],[NA TR Hours]], Table3[[#This Row],[Med Aide/Tech Hours]])</f>
        <v>231.98511111111114</v>
      </c>
      <c r="T230" s="3">
        <v>216.49411111111112</v>
      </c>
      <c r="U230" s="3">
        <v>15.491000000000009</v>
      </c>
      <c r="V230" s="3">
        <v>0</v>
      </c>
      <c r="W230" s="3">
        <f>SUM(Table3[[#This Row],[RN Hours Contract]:[Med Aide Hours Contract]])</f>
        <v>51.160777777777781</v>
      </c>
      <c r="X230" s="3">
        <v>1.5249999999999999</v>
      </c>
      <c r="Y230" s="3">
        <v>0</v>
      </c>
      <c r="Z230" s="3">
        <v>0</v>
      </c>
      <c r="AA230" s="3">
        <v>13.949777777777783</v>
      </c>
      <c r="AB230" s="3">
        <v>0</v>
      </c>
      <c r="AC230" s="3">
        <v>35.686</v>
      </c>
      <c r="AD230" s="3">
        <v>0</v>
      </c>
      <c r="AE230" s="3">
        <v>0</v>
      </c>
      <c r="AF230" t="s">
        <v>228</v>
      </c>
      <c r="AG230" s="13">
        <v>3</v>
      </c>
      <c r="AQ230"/>
    </row>
    <row r="231" spans="1:43" x14ac:dyDescent="0.2">
      <c r="A231" t="s">
        <v>681</v>
      </c>
      <c r="B231" t="s">
        <v>925</v>
      </c>
      <c r="C231" t="s">
        <v>1556</v>
      </c>
      <c r="D231" t="s">
        <v>1708</v>
      </c>
      <c r="E231" s="3">
        <v>115.1</v>
      </c>
      <c r="F231" s="3">
        <f>Table3[[#This Row],[Total Hours Nurse Staffing]]/Table3[[#This Row],[MDS Census]]</f>
        <v>5.1890365865431027</v>
      </c>
      <c r="G231" s="3">
        <f>Table3[[#This Row],[Total Direct Care Staff Hours]]/Table3[[#This Row],[MDS Census]]</f>
        <v>4.8593010908388843</v>
      </c>
      <c r="H231" s="3">
        <f>Table3[[#This Row],[Total RN Hours (w/ Admin, DON)]]/Table3[[#This Row],[MDS Census]]</f>
        <v>1.0176812433632592</v>
      </c>
      <c r="I231" s="3">
        <f>Table3[[#This Row],[RN Hours (excl. Admin, DON)]]/Table3[[#This Row],[MDS Census]]</f>
        <v>0.73447533545709054</v>
      </c>
      <c r="J231" s="3">
        <f t="shared" si="3"/>
        <v>597.25811111111113</v>
      </c>
      <c r="K231" s="3">
        <f>SUM(Table3[[#This Row],[RN Hours (excl. Admin, DON)]], Table3[[#This Row],[LPN Hours (excl. Admin)]], Table3[[#This Row],[CNA Hours]], Table3[[#This Row],[NA TR Hours]], Table3[[#This Row],[Med Aide/Tech Hours]])</f>
        <v>559.30555555555554</v>
      </c>
      <c r="L231" s="3">
        <f>SUM(Table3[[#This Row],[RN Hours (excl. Admin, DON)]:[RN DON Hours]])</f>
        <v>117.13511111111113</v>
      </c>
      <c r="M231" s="3">
        <v>84.538111111111121</v>
      </c>
      <c r="N231" s="3">
        <v>27.108111111111111</v>
      </c>
      <c r="O231" s="3">
        <v>5.4888888888888889</v>
      </c>
      <c r="P231" s="3">
        <f>SUM(Table3[[#This Row],[LPN Hours (excl. Admin)]:[LPN Admin Hours]])</f>
        <v>118.4951111111111</v>
      </c>
      <c r="Q231" s="3">
        <v>113.13955555555555</v>
      </c>
      <c r="R231" s="3">
        <v>5.3555555555555552</v>
      </c>
      <c r="S231" s="3">
        <f>SUM(Table3[[#This Row],[CNA Hours]], Table3[[#This Row],[NA TR Hours]], Table3[[#This Row],[Med Aide/Tech Hours]])</f>
        <v>361.62788888888889</v>
      </c>
      <c r="T231" s="3">
        <v>335.64655555555555</v>
      </c>
      <c r="U231" s="3">
        <v>25.981333333333332</v>
      </c>
      <c r="V231" s="3">
        <v>0</v>
      </c>
      <c r="W231" s="3">
        <f>SUM(Table3[[#This Row],[RN Hours Contract]:[Med Aide Hours Contract]])</f>
        <v>2.242</v>
      </c>
      <c r="X231" s="3">
        <v>0</v>
      </c>
      <c r="Y231" s="3">
        <v>0</v>
      </c>
      <c r="Z231" s="3">
        <v>0</v>
      </c>
      <c r="AA231" s="3">
        <v>0</v>
      </c>
      <c r="AB231" s="3">
        <v>0</v>
      </c>
      <c r="AC231" s="3">
        <v>2.242</v>
      </c>
      <c r="AD231" s="3">
        <v>0</v>
      </c>
      <c r="AE231" s="3">
        <v>0</v>
      </c>
      <c r="AF231" t="s">
        <v>229</v>
      </c>
      <c r="AG231" s="13">
        <v>3</v>
      </c>
      <c r="AQ231"/>
    </row>
    <row r="232" spans="1:43" x14ac:dyDescent="0.2">
      <c r="A232" t="s">
        <v>681</v>
      </c>
      <c r="B232" t="s">
        <v>926</v>
      </c>
      <c r="C232" t="s">
        <v>1543</v>
      </c>
      <c r="D232" t="s">
        <v>1688</v>
      </c>
      <c r="E232" s="3">
        <v>96.411111111111111</v>
      </c>
      <c r="F232" s="3">
        <f>Table3[[#This Row],[Total Hours Nurse Staffing]]/Table3[[#This Row],[MDS Census]]</f>
        <v>3.1430794053244209</v>
      </c>
      <c r="G232" s="3">
        <f>Table3[[#This Row],[Total Direct Care Staff Hours]]/Table3[[#This Row],[MDS Census]]</f>
        <v>2.8636625561830127</v>
      </c>
      <c r="H232" s="3">
        <f>Table3[[#This Row],[Total RN Hours (w/ Admin, DON)]]/Table3[[#This Row],[MDS Census]]</f>
        <v>0.60873573815834969</v>
      </c>
      <c r="I232" s="3">
        <f>Table3[[#This Row],[RN Hours (excl. Admin, DON)]]/Table3[[#This Row],[MDS Census]]</f>
        <v>0.33234412815489223</v>
      </c>
      <c r="J232" s="3">
        <f t="shared" si="3"/>
        <v>303.02777777777777</v>
      </c>
      <c r="K232" s="3">
        <f>SUM(Table3[[#This Row],[RN Hours (excl. Admin, DON)]], Table3[[#This Row],[LPN Hours (excl. Admin)]], Table3[[#This Row],[CNA Hours]], Table3[[#This Row],[NA TR Hours]], Table3[[#This Row],[Med Aide/Tech Hours]])</f>
        <v>276.0888888888889</v>
      </c>
      <c r="L232" s="3">
        <f>SUM(Table3[[#This Row],[RN Hours (excl. Admin, DON)]:[RN DON Hours]])</f>
        <v>58.68888888888889</v>
      </c>
      <c r="M232" s="3">
        <v>32.041666666666664</v>
      </c>
      <c r="N232" s="3">
        <v>13.563888888888888</v>
      </c>
      <c r="O232" s="3">
        <v>13.083333333333334</v>
      </c>
      <c r="P232" s="3">
        <f>SUM(Table3[[#This Row],[LPN Hours (excl. Admin)]:[LPN Admin Hours]])</f>
        <v>53.708333333333329</v>
      </c>
      <c r="Q232" s="3">
        <v>53.416666666666664</v>
      </c>
      <c r="R232" s="3">
        <v>0.29166666666666669</v>
      </c>
      <c r="S232" s="3">
        <f>SUM(Table3[[#This Row],[CNA Hours]], Table3[[#This Row],[NA TR Hours]], Table3[[#This Row],[Med Aide/Tech Hours]])</f>
        <v>190.63055555555556</v>
      </c>
      <c r="T232" s="3">
        <v>190.63055555555556</v>
      </c>
      <c r="U232" s="3">
        <v>0</v>
      </c>
      <c r="V232" s="3">
        <v>0</v>
      </c>
      <c r="W232" s="3">
        <f>SUM(Table3[[#This Row],[RN Hours Contract]:[Med Aide Hours Contract]])</f>
        <v>31.058333333333334</v>
      </c>
      <c r="X232" s="3">
        <v>2.161111111111111</v>
      </c>
      <c r="Y232" s="3">
        <v>0</v>
      </c>
      <c r="Z232" s="3">
        <v>0</v>
      </c>
      <c r="AA232" s="3">
        <v>28.780555555555555</v>
      </c>
      <c r="AB232" s="3">
        <v>0.11666666666666667</v>
      </c>
      <c r="AC232" s="3">
        <v>0</v>
      </c>
      <c r="AD232" s="3">
        <v>0</v>
      </c>
      <c r="AE232" s="3">
        <v>0</v>
      </c>
      <c r="AF232" t="s">
        <v>230</v>
      </c>
      <c r="AG232" s="13">
        <v>3</v>
      </c>
      <c r="AQ232"/>
    </row>
    <row r="233" spans="1:43" x14ac:dyDescent="0.2">
      <c r="A233" t="s">
        <v>681</v>
      </c>
      <c r="B233" t="s">
        <v>927</v>
      </c>
      <c r="C233" t="s">
        <v>1572</v>
      </c>
      <c r="D233" t="s">
        <v>1706</v>
      </c>
      <c r="E233" s="3">
        <v>23.6</v>
      </c>
      <c r="F233" s="3">
        <f>Table3[[#This Row],[Total Hours Nurse Staffing]]/Table3[[#This Row],[MDS Census]]</f>
        <v>4.7027212806026366</v>
      </c>
      <c r="G233" s="3">
        <f>Table3[[#This Row],[Total Direct Care Staff Hours]]/Table3[[#This Row],[MDS Census]]</f>
        <v>4.0750141242937854</v>
      </c>
      <c r="H233" s="3">
        <f>Table3[[#This Row],[Total RN Hours (w/ Admin, DON)]]/Table3[[#This Row],[MDS Census]]</f>
        <v>1.2064500941619585</v>
      </c>
      <c r="I233" s="3">
        <f>Table3[[#This Row],[RN Hours (excl. Admin, DON)]]/Table3[[#This Row],[MDS Census]]</f>
        <v>0.7990819209039548</v>
      </c>
      <c r="J233" s="3">
        <f t="shared" ref="J233:J296" si="4">SUM(L233,P233,S233)</f>
        <v>110.98422222222223</v>
      </c>
      <c r="K233" s="3">
        <f>SUM(Table3[[#This Row],[RN Hours (excl. Admin, DON)]], Table3[[#This Row],[LPN Hours (excl. Admin)]], Table3[[#This Row],[CNA Hours]], Table3[[#This Row],[NA TR Hours]], Table3[[#This Row],[Med Aide/Tech Hours]])</f>
        <v>96.170333333333332</v>
      </c>
      <c r="L233" s="3">
        <f>SUM(Table3[[#This Row],[RN Hours (excl. Admin, DON)]:[RN DON Hours]])</f>
        <v>28.472222222222221</v>
      </c>
      <c r="M233" s="3">
        <v>18.858333333333334</v>
      </c>
      <c r="N233" s="3">
        <v>4.0583333333333336</v>
      </c>
      <c r="O233" s="3">
        <v>5.5555555555555554</v>
      </c>
      <c r="P233" s="3">
        <f>SUM(Table3[[#This Row],[LPN Hours (excl. Admin)]:[LPN Admin Hours]])</f>
        <v>28.256444444444444</v>
      </c>
      <c r="Q233" s="3">
        <v>23.056444444444445</v>
      </c>
      <c r="R233" s="3">
        <v>5.2</v>
      </c>
      <c r="S233" s="3">
        <f>SUM(Table3[[#This Row],[CNA Hours]], Table3[[#This Row],[NA TR Hours]], Table3[[#This Row],[Med Aide/Tech Hours]])</f>
        <v>54.255555555555553</v>
      </c>
      <c r="T233" s="3">
        <v>54.255555555555553</v>
      </c>
      <c r="U233" s="3">
        <v>0</v>
      </c>
      <c r="V233" s="3">
        <v>0</v>
      </c>
      <c r="W233" s="3">
        <f>SUM(Table3[[#This Row],[RN Hours Contract]:[Med Aide Hours Contract]])</f>
        <v>16.989777777777778</v>
      </c>
      <c r="X233" s="3">
        <v>3.7972222222222221</v>
      </c>
      <c r="Y233" s="3">
        <v>0</v>
      </c>
      <c r="Z233" s="3">
        <v>0</v>
      </c>
      <c r="AA233" s="3">
        <v>5.3175555555555558</v>
      </c>
      <c r="AB233" s="3">
        <v>0</v>
      </c>
      <c r="AC233" s="3">
        <v>7.875</v>
      </c>
      <c r="AD233" s="3">
        <v>0</v>
      </c>
      <c r="AE233" s="3">
        <v>0</v>
      </c>
      <c r="AF233" t="s">
        <v>231</v>
      </c>
      <c r="AG233" s="13">
        <v>3</v>
      </c>
      <c r="AQ233"/>
    </row>
    <row r="234" spans="1:43" x14ac:dyDescent="0.2">
      <c r="A234" t="s">
        <v>681</v>
      </c>
      <c r="B234" t="s">
        <v>928</v>
      </c>
      <c r="C234" t="s">
        <v>1443</v>
      </c>
      <c r="D234" t="s">
        <v>1727</v>
      </c>
      <c r="E234" s="3">
        <v>119.52222222222223</v>
      </c>
      <c r="F234" s="3">
        <f>Table3[[#This Row],[Total Hours Nurse Staffing]]/Table3[[#This Row],[MDS Census]]</f>
        <v>4.0597462117690801</v>
      </c>
      <c r="G234" s="3">
        <f>Table3[[#This Row],[Total Direct Care Staff Hours]]/Table3[[#This Row],[MDS Census]]</f>
        <v>3.7612652226457186</v>
      </c>
      <c r="H234" s="3">
        <f>Table3[[#This Row],[Total RN Hours (w/ Admin, DON)]]/Table3[[#This Row],[MDS Census]]</f>
        <v>1.1253974156363298</v>
      </c>
      <c r="I234" s="3">
        <f>Table3[[#This Row],[RN Hours (excl. Admin, DON)]]/Table3[[#This Row],[MDS Census]]</f>
        <v>0.87309658826810443</v>
      </c>
      <c r="J234" s="3">
        <f t="shared" si="4"/>
        <v>485.22988888888887</v>
      </c>
      <c r="K234" s="3">
        <f>SUM(Table3[[#This Row],[RN Hours (excl. Admin, DON)]], Table3[[#This Row],[LPN Hours (excl. Admin)]], Table3[[#This Row],[CNA Hours]], Table3[[#This Row],[NA TR Hours]], Table3[[#This Row],[Med Aide/Tech Hours]])</f>
        <v>449.55477777777776</v>
      </c>
      <c r="L234" s="3">
        <f>SUM(Table3[[#This Row],[RN Hours (excl. Admin, DON)]:[RN DON Hours]])</f>
        <v>134.51</v>
      </c>
      <c r="M234" s="3">
        <v>104.35444444444444</v>
      </c>
      <c r="N234" s="3">
        <v>25.355555555555554</v>
      </c>
      <c r="O234" s="3">
        <v>4.8</v>
      </c>
      <c r="P234" s="3">
        <f>SUM(Table3[[#This Row],[LPN Hours (excl. Admin)]:[LPN Admin Hours]])</f>
        <v>98.168666666666667</v>
      </c>
      <c r="Q234" s="3">
        <v>92.649111111111111</v>
      </c>
      <c r="R234" s="3">
        <v>5.5195555555555575</v>
      </c>
      <c r="S234" s="3">
        <f>SUM(Table3[[#This Row],[CNA Hours]], Table3[[#This Row],[NA TR Hours]], Table3[[#This Row],[Med Aide/Tech Hours]])</f>
        <v>252.55122222222221</v>
      </c>
      <c r="T234" s="3">
        <v>236.803</v>
      </c>
      <c r="U234" s="3">
        <v>15.748222222222221</v>
      </c>
      <c r="V234" s="3">
        <v>0</v>
      </c>
      <c r="W234" s="3">
        <f>SUM(Table3[[#This Row],[RN Hours Contract]:[Med Aide Hours Contract]])</f>
        <v>11.345222222222219</v>
      </c>
      <c r="X234" s="3">
        <v>0</v>
      </c>
      <c r="Y234" s="3">
        <v>0</v>
      </c>
      <c r="Z234" s="3">
        <v>0</v>
      </c>
      <c r="AA234" s="3">
        <v>3.7161111111111111</v>
      </c>
      <c r="AB234" s="3">
        <v>0</v>
      </c>
      <c r="AC234" s="3">
        <v>7.6291111111111087</v>
      </c>
      <c r="AD234" s="3">
        <v>0</v>
      </c>
      <c r="AE234" s="3">
        <v>0</v>
      </c>
      <c r="AF234" t="s">
        <v>232</v>
      </c>
      <c r="AG234" s="13">
        <v>3</v>
      </c>
      <c r="AQ234"/>
    </row>
    <row r="235" spans="1:43" x14ac:dyDescent="0.2">
      <c r="A235" t="s">
        <v>681</v>
      </c>
      <c r="B235" t="s">
        <v>929</v>
      </c>
      <c r="C235" t="s">
        <v>1573</v>
      </c>
      <c r="D235" t="s">
        <v>1711</v>
      </c>
      <c r="E235" s="3">
        <v>141.87777777777777</v>
      </c>
      <c r="F235" s="3">
        <f>Table3[[#This Row],[Total Hours Nurse Staffing]]/Table3[[#This Row],[MDS Census]]</f>
        <v>3.1052024434176522</v>
      </c>
      <c r="G235" s="3">
        <f>Table3[[#This Row],[Total Direct Care Staff Hours]]/Table3[[#This Row],[MDS Census]]</f>
        <v>2.9029853551570213</v>
      </c>
      <c r="H235" s="3">
        <f>Table3[[#This Row],[Total RN Hours (w/ Admin, DON)]]/Table3[[#This Row],[MDS Census]]</f>
        <v>0.51443026078784559</v>
      </c>
      <c r="I235" s="3">
        <f>Table3[[#This Row],[RN Hours (excl. Admin, DON)]]/Table3[[#This Row],[MDS Census]]</f>
        <v>0.34328451719006969</v>
      </c>
      <c r="J235" s="3">
        <f t="shared" si="4"/>
        <v>440.55922222222216</v>
      </c>
      <c r="K235" s="3">
        <f>SUM(Table3[[#This Row],[RN Hours (excl. Admin, DON)]], Table3[[#This Row],[LPN Hours (excl. Admin)]], Table3[[#This Row],[CNA Hours]], Table3[[#This Row],[NA TR Hours]], Table3[[#This Row],[Med Aide/Tech Hours]])</f>
        <v>411.86911111111112</v>
      </c>
      <c r="L235" s="3">
        <f>SUM(Table3[[#This Row],[RN Hours (excl. Admin, DON)]:[RN DON Hours]])</f>
        <v>72.986222222222224</v>
      </c>
      <c r="M235" s="3">
        <v>48.704444444444441</v>
      </c>
      <c r="N235" s="3">
        <v>19.68888888888889</v>
      </c>
      <c r="O235" s="3">
        <v>4.592888888888889</v>
      </c>
      <c r="P235" s="3">
        <f>SUM(Table3[[#This Row],[LPN Hours (excl. Admin)]:[LPN Admin Hours]])</f>
        <v>126.61822222222222</v>
      </c>
      <c r="Q235" s="3">
        <v>122.20988888888888</v>
      </c>
      <c r="R235" s="3">
        <v>4.4083333333333323</v>
      </c>
      <c r="S235" s="3">
        <f>SUM(Table3[[#This Row],[CNA Hours]], Table3[[#This Row],[NA TR Hours]], Table3[[#This Row],[Med Aide/Tech Hours]])</f>
        <v>240.95477777777776</v>
      </c>
      <c r="T235" s="3">
        <v>213.72955555555555</v>
      </c>
      <c r="U235" s="3">
        <v>27.225222222222222</v>
      </c>
      <c r="V235" s="3">
        <v>0</v>
      </c>
      <c r="W235" s="3">
        <f>SUM(Table3[[#This Row],[RN Hours Contract]:[Med Aide Hours Contract]])</f>
        <v>27.578111111111113</v>
      </c>
      <c r="X235" s="3">
        <v>1.7643333333333329</v>
      </c>
      <c r="Y235" s="3">
        <v>0</v>
      </c>
      <c r="Z235" s="3">
        <v>4.592888888888889</v>
      </c>
      <c r="AA235" s="3">
        <v>12.921666666666667</v>
      </c>
      <c r="AB235" s="3">
        <v>0</v>
      </c>
      <c r="AC235" s="3">
        <v>8.2992222222222214</v>
      </c>
      <c r="AD235" s="3">
        <v>0</v>
      </c>
      <c r="AE235" s="3">
        <v>0</v>
      </c>
      <c r="AF235" t="s">
        <v>233</v>
      </c>
      <c r="AG235" s="13">
        <v>3</v>
      </c>
      <c r="AQ235"/>
    </row>
    <row r="236" spans="1:43" x14ac:dyDescent="0.2">
      <c r="A236" t="s">
        <v>681</v>
      </c>
      <c r="B236" t="s">
        <v>930</v>
      </c>
      <c r="C236" t="s">
        <v>1574</v>
      </c>
      <c r="D236" t="s">
        <v>1688</v>
      </c>
      <c r="E236" s="3">
        <v>249.1888888888889</v>
      </c>
      <c r="F236" s="3">
        <f>Table3[[#This Row],[Total Hours Nurse Staffing]]/Table3[[#This Row],[MDS Census]]</f>
        <v>3.1283988050118157</v>
      </c>
      <c r="G236" s="3">
        <f>Table3[[#This Row],[Total Direct Care Staff Hours]]/Table3[[#This Row],[MDS Census]]</f>
        <v>2.9971284612297677</v>
      </c>
      <c r="H236" s="3">
        <f>Table3[[#This Row],[Total RN Hours (w/ Admin, DON)]]/Table3[[#This Row],[MDS Census]]</f>
        <v>0.63081553484639052</v>
      </c>
      <c r="I236" s="3">
        <f>Table3[[#This Row],[RN Hours (excl. Admin, DON)]]/Table3[[#This Row],[MDS Census]]</f>
        <v>0.52059125161635533</v>
      </c>
      <c r="J236" s="3">
        <f t="shared" si="4"/>
        <v>779.56222222222209</v>
      </c>
      <c r="K236" s="3">
        <f>SUM(Table3[[#This Row],[RN Hours (excl. Admin, DON)]], Table3[[#This Row],[LPN Hours (excl. Admin)]], Table3[[#This Row],[CNA Hours]], Table3[[#This Row],[NA TR Hours]], Table3[[#This Row],[Med Aide/Tech Hours]])</f>
        <v>746.85111111111109</v>
      </c>
      <c r="L236" s="3">
        <f>SUM(Table3[[#This Row],[RN Hours (excl. Admin, DON)]:[RN DON Hours]])</f>
        <v>157.19222222222223</v>
      </c>
      <c r="M236" s="3">
        <v>129.72555555555556</v>
      </c>
      <c r="N236" s="3">
        <v>22.222222222222221</v>
      </c>
      <c r="O236" s="3">
        <v>5.2444444444444445</v>
      </c>
      <c r="P236" s="3">
        <f>SUM(Table3[[#This Row],[LPN Hours (excl. Admin)]:[LPN Admin Hours]])</f>
        <v>187.71777777777777</v>
      </c>
      <c r="Q236" s="3">
        <v>182.47333333333333</v>
      </c>
      <c r="R236" s="3">
        <v>5.2444444444444445</v>
      </c>
      <c r="S236" s="3">
        <f>SUM(Table3[[#This Row],[CNA Hours]], Table3[[#This Row],[NA TR Hours]], Table3[[#This Row],[Med Aide/Tech Hours]])</f>
        <v>434.65222222222218</v>
      </c>
      <c r="T236" s="3">
        <v>434.65222222222218</v>
      </c>
      <c r="U236" s="3">
        <v>0</v>
      </c>
      <c r="V236" s="3">
        <v>0</v>
      </c>
      <c r="W236" s="3">
        <f>SUM(Table3[[#This Row],[RN Hours Contract]:[Med Aide Hours Contract]])</f>
        <v>58.644444444444446</v>
      </c>
      <c r="X236" s="3">
        <v>10.18</v>
      </c>
      <c r="Y236" s="3">
        <v>0</v>
      </c>
      <c r="Z236" s="3">
        <v>0</v>
      </c>
      <c r="AA236" s="3">
        <v>30.311111111111117</v>
      </c>
      <c r="AB236" s="3">
        <v>0</v>
      </c>
      <c r="AC236" s="3">
        <v>18.153333333333329</v>
      </c>
      <c r="AD236" s="3">
        <v>0</v>
      </c>
      <c r="AE236" s="3">
        <v>0</v>
      </c>
      <c r="AF236" t="s">
        <v>234</v>
      </c>
      <c r="AG236" s="13">
        <v>3</v>
      </c>
      <c r="AQ236"/>
    </row>
    <row r="237" spans="1:43" x14ac:dyDescent="0.2">
      <c r="A237" t="s">
        <v>681</v>
      </c>
      <c r="B237" t="s">
        <v>931</v>
      </c>
      <c r="C237" t="s">
        <v>1489</v>
      </c>
      <c r="D237" t="s">
        <v>1730</v>
      </c>
      <c r="E237" s="3">
        <v>76.655555555555551</v>
      </c>
      <c r="F237" s="3">
        <f>Table3[[#This Row],[Total Hours Nurse Staffing]]/Table3[[#This Row],[MDS Census]]</f>
        <v>3.3000072474271636</v>
      </c>
      <c r="G237" s="3">
        <f>Table3[[#This Row],[Total Direct Care Staff Hours]]/Table3[[#This Row],[MDS Census]]</f>
        <v>3.0063052616321206</v>
      </c>
      <c r="H237" s="3">
        <f>Table3[[#This Row],[Total RN Hours (w/ Admin, DON)]]/Table3[[#This Row],[MDS Census]]</f>
        <v>0.81805334106392225</v>
      </c>
      <c r="I237" s="3">
        <f>Table3[[#This Row],[RN Hours (excl. Admin, DON)]]/Table3[[#This Row],[MDS Census]]</f>
        <v>0.52435135526887955</v>
      </c>
      <c r="J237" s="3">
        <f t="shared" si="4"/>
        <v>252.96388888888887</v>
      </c>
      <c r="K237" s="3">
        <f>SUM(Table3[[#This Row],[RN Hours (excl. Admin, DON)]], Table3[[#This Row],[LPN Hours (excl. Admin)]], Table3[[#This Row],[CNA Hours]], Table3[[#This Row],[NA TR Hours]], Table3[[#This Row],[Med Aide/Tech Hours]])</f>
        <v>230.45</v>
      </c>
      <c r="L237" s="3">
        <f>SUM(Table3[[#This Row],[RN Hours (excl. Admin, DON)]:[RN DON Hours]])</f>
        <v>62.708333333333329</v>
      </c>
      <c r="M237" s="3">
        <v>40.194444444444443</v>
      </c>
      <c r="N237" s="3">
        <v>17.891666666666666</v>
      </c>
      <c r="O237" s="3">
        <v>4.6222222222222218</v>
      </c>
      <c r="P237" s="3">
        <f>SUM(Table3[[#This Row],[LPN Hours (excl. Admin)]:[LPN Admin Hours]])</f>
        <v>53.18888888888889</v>
      </c>
      <c r="Q237" s="3">
        <v>53.18888888888889</v>
      </c>
      <c r="R237" s="3">
        <v>0</v>
      </c>
      <c r="S237" s="3">
        <f>SUM(Table3[[#This Row],[CNA Hours]], Table3[[#This Row],[NA TR Hours]], Table3[[#This Row],[Med Aide/Tech Hours]])</f>
        <v>137.06666666666666</v>
      </c>
      <c r="T237" s="3">
        <v>137.06666666666666</v>
      </c>
      <c r="U237" s="3">
        <v>0</v>
      </c>
      <c r="V237" s="3">
        <v>0</v>
      </c>
      <c r="W237" s="3">
        <f>SUM(Table3[[#This Row],[RN Hours Contract]:[Med Aide Hours Contract]])</f>
        <v>0</v>
      </c>
      <c r="X237" s="3">
        <v>0</v>
      </c>
      <c r="Y237" s="3">
        <v>0</v>
      </c>
      <c r="Z237" s="3">
        <v>0</v>
      </c>
      <c r="AA237" s="3">
        <v>0</v>
      </c>
      <c r="AB237" s="3">
        <v>0</v>
      </c>
      <c r="AC237" s="3">
        <v>0</v>
      </c>
      <c r="AD237" s="3">
        <v>0</v>
      </c>
      <c r="AE237" s="3">
        <v>0</v>
      </c>
      <c r="AF237" t="s">
        <v>235</v>
      </c>
      <c r="AG237" s="13">
        <v>3</v>
      </c>
      <c r="AQ237"/>
    </row>
    <row r="238" spans="1:43" x14ac:dyDescent="0.2">
      <c r="A238" t="s">
        <v>681</v>
      </c>
      <c r="B238" t="s">
        <v>932</v>
      </c>
      <c r="C238" t="s">
        <v>1575</v>
      </c>
      <c r="D238" t="s">
        <v>1749</v>
      </c>
      <c r="E238" s="3">
        <v>57.866666666666667</v>
      </c>
      <c r="F238" s="3">
        <f>Table3[[#This Row],[Total Hours Nurse Staffing]]/Table3[[#This Row],[MDS Census]]</f>
        <v>4.08872311827957</v>
      </c>
      <c r="G238" s="3">
        <f>Table3[[#This Row],[Total Direct Care Staff Hours]]/Table3[[#This Row],[MDS Census]]</f>
        <v>3.5980645161290319</v>
      </c>
      <c r="H238" s="3">
        <f>Table3[[#This Row],[Total RN Hours (w/ Admin, DON)]]/Table3[[#This Row],[MDS Census]]</f>
        <v>0.58558755760368664</v>
      </c>
      <c r="I238" s="3">
        <f>Table3[[#This Row],[RN Hours (excl. Admin, DON)]]/Table3[[#This Row],[MDS Census]]</f>
        <v>0.41652841781874039</v>
      </c>
      <c r="J238" s="3">
        <f t="shared" si="4"/>
        <v>236.60077777777778</v>
      </c>
      <c r="K238" s="3">
        <f>SUM(Table3[[#This Row],[RN Hours (excl. Admin, DON)]], Table3[[#This Row],[LPN Hours (excl. Admin)]], Table3[[#This Row],[CNA Hours]], Table3[[#This Row],[NA TR Hours]], Table3[[#This Row],[Med Aide/Tech Hours]])</f>
        <v>208.20799999999997</v>
      </c>
      <c r="L238" s="3">
        <f>SUM(Table3[[#This Row],[RN Hours (excl. Admin, DON)]:[RN DON Hours]])</f>
        <v>33.886000000000003</v>
      </c>
      <c r="M238" s="3">
        <v>24.103111111111112</v>
      </c>
      <c r="N238" s="3">
        <v>5.1328888888888891</v>
      </c>
      <c r="O238" s="3">
        <v>4.6500000000000004</v>
      </c>
      <c r="P238" s="3">
        <f>SUM(Table3[[#This Row],[LPN Hours (excl. Admin)]:[LPN Admin Hours]])</f>
        <v>90.455111111111108</v>
      </c>
      <c r="Q238" s="3">
        <v>71.845222222222219</v>
      </c>
      <c r="R238" s="3">
        <v>18.609888888888893</v>
      </c>
      <c r="S238" s="3">
        <f>SUM(Table3[[#This Row],[CNA Hours]], Table3[[#This Row],[NA TR Hours]], Table3[[#This Row],[Med Aide/Tech Hours]])</f>
        <v>112.25966666666667</v>
      </c>
      <c r="T238" s="3">
        <v>110.35355555555556</v>
      </c>
      <c r="U238" s="3">
        <v>1.9061111111111109</v>
      </c>
      <c r="V238" s="3">
        <v>0</v>
      </c>
      <c r="W238" s="3">
        <f>SUM(Table3[[#This Row],[RN Hours Contract]:[Med Aide Hours Contract]])</f>
        <v>48.819333333333347</v>
      </c>
      <c r="X238" s="3">
        <v>3.2019999999999995</v>
      </c>
      <c r="Y238" s="3">
        <v>0</v>
      </c>
      <c r="Z238" s="3">
        <v>0</v>
      </c>
      <c r="AA238" s="3">
        <v>16.677444444444451</v>
      </c>
      <c r="AB238" s="3">
        <v>0</v>
      </c>
      <c r="AC238" s="3">
        <v>28.939888888888895</v>
      </c>
      <c r="AD238" s="3">
        <v>0</v>
      </c>
      <c r="AE238" s="3">
        <v>0</v>
      </c>
      <c r="AF238" t="s">
        <v>236</v>
      </c>
      <c r="AG238" s="13">
        <v>3</v>
      </c>
      <c r="AQ238"/>
    </row>
    <row r="239" spans="1:43" x14ac:dyDescent="0.2">
      <c r="A239" t="s">
        <v>681</v>
      </c>
      <c r="B239" t="s">
        <v>691</v>
      </c>
      <c r="C239" t="s">
        <v>1576</v>
      </c>
      <c r="D239" t="s">
        <v>1720</v>
      </c>
      <c r="E239" s="3">
        <v>158.13333333333333</v>
      </c>
      <c r="F239" s="3">
        <f>Table3[[#This Row],[Total Hours Nurse Staffing]]/Table3[[#This Row],[MDS Census]]</f>
        <v>3.2179904440697018</v>
      </c>
      <c r="G239" s="3">
        <f>Table3[[#This Row],[Total Direct Care Staff Hours]]/Table3[[#This Row],[MDS Census]]</f>
        <v>3.0352557616638558</v>
      </c>
      <c r="H239" s="3">
        <f>Table3[[#This Row],[Total RN Hours (w/ Admin, DON)]]/Table3[[#This Row],[MDS Census]]</f>
        <v>0.6936073636874649</v>
      </c>
      <c r="I239" s="3">
        <f>Table3[[#This Row],[RN Hours (excl. Admin, DON)]]/Table3[[#This Row],[MDS Census]]</f>
        <v>0.52074971894322652</v>
      </c>
      <c r="J239" s="3">
        <f t="shared" si="4"/>
        <v>508.87155555555552</v>
      </c>
      <c r="K239" s="3">
        <f>SUM(Table3[[#This Row],[RN Hours (excl. Admin, DON)]], Table3[[#This Row],[LPN Hours (excl. Admin)]], Table3[[#This Row],[CNA Hours]], Table3[[#This Row],[NA TR Hours]], Table3[[#This Row],[Med Aide/Tech Hours]])</f>
        <v>479.97511111111106</v>
      </c>
      <c r="L239" s="3">
        <f>SUM(Table3[[#This Row],[RN Hours (excl. Admin, DON)]:[RN DON Hours]])</f>
        <v>109.68244444444444</v>
      </c>
      <c r="M239" s="3">
        <v>82.347888888888889</v>
      </c>
      <c r="N239" s="3">
        <v>22.001222222222225</v>
      </c>
      <c r="O239" s="3">
        <v>5.333333333333333</v>
      </c>
      <c r="P239" s="3">
        <f>SUM(Table3[[#This Row],[LPN Hours (excl. Admin)]:[LPN Admin Hours]])</f>
        <v>127.02088888888888</v>
      </c>
      <c r="Q239" s="3">
        <v>125.45899999999999</v>
      </c>
      <c r="R239" s="3">
        <v>1.5618888888888889</v>
      </c>
      <c r="S239" s="3">
        <f>SUM(Table3[[#This Row],[CNA Hours]], Table3[[#This Row],[NA TR Hours]], Table3[[#This Row],[Med Aide/Tech Hours]])</f>
        <v>272.1682222222222</v>
      </c>
      <c r="T239" s="3">
        <v>266.46744444444442</v>
      </c>
      <c r="U239" s="3">
        <v>5.7007777777777786</v>
      </c>
      <c r="V239" s="3">
        <v>0</v>
      </c>
      <c r="W239" s="3">
        <f>SUM(Table3[[#This Row],[RN Hours Contract]:[Med Aide Hours Contract]])</f>
        <v>71.830666666666659</v>
      </c>
      <c r="X239" s="3">
        <v>3.6249999999999996</v>
      </c>
      <c r="Y239" s="3">
        <v>0</v>
      </c>
      <c r="Z239" s="3">
        <v>0</v>
      </c>
      <c r="AA239" s="3">
        <v>17.854444444444443</v>
      </c>
      <c r="AB239" s="3">
        <v>0</v>
      </c>
      <c r="AC239" s="3">
        <v>50.183222222222213</v>
      </c>
      <c r="AD239" s="3">
        <v>0.16800000000000001</v>
      </c>
      <c r="AE239" s="3">
        <v>0</v>
      </c>
      <c r="AF239" t="s">
        <v>237</v>
      </c>
      <c r="AG239" s="13">
        <v>3</v>
      </c>
      <c r="AQ239"/>
    </row>
    <row r="240" spans="1:43" x14ac:dyDescent="0.2">
      <c r="A240" t="s">
        <v>681</v>
      </c>
      <c r="B240" t="s">
        <v>933</v>
      </c>
      <c r="C240" t="s">
        <v>1567</v>
      </c>
      <c r="D240" t="s">
        <v>1741</v>
      </c>
      <c r="E240" s="3">
        <v>126.82222222222222</v>
      </c>
      <c r="F240" s="3">
        <f>Table3[[#This Row],[Total Hours Nurse Staffing]]/Table3[[#This Row],[MDS Census]]</f>
        <v>4.3018854038899592</v>
      </c>
      <c r="G240" s="3">
        <f>Table3[[#This Row],[Total Direct Care Staff Hours]]/Table3[[#This Row],[MDS Census]]</f>
        <v>4.1240336428946893</v>
      </c>
      <c r="H240" s="3">
        <f>Table3[[#This Row],[Total RN Hours (w/ Admin, DON)]]/Table3[[#This Row],[MDS Census]]</f>
        <v>0.66906868757666016</v>
      </c>
      <c r="I240" s="3">
        <f>Table3[[#This Row],[RN Hours (excl. Admin, DON)]]/Table3[[#This Row],[MDS Census]]</f>
        <v>0.49121692658139127</v>
      </c>
      <c r="J240" s="3">
        <f t="shared" si="4"/>
        <v>545.57466666666664</v>
      </c>
      <c r="K240" s="3">
        <f>SUM(Table3[[#This Row],[RN Hours (excl. Admin, DON)]], Table3[[#This Row],[LPN Hours (excl. Admin)]], Table3[[#This Row],[CNA Hours]], Table3[[#This Row],[NA TR Hours]], Table3[[#This Row],[Med Aide/Tech Hours]])</f>
        <v>523.01911111111099</v>
      </c>
      <c r="L240" s="3">
        <f>SUM(Table3[[#This Row],[RN Hours (excl. Admin, DON)]:[RN DON Hours]])</f>
        <v>84.852777777777774</v>
      </c>
      <c r="M240" s="3">
        <v>62.297222222222224</v>
      </c>
      <c r="N240" s="3">
        <v>17.399999999999999</v>
      </c>
      <c r="O240" s="3">
        <v>5.1555555555555559</v>
      </c>
      <c r="P240" s="3">
        <f>SUM(Table3[[#This Row],[LPN Hours (excl. Admin)]:[LPN Admin Hours]])</f>
        <v>138.62777777777777</v>
      </c>
      <c r="Q240" s="3">
        <v>138.62777777777777</v>
      </c>
      <c r="R240" s="3">
        <v>0</v>
      </c>
      <c r="S240" s="3">
        <f>SUM(Table3[[#This Row],[CNA Hours]], Table3[[#This Row],[NA TR Hours]], Table3[[#This Row],[Med Aide/Tech Hours]])</f>
        <v>322.09411111111109</v>
      </c>
      <c r="T240" s="3">
        <v>294.5672222222222</v>
      </c>
      <c r="U240" s="3">
        <v>27.526888888888891</v>
      </c>
      <c r="V240" s="3">
        <v>0</v>
      </c>
      <c r="W240" s="3">
        <f>SUM(Table3[[#This Row],[RN Hours Contract]:[Med Aide Hours Contract]])</f>
        <v>0</v>
      </c>
      <c r="X240" s="3">
        <v>0</v>
      </c>
      <c r="Y240" s="3">
        <v>0</v>
      </c>
      <c r="Z240" s="3">
        <v>0</v>
      </c>
      <c r="AA240" s="3">
        <v>0</v>
      </c>
      <c r="AB240" s="3">
        <v>0</v>
      </c>
      <c r="AC240" s="3">
        <v>0</v>
      </c>
      <c r="AD240" s="3">
        <v>0</v>
      </c>
      <c r="AE240" s="3">
        <v>0</v>
      </c>
      <c r="AF240" t="s">
        <v>238</v>
      </c>
      <c r="AG240" s="13">
        <v>3</v>
      </c>
      <c r="AQ240"/>
    </row>
    <row r="241" spans="1:43" x14ac:dyDescent="0.2">
      <c r="A241" t="s">
        <v>681</v>
      </c>
      <c r="B241" t="s">
        <v>934</v>
      </c>
      <c r="C241" t="s">
        <v>1443</v>
      </c>
      <c r="D241" t="s">
        <v>1727</v>
      </c>
      <c r="E241" s="3">
        <v>141.66666666666666</v>
      </c>
      <c r="F241" s="3">
        <f>Table3[[#This Row],[Total Hours Nurse Staffing]]/Table3[[#This Row],[MDS Census]]</f>
        <v>3.224211764705883</v>
      </c>
      <c r="G241" s="3">
        <f>Table3[[#This Row],[Total Direct Care Staff Hours]]/Table3[[#This Row],[MDS Census]]</f>
        <v>3.0906352941176474</v>
      </c>
      <c r="H241" s="3">
        <f>Table3[[#This Row],[Total RN Hours (w/ Admin, DON)]]/Table3[[#This Row],[MDS Census]]</f>
        <v>0.49834509803921573</v>
      </c>
      <c r="I241" s="3">
        <f>Table3[[#This Row],[RN Hours (excl. Admin, DON)]]/Table3[[#This Row],[MDS Census]]</f>
        <v>0.36602352941176475</v>
      </c>
      <c r="J241" s="3">
        <f t="shared" si="4"/>
        <v>456.76333333333338</v>
      </c>
      <c r="K241" s="3">
        <f>SUM(Table3[[#This Row],[RN Hours (excl. Admin, DON)]], Table3[[#This Row],[LPN Hours (excl. Admin)]], Table3[[#This Row],[CNA Hours]], Table3[[#This Row],[NA TR Hours]], Table3[[#This Row],[Med Aide/Tech Hours]])</f>
        <v>437.84000000000003</v>
      </c>
      <c r="L241" s="3">
        <f>SUM(Table3[[#This Row],[RN Hours (excl. Admin, DON)]:[RN DON Hours]])</f>
        <v>70.598888888888894</v>
      </c>
      <c r="M241" s="3">
        <v>51.853333333333339</v>
      </c>
      <c r="N241" s="3">
        <v>13.234444444444444</v>
      </c>
      <c r="O241" s="3">
        <v>5.5111111111111111</v>
      </c>
      <c r="P241" s="3">
        <f>SUM(Table3[[#This Row],[LPN Hours (excl. Admin)]:[LPN Admin Hours]])</f>
        <v>108.77111111111111</v>
      </c>
      <c r="Q241" s="3">
        <v>108.59333333333333</v>
      </c>
      <c r="R241" s="3">
        <v>0.17777777777777778</v>
      </c>
      <c r="S241" s="3">
        <f>SUM(Table3[[#This Row],[CNA Hours]], Table3[[#This Row],[NA TR Hours]], Table3[[#This Row],[Med Aide/Tech Hours]])</f>
        <v>277.39333333333337</v>
      </c>
      <c r="T241" s="3">
        <v>277.39333333333337</v>
      </c>
      <c r="U241" s="3">
        <v>0</v>
      </c>
      <c r="V241" s="3">
        <v>0</v>
      </c>
      <c r="W241" s="3">
        <f>SUM(Table3[[#This Row],[RN Hours Contract]:[Med Aide Hours Contract]])</f>
        <v>15.835555555555556</v>
      </c>
      <c r="X241" s="3">
        <v>3.1600000000000006</v>
      </c>
      <c r="Y241" s="3">
        <v>0</v>
      </c>
      <c r="Z241" s="3">
        <v>0</v>
      </c>
      <c r="AA241" s="3">
        <v>9.0133333333333336</v>
      </c>
      <c r="AB241" s="3">
        <v>0</v>
      </c>
      <c r="AC241" s="3">
        <v>3.6622222222222223</v>
      </c>
      <c r="AD241" s="3">
        <v>0</v>
      </c>
      <c r="AE241" s="3">
        <v>0</v>
      </c>
      <c r="AF241" t="s">
        <v>239</v>
      </c>
      <c r="AG241" s="13">
        <v>3</v>
      </c>
      <c r="AQ241"/>
    </row>
    <row r="242" spans="1:43" x14ac:dyDescent="0.2">
      <c r="A242" t="s">
        <v>681</v>
      </c>
      <c r="B242" t="s">
        <v>935</v>
      </c>
      <c r="C242" t="s">
        <v>1577</v>
      </c>
      <c r="D242" t="s">
        <v>1696</v>
      </c>
      <c r="E242" s="3">
        <v>88.733333333333334</v>
      </c>
      <c r="F242" s="3">
        <f>Table3[[#This Row],[Total Hours Nurse Staffing]]/Table3[[#This Row],[MDS Census]]</f>
        <v>3.2984911094415228</v>
      </c>
      <c r="G242" s="3">
        <f>Table3[[#This Row],[Total Direct Care Staff Hours]]/Table3[[#This Row],[MDS Census]]</f>
        <v>3.0729714500375653</v>
      </c>
      <c r="H242" s="3">
        <f>Table3[[#This Row],[Total RN Hours (w/ Admin, DON)]]/Table3[[#This Row],[MDS Census]]</f>
        <v>0.60962935136488861</v>
      </c>
      <c r="I242" s="3">
        <f>Table3[[#This Row],[RN Hours (excl. Admin, DON)]]/Table3[[#This Row],[MDS Census]]</f>
        <v>0.38410969196093164</v>
      </c>
      <c r="J242" s="3">
        <f t="shared" si="4"/>
        <v>292.68611111111113</v>
      </c>
      <c r="K242" s="3">
        <f>SUM(Table3[[#This Row],[RN Hours (excl. Admin, DON)]], Table3[[#This Row],[LPN Hours (excl. Admin)]], Table3[[#This Row],[CNA Hours]], Table3[[#This Row],[NA TR Hours]], Table3[[#This Row],[Med Aide/Tech Hours]])</f>
        <v>272.67499999999995</v>
      </c>
      <c r="L242" s="3">
        <f>SUM(Table3[[#This Row],[RN Hours (excl. Admin, DON)]:[RN DON Hours]])</f>
        <v>54.094444444444449</v>
      </c>
      <c r="M242" s="3">
        <v>34.083333333333336</v>
      </c>
      <c r="N242" s="3">
        <v>14.766666666666667</v>
      </c>
      <c r="O242" s="3">
        <v>5.2444444444444445</v>
      </c>
      <c r="P242" s="3">
        <f>SUM(Table3[[#This Row],[LPN Hours (excl. Admin)]:[LPN Admin Hours]])</f>
        <v>100.425</v>
      </c>
      <c r="Q242" s="3">
        <v>100.425</v>
      </c>
      <c r="R242" s="3">
        <v>0</v>
      </c>
      <c r="S242" s="3">
        <f>SUM(Table3[[#This Row],[CNA Hours]], Table3[[#This Row],[NA TR Hours]], Table3[[#This Row],[Med Aide/Tech Hours]])</f>
        <v>138.16666666666666</v>
      </c>
      <c r="T242" s="3">
        <v>138.16666666666666</v>
      </c>
      <c r="U242" s="3">
        <v>0</v>
      </c>
      <c r="V242" s="3">
        <v>0</v>
      </c>
      <c r="W242" s="3">
        <f>SUM(Table3[[#This Row],[RN Hours Contract]:[Med Aide Hours Contract]])</f>
        <v>13.422222222222222</v>
      </c>
      <c r="X242" s="3">
        <v>0.44444444444444442</v>
      </c>
      <c r="Y242" s="3">
        <v>0</v>
      </c>
      <c r="Z242" s="3">
        <v>0</v>
      </c>
      <c r="AA242" s="3">
        <v>8.3333333333333329E-2</v>
      </c>
      <c r="AB242" s="3">
        <v>0</v>
      </c>
      <c r="AC242" s="3">
        <v>12.894444444444444</v>
      </c>
      <c r="AD242" s="3">
        <v>0</v>
      </c>
      <c r="AE242" s="3">
        <v>0</v>
      </c>
      <c r="AF242" t="s">
        <v>240</v>
      </c>
      <c r="AG242" s="13">
        <v>3</v>
      </c>
      <c r="AQ242"/>
    </row>
    <row r="243" spans="1:43" x14ac:dyDescent="0.2">
      <c r="A243" t="s">
        <v>681</v>
      </c>
      <c r="B243" t="s">
        <v>936</v>
      </c>
      <c r="C243" t="s">
        <v>1578</v>
      </c>
      <c r="D243" t="s">
        <v>1713</v>
      </c>
      <c r="E243" s="3">
        <v>162.03333333333333</v>
      </c>
      <c r="F243" s="3">
        <f>Table3[[#This Row],[Total Hours Nurse Staffing]]/Table3[[#This Row],[MDS Census]]</f>
        <v>3.1577226908043614</v>
      </c>
      <c r="G243" s="3">
        <f>Table3[[#This Row],[Total Direct Care Staff Hours]]/Table3[[#This Row],[MDS Census]]</f>
        <v>2.9654611533977917</v>
      </c>
      <c r="H243" s="3">
        <f>Table3[[#This Row],[Total RN Hours (w/ Admin, DON)]]/Table3[[#This Row],[MDS Census]]</f>
        <v>0.42022011931701303</v>
      </c>
      <c r="I243" s="3">
        <f>Table3[[#This Row],[RN Hours (excl. Admin, DON)]]/Table3[[#This Row],[MDS Census]]</f>
        <v>0.25593636425975452</v>
      </c>
      <c r="J243" s="3">
        <f t="shared" si="4"/>
        <v>511.65633333333335</v>
      </c>
      <c r="K243" s="3">
        <f>SUM(Table3[[#This Row],[RN Hours (excl. Admin, DON)]], Table3[[#This Row],[LPN Hours (excl. Admin)]], Table3[[#This Row],[CNA Hours]], Table3[[#This Row],[NA TR Hours]], Table3[[#This Row],[Med Aide/Tech Hours]])</f>
        <v>480.50355555555552</v>
      </c>
      <c r="L243" s="3">
        <f>SUM(Table3[[#This Row],[RN Hours (excl. Admin, DON)]:[RN DON Hours]])</f>
        <v>68.089666666666673</v>
      </c>
      <c r="M243" s="3">
        <v>41.470222222222226</v>
      </c>
      <c r="N243" s="3">
        <v>21.06388888888889</v>
      </c>
      <c r="O243" s="3">
        <v>5.5555555555555554</v>
      </c>
      <c r="P243" s="3">
        <f>SUM(Table3[[#This Row],[LPN Hours (excl. Admin)]:[LPN Admin Hours]])</f>
        <v>156.76666666666665</v>
      </c>
      <c r="Q243" s="3">
        <v>152.23333333333332</v>
      </c>
      <c r="R243" s="3">
        <v>4.5333333333333332</v>
      </c>
      <c r="S243" s="3">
        <f>SUM(Table3[[#This Row],[CNA Hours]], Table3[[#This Row],[NA TR Hours]], Table3[[#This Row],[Med Aide/Tech Hours]])</f>
        <v>286.8</v>
      </c>
      <c r="T243" s="3">
        <v>268.09722222222223</v>
      </c>
      <c r="U243" s="3">
        <v>18.702777777777779</v>
      </c>
      <c r="V243" s="3">
        <v>0</v>
      </c>
      <c r="W243" s="3">
        <f>SUM(Table3[[#This Row],[RN Hours Contract]:[Med Aide Hours Contract]])</f>
        <v>109.70633333333333</v>
      </c>
      <c r="X243" s="3">
        <v>4.9896666666666665</v>
      </c>
      <c r="Y243" s="3">
        <v>0</v>
      </c>
      <c r="Z243" s="3">
        <v>0</v>
      </c>
      <c r="AA243" s="3">
        <v>23.18611111111111</v>
      </c>
      <c r="AB243" s="3">
        <v>0</v>
      </c>
      <c r="AC243" s="3">
        <v>81.530555555555551</v>
      </c>
      <c r="AD243" s="3">
        <v>0</v>
      </c>
      <c r="AE243" s="3">
        <v>0</v>
      </c>
      <c r="AF243" t="s">
        <v>241</v>
      </c>
      <c r="AG243" s="13">
        <v>3</v>
      </c>
      <c r="AQ243"/>
    </row>
    <row r="244" spans="1:43" x14ac:dyDescent="0.2">
      <c r="A244" t="s">
        <v>681</v>
      </c>
      <c r="B244" t="s">
        <v>937</v>
      </c>
      <c r="C244" t="s">
        <v>1465</v>
      </c>
      <c r="D244" t="s">
        <v>1722</v>
      </c>
      <c r="E244" s="3">
        <v>490.23333333333335</v>
      </c>
      <c r="F244" s="3">
        <f>Table3[[#This Row],[Total Hours Nurse Staffing]]/Table3[[#This Row],[MDS Census]]</f>
        <v>3.7730672468892363</v>
      </c>
      <c r="G244" s="3">
        <f>Table3[[#This Row],[Total Direct Care Staff Hours]]/Table3[[#This Row],[MDS Census]]</f>
        <v>3.4695893112123475</v>
      </c>
      <c r="H244" s="3">
        <f>Table3[[#This Row],[Total RN Hours (w/ Admin, DON)]]/Table3[[#This Row],[MDS Census]]</f>
        <v>0.74973368690646169</v>
      </c>
      <c r="I244" s="3">
        <f>Table3[[#This Row],[RN Hours (excl. Admin, DON)]]/Table3[[#This Row],[MDS Census]]</f>
        <v>0.44625575122957323</v>
      </c>
      <c r="J244" s="3">
        <f t="shared" si="4"/>
        <v>1849.6833333333334</v>
      </c>
      <c r="K244" s="3">
        <f>SUM(Table3[[#This Row],[RN Hours (excl. Admin, DON)]], Table3[[#This Row],[LPN Hours (excl. Admin)]], Table3[[#This Row],[CNA Hours]], Table3[[#This Row],[NA TR Hours]], Table3[[#This Row],[Med Aide/Tech Hours]])</f>
        <v>1700.9083333333333</v>
      </c>
      <c r="L244" s="3">
        <f>SUM(Table3[[#This Row],[RN Hours (excl. Admin, DON)]:[RN DON Hours]])</f>
        <v>367.54444444444442</v>
      </c>
      <c r="M244" s="3">
        <v>218.76944444444445</v>
      </c>
      <c r="N244" s="3">
        <v>143.77222222222221</v>
      </c>
      <c r="O244" s="3">
        <v>5.0027777777777782</v>
      </c>
      <c r="P244" s="3">
        <f>SUM(Table3[[#This Row],[LPN Hours (excl. Admin)]:[LPN Admin Hours]])</f>
        <v>393.95277777777778</v>
      </c>
      <c r="Q244" s="3">
        <v>393.95277777777778</v>
      </c>
      <c r="R244" s="3">
        <v>0</v>
      </c>
      <c r="S244" s="3">
        <f>SUM(Table3[[#This Row],[CNA Hours]], Table3[[#This Row],[NA TR Hours]], Table3[[#This Row],[Med Aide/Tech Hours]])</f>
        <v>1088.1861111111111</v>
      </c>
      <c r="T244" s="3">
        <v>1088.1861111111111</v>
      </c>
      <c r="U244" s="3">
        <v>0</v>
      </c>
      <c r="V244" s="3">
        <v>0</v>
      </c>
      <c r="W244" s="3">
        <f>SUM(Table3[[#This Row],[RN Hours Contract]:[Med Aide Hours Contract]])</f>
        <v>0</v>
      </c>
      <c r="X244" s="3">
        <v>0</v>
      </c>
      <c r="Y244" s="3">
        <v>0</v>
      </c>
      <c r="Z244" s="3">
        <v>0</v>
      </c>
      <c r="AA244" s="3">
        <v>0</v>
      </c>
      <c r="AB244" s="3">
        <v>0</v>
      </c>
      <c r="AC244" s="3">
        <v>0</v>
      </c>
      <c r="AD244" s="3">
        <v>0</v>
      </c>
      <c r="AE244" s="3">
        <v>0</v>
      </c>
      <c r="AF244" t="s">
        <v>242</v>
      </c>
      <c r="AG244" s="13">
        <v>3</v>
      </c>
      <c r="AQ244"/>
    </row>
    <row r="245" spans="1:43" x14ac:dyDescent="0.2">
      <c r="A245" t="s">
        <v>681</v>
      </c>
      <c r="B245" t="s">
        <v>938</v>
      </c>
      <c r="C245" t="s">
        <v>1387</v>
      </c>
      <c r="D245" t="s">
        <v>1695</v>
      </c>
      <c r="E245" s="3">
        <v>57.077777777777776</v>
      </c>
      <c r="F245" s="3">
        <f>Table3[[#This Row],[Total Hours Nurse Staffing]]/Table3[[#This Row],[MDS Census]]</f>
        <v>3.4281565115826358</v>
      </c>
      <c r="G245" s="3">
        <f>Table3[[#This Row],[Total Direct Care Staff Hours]]/Table3[[#This Row],[MDS Census]]</f>
        <v>3.1623398870936343</v>
      </c>
      <c r="H245" s="3">
        <f>Table3[[#This Row],[Total RN Hours (w/ Admin, DON)]]/Table3[[#This Row],[MDS Census]]</f>
        <v>0.90256959314775165</v>
      </c>
      <c r="I245" s="3">
        <f>Table3[[#This Row],[RN Hours (excl. Admin, DON)]]/Table3[[#This Row],[MDS Census]]</f>
        <v>0.6367529686587502</v>
      </c>
      <c r="J245" s="3">
        <f t="shared" si="4"/>
        <v>195.67155555555556</v>
      </c>
      <c r="K245" s="3">
        <f>SUM(Table3[[#This Row],[RN Hours (excl. Admin, DON)]], Table3[[#This Row],[LPN Hours (excl. Admin)]], Table3[[#This Row],[CNA Hours]], Table3[[#This Row],[NA TR Hours]], Table3[[#This Row],[Med Aide/Tech Hours]])</f>
        <v>180.49933333333331</v>
      </c>
      <c r="L245" s="3">
        <f>SUM(Table3[[#This Row],[RN Hours (excl. Admin, DON)]:[RN DON Hours]])</f>
        <v>51.516666666666666</v>
      </c>
      <c r="M245" s="3">
        <v>36.344444444444441</v>
      </c>
      <c r="N245" s="3">
        <v>9.8055555555555554</v>
      </c>
      <c r="O245" s="3">
        <v>5.3666666666666663</v>
      </c>
      <c r="P245" s="3">
        <f>SUM(Table3[[#This Row],[LPN Hours (excl. Admin)]:[LPN Admin Hours]])</f>
        <v>55.238888888888887</v>
      </c>
      <c r="Q245" s="3">
        <v>55.238888888888887</v>
      </c>
      <c r="R245" s="3">
        <v>0</v>
      </c>
      <c r="S245" s="3">
        <f>SUM(Table3[[#This Row],[CNA Hours]], Table3[[#This Row],[NA TR Hours]], Table3[[#This Row],[Med Aide/Tech Hours]])</f>
        <v>88.915999999999997</v>
      </c>
      <c r="T245" s="3">
        <v>88.915999999999997</v>
      </c>
      <c r="U245" s="3">
        <v>0</v>
      </c>
      <c r="V245" s="3">
        <v>0</v>
      </c>
      <c r="W245" s="3">
        <f>SUM(Table3[[#This Row],[RN Hours Contract]:[Med Aide Hours Contract]])</f>
        <v>0</v>
      </c>
      <c r="X245" s="3">
        <v>0</v>
      </c>
      <c r="Y245" s="3">
        <v>0</v>
      </c>
      <c r="Z245" s="3">
        <v>0</v>
      </c>
      <c r="AA245" s="3">
        <v>0</v>
      </c>
      <c r="AB245" s="3">
        <v>0</v>
      </c>
      <c r="AC245" s="3">
        <v>0</v>
      </c>
      <c r="AD245" s="3">
        <v>0</v>
      </c>
      <c r="AE245" s="3">
        <v>0</v>
      </c>
      <c r="AF245" t="s">
        <v>243</v>
      </c>
      <c r="AG245" s="13">
        <v>3</v>
      </c>
      <c r="AQ245"/>
    </row>
    <row r="246" spans="1:43" x14ac:dyDescent="0.2">
      <c r="A246" t="s">
        <v>681</v>
      </c>
      <c r="B246" t="s">
        <v>939</v>
      </c>
      <c r="C246" t="s">
        <v>1443</v>
      </c>
      <c r="D246" t="s">
        <v>1727</v>
      </c>
      <c r="E246" s="3">
        <v>72.033333333333331</v>
      </c>
      <c r="F246" s="3">
        <f>Table3[[#This Row],[Total Hours Nurse Staffing]]/Table3[[#This Row],[MDS Census]]</f>
        <v>4.5912972389325928</v>
      </c>
      <c r="G246" s="3">
        <f>Table3[[#This Row],[Total Direct Care Staff Hours]]/Table3[[#This Row],[MDS Census]]</f>
        <v>4.3693320993367273</v>
      </c>
      <c r="H246" s="3">
        <f>Table3[[#This Row],[Total RN Hours (w/ Admin, DON)]]/Table3[[#This Row],[MDS Census]]</f>
        <v>1.1072034551904981</v>
      </c>
      <c r="I246" s="3">
        <f>Table3[[#This Row],[RN Hours (excl. Admin, DON)]]/Table3[[#This Row],[MDS Census]]</f>
        <v>0.88523831559463217</v>
      </c>
      <c r="J246" s="3">
        <f t="shared" si="4"/>
        <v>330.72644444444444</v>
      </c>
      <c r="K246" s="3">
        <f>SUM(Table3[[#This Row],[RN Hours (excl. Admin, DON)]], Table3[[#This Row],[LPN Hours (excl. Admin)]], Table3[[#This Row],[CNA Hours]], Table3[[#This Row],[NA TR Hours]], Table3[[#This Row],[Med Aide/Tech Hours]])</f>
        <v>314.73755555555556</v>
      </c>
      <c r="L246" s="3">
        <f>SUM(Table3[[#This Row],[RN Hours (excl. Admin, DON)]:[RN DON Hours]])</f>
        <v>79.755555555555546</v>
      </c>
      <c r="M246" s="3">
        <v>63.766666666666666</v>
      </c>
      <c r="N246" s="3">
        <v>5.1555555555555559</v>
      </c>
      <c r="O246" s="3">
        <v>10.833333333333334</v>
      </c>
      <c r="P246" s="3">
        <f>SUM(Table3[[#This Row],[LPN Hours (excl. Admin)]:[LPN Admin Hours]])</f>
        <v>70.25833333333334</v>
      </c>
      <c r="Q246" s="3">
        <v>70.25833333333334</v>
      </c>
      <c r="R246" s="3">
        <v>0</v>
      </c>
      <c r="S246" s="3">
        <f>SUM(Table3[[#This Row],[CNA Hours]], Table3[[#This Row],[NA TR Hours]], Table3[[#This Row],[Med Aide/Tech Hours]])</f>
        <v>180.71255555555555</v>
      </c>
      <c r="T246" s="3">
        <v>180.71255555555555</v>
      </c>
      <c r="U246" s="3">
        <v>0</v>
      </c>
      <c r="V246" s="3">
        <v>0</v>
      </c>
      <c r="W246" s="3">
        <f>SUM(Table3[[#This Row],[RN Hours Contract]:[Med Aide Hours Contract]])</f>
        <v>0</v>
      </c>
      <c r="X246" s="3">
        <v>0</v>
      </c>
      <c r="Y246" s="3">
        <v>0</v>
      </c>
      <c r="Z246" s="3">
        <v>0</v>
      </c>
      <c r="AA246" s="3">
        <v>0</v>
      </c>
      <c r="AB246" s="3">
        <v>0</v>
      </c>
      <c r="AC246" s="3">
        <v>0</v>
      </c>
      <c r="AD246" s="3">
        <v>0</v>
      </c>
      <c r="AE246" s="3">
        <v>0</v>
      </c>
      <c r="AF246" t="s">
        <v>244</v>
      </c>
      <c r="AG246" s="13">
        <v>3</v>
      </c>
      <c r="AQ246"/>
    </row>
    <row r="247" spans="1:43" x14ac:dyDescent="0.2">
      <c r="A247" t="s">
        <v>681</v>
      </c>
      <c r="B247" t="s">
        <v>940</v>
      </c>
      <c r="C247" t="s">
        <v>1420</v>
      </c>
      <c r="D247" t="s">
        <v>1714</v>
      </c>
      <c r="E247" s="3">
        <v>59.966666666666669</v>
      </c>
      <c r="F247" s="3">
        <f>Table3[[#This Row],[Total Hours Nurse Staffing]]/Table3[[#This Row],[MDS Census]]</f>
        <v>4.1782842319807294</v>
      </c>
      <c r="G247" s="3">
        <f>Table3[[#This Row],[Total Direct Care Staff Hours]]/Table3[[#This Row],[MDS Census]]</f>
        <v>3.98651102464332</v>
      </c>
      <c r="H247" s="3">
        <f>Table3[[#This Row],[Total RN Hours (w/ Admin, DON)]]/Table3[[#This Row],[MDS Census]]</f>
        <v>0.5656290531776913</v>
      </c>
      <c r="I247" s="3">
        <f>Table3[[#This Row],[RN Hours (excl. Admin, DON)]]/Table3[[#This Row],[MDS Census]]</f>
        <v>0.37385584584028164</v>
      </c>
      <c r="J247" s="3">
        <f t="shared" si="4"/>
        <v>250.55777777777777</v>
      </c>
      <c r="K247" s="3">
        <f>SUM(Table3[[#This Row],[RN Hours (excl. Admin, DON)]], Table3[[#This Row],[LPN Hours (excl. Admin)]], Table3[[#This Row],[CNA Hours]], Table3[[#This Row],[NA TR Hours]], Table3[[#This Row],[Med Aide/Tech Hours]])</f>
        <v>239.05777777777777</v>
      </c>
      <c r="L247" s="3">
        <f>SUM(Table3[[#This Row],[RN Hours (excl. Admin, DON)]:[RN DON Hours]])</f>
        <v>33.918888888888887</v>
      </c>
      <c r="M247" s="3">
        <v>22.41888888888889</v>
      </c>
      <c r="N247" s="3">
        <v>7.8288888888888879</v>
      </c>
      <c r="O247" s="3">
        <v>3.6711111111111103</v>
      </c>
      <c r="P247" s="3">
        <f>SUM(Table3[[#This Row],[LPN Hours (excl. Admin)]:[LPN Admin Hours]])</f>
        <v>71.158888888888896</v>
      </c>
      <c r="Q247" s="3">
        <v>71.158888888888896</v>
      </c>
      <c r="R247" s="3">
        <v>0</v>
      </c>
      <c r="S247" s="3">
        <f>SUM(Table3[[#This Row],[CNA Hours]], Table3[[#This Row],[NA TR Hours]], Table3[[#This Row],[Med Aide/Tech Hours]])</f>
        <v>145.47999999999999</v>
      </c>
      <c r="T247" s="3">
        <v>126.35555555555555</v>
      </c>
      <c r="U247" s="3">
        <v>0</v>
      </c>
      <c r="V247" s="3">
        <v>19.124444444444446</v>
      </c>
      <c r="W247" s="3">
        <f>SUM(Table3[[#This Row],[RN Hours Contract]:[Med Aide Hours Contract]])</f>
        <v>124.3633333333334</v>
      </c>
      <c r="X247" s="3">
        <v>15.251111111111097</v>
      </c>
      <c r="Y247" s="3">
        <v>0</v>
      </c>
      <c r="Z247" s="3">
        <v>0</v>
      </c>
      <c r="AA247" s="3">
        <v>33.564444444444455</v>
      </c>
      <c r="AB247" s="3">
        <v>0</v>
      </c>
      <c r="AC247" s="3">
        <v>75.547777777777853</v>
      </c>
      <c r="AD247" s="3">
        <v>0</v>
      </c>
      <c r="AE247" s="3">
        <v>0</v>
      </c>
      <c r="AF247" t="s">
        <v>245</v>
      </c>
      <c r="AG247" s="13">
        <v>3</v>
      </c>
      <c r="AQ247"/>
    </row>
    <row r="248" spans="1:43" x14ac:dyDescent="0.2">
      <c r="A248" t="s">
        <v>681</v>
      </c>
      <c r="B248" t="s">
        <v>941</v>
      </c>
      <c r="C248" t="s">
        <v>1579</v>
      </c>
      <c r="D248" t="s">
        <v>1747</v>
      </c>
      <c r="E248" s="3">
        <v>68.044444444444451</v>
      </c>
      <c r="F248" s="3">
        <f>Table3[[#This Row],[Total Hours Nurse Staffing]]/Table3[[#This Row],[MDS Census]]</f>
        <v>3.6337769431743951</v>
      </c>
      <c r="G248" s="3">
        <f>Table3[[#This Row],[Total Direct Care Staff Hours]]/Table3[[#This Row],[MDS Census]]</f>
        <v>3.4472975179621161</v>
      </c>
      <c r="H248" s="3">
        <f>Table3[[#This Row],[Total RN Hours (w/ Admin, DON)]]/Table3[[#This Row],[MDS Census]]</f>
        <v>0.65431090790333113</v>
      </c>
      <c r="I248" s="3">
        <f>Table3[[#This Row],[RN Hours (excl. Admin, DON)]]/Table3[[#This Row],[MDS Census]]</f>
        <v>0.48367080339647284</v>
      </c>
      <c r="J248" s="3">
        <f t="shared" si="4"/>
        <v>247.25833333333333</v>
      </c>
      <c r="K248" s="3">
        <f>SUM(Table3[[#This Row],[RN Hours (excl. Admin, DON)]], Table3[[#This Row],[LPN Hours (excl. Admin)]], Table3[[#This Row],[CNA Hours]], Table3[[#This Row],[NA TR Hours]], Table3[[#This Row],[Med Aide/Tech Hours]])</f>
        <v>234.56944444444446</v>
      </c>
      <c r="L248" s="3">
        <f>SUM(Table3[[#This Row],[RN Hours (excl. Admin, DON)]:[RN DON Hours]])</f>
        <v>44.522222222222226</v>
      </c>
      <c r="M248" s="3">
        <v>32.911111111111111</v>
      </c>
      <c r="N248" s="3">
        <v>11.611111111111111</v>
      </c>
      <c r="O248" s="3">
        <v>0</v>
      </c>
      <c r="P248" s="3">
        <f>SUM(Table3[[#This Row],[LPN Hours (excl. Admin)]:[LPN Admin Hours]])</f>
        <v>84.13333333333334</v>
      </c>
      <c r="Q248" s="3">
        <v>83.055555555555557</v>
      </c>
      <c r="R248" s="3">
        <v>1.0777777777777777</v>
      </c>
      <c r="S248" s="3">
        <f>SUM(Table3[[#This Row],[CNA Hours]], Table3[[#This Row],[NA TR Hours]], Table3[[#This Row],[Med Aide/Tech Hours]])</f>
        <v>118.60277777777777</v>
      </c>
      <c r="T248" s="3">
        <v>118.39166666666667</v>
      </c>
      <c r="U248" s="3">
        <v>0.21111111111111111</v>
      </c>
      <c r="V248" s="3">
        <v>0</v>
      </c>
      <c r="W248" s="3">
        <f>SUM(Table3[[#This Row],[RN Hours Contract]:[Med Aide Hours Contract]])</f>
        <v>37.86944444444444</v>
      </c>
      <c r="X248" s="3">
        <v>5.1111111111111107</v>
      </c>
      <c r="Y248" s="3">
        <v>0.44444444444444442</v>
      </c>
      <c r="Z248" s="3">
        <v>0</v>
      </c>
      <c r="AA248" s="3">
        <v>21.888888888888889</v>
      </c>
      <c r="AB248" s="3">
        <v>0</v>
      </c>
      <c r="AC248" s="3">
        <v>10.425000000000001</v>
      </c>
      <c r="AD248" s="3">
        <v>0</v>
      </c>
      <c r="AE248" s="3">
        <v>0</v>
      </c>
      <c r="AF248" t="s">
        <v>246</v>
      </c>
      <c r="AG248" s="13">
        <v>3</v>
      </c>
      <c r="AQ248"/>
    </row>
    <row r="249" spans="1:43" x14ac:dyDescent="0.2">
      <c r="A249" t="s">
        <v>681</v>
      </c>
      <c r="B249" t="s">
        <v>942</v>
      </c>
      <c r="C249" t="s">
        <v>1401</v>
      </c>
      <c r="D249" t="s">
        <v>1733</v>
      </c>
      <c r="E249" s="3">
        <v>115.73333333333333</v>
      </c>
      <c r="F249" s="3">
        <f>Table3[[#This Row],[Total Hours Nurse Staffing]]/Table3[[#This Row],[MDS Census]]</f>
        <v>3.160825652841782</v>
      </c>
      <c r="G249" s="3">
        <f>Table3[[#This Row],[Total Direct Care Staff Hours]]/Table3[[#This Row],[MDS Census]]</f>
        <v>2.9356614823348699</v>
      </c>
      <c r="H249" s="3">
        <f>Table3[[#This Row],[Total RN Hours (w/ Admin, DON)]]/Table3[[#This Row],[MDS Census]]</f>
        <v>0.39229742703533027</v>
      </c>
      <c r="I249" s="3">
        <f>Table3[[#This Row],[RN Hours (excl. Admin, DON)]]/Table3[[#This Row],[MDS Census]]</f>
        <v>0.19567684331797236</v>
      </c>
      <c r="J249" s="3">
        <f t="shared" si="4"/>
        <v>365.81288888888889</v>
      </c>
      <c r="K249" s="3">
        <f>SUM(Table3[[#This Row],[RN Hours (excl. Admin, DON)]], Table3[[#This Row],[LPN Hours (excl. Admin)]], Table3[[#This Row],[CNA Hours]], Table3[[#This Row],[NA TR Hours]], Table3[[#This Row],[Med Aide/Tech Hours]])</f>
        <v>339.75388888888892</v>
      </c>
      <c r="L249" s="3">
        <f>SUM(Table3[[#This Row],[RN Hours (excl. Admin, DON)]:[RN DON Hours]])</f>
        <v>45.401888888888891</v>
      </c>
      <c r="M249" s="3">
        <v>22.646333333333335</v>
      </c>
      <c r="N249" s="3">
        <v>17.155555555555555</v>
      </c>
      <c r="O249" s="3">
        <v>5.6</v>
      </c>
      <c r="P249" s="3">
        <f>SUM(Table3[[#This Row],[LPN Hours (excl. Admin)]:[LPN Admin Hours]])</f>
        <v>127.04433333333333</v>
      </c>
      <c r="Q249" s="3">
        <v>123.74088888888889</v>
      </c>
      <c r="R249" s="3">
        <v>3.3034444444444446</v>
      </c>
      <c r="S249" s="3">
        <f>SUM(Table3[[#This Row],[CNA Hours]], Table3[[#This Row],[NA TR Hours]], Table3[[#This Row],[Med Aide/Tech Hours]])</f>
        <v>193.36666666666667</v>
      </c>
      <c r="T249" s="3">
        <v>164.06133333333335</v>
      </c>
      <c r="U249" s="3">
        <v>29.305333333333323</v>
      </c>
      <c r="V249" s="3">
        <v>0</v>
      </c>
      <c r="W249" s="3">
        <f>SUM(Table3[[#This Row],[RN Hours Contract]:[Med Aide Hours Contract]])</f>
        <v>0</v>
      </c>
      <c r="X249" s="3">
        <v>0</v>
      </c>
      <c r="Y249" s="3">
        <v>0</v>
      </c>
      <c r="Z249" s="3">
        <v>0</v>
      </c>
      <c r="AA249" s="3">
        <v>0</v>
      </c>
      <c r="AB249" s="3">
        <v>0</v>
      </c>
      <c r="AC249" s="3">
        <v>0</v>
      </c>
      <c r="AD249" s="3">
        <v>0</v>
      </c>
      <c r="AE249" s="3">
        <v>0</v>
      </c>
      <c r="AF249" t="s">
        <v>247</v>
      </c>
      <c r="AG249" s="13">
        <v>3</v>
      </c>
      <c r="AQ249"/>
    </row>
    <row r="250" spans="1:43" x14ac:dyDescent="0.2">
      <c r="A250" t="s">
        <v>681</v>
      </c>
      <c r="B250" t="s">
        <v>943</v>
      </c>
      <c r="C250" t="s">
        <v>1389</v>
      </c>
      <c r="D250" t="s">
        <v>1720</v>
      </c>
      <c r="E250" s="3">
        <v>34.033333333333331</v>
      </c>
      <c r="F250" s="3">
        <f>Table3[[#This Row],[Total Hours Nurse Staffing]]/Table3[[#This Row],[MDS Census]]</f>
        <v>5.6016160626836431</v>
      </c>
      <c r="G250" s="3">
        <f>Table3[[#This Row],[Total Direct Care Staff Hours]]/Table3[[#This Row],[MDS Census]]</f>
        <v>5.1626673196212867</v>
      </c>
      <c r="H250" s="3">
        <f>Table3[[#This Row],[Total RN Hours (w/ Admin, DON)]]/Table3[[#This Row],[MDS Census]]</f>
        <v>1.836598106431603</v>
      </c>
      <c r="I250" s="3">
        <f>Table3[[#This Row],[RN Hours (excl. Admin, DON)]]/Table3[[#This Row],[MDS Census]]</f>
        <v>1.5112634671890304</v>
      </c>
      <c r="J250" s="3">
        <f t="shared" si="4"/>
        <v>190.64166666666665</v>
      </c>
      <c r="K250" s="3">
        <f>SUM(Table3[[#This Row],[RN Hours (excl. Admin, DON)]], Table3[[#This Row],[LPN Hours (excl. Admin)]], Table3[[#This Row],[CNA Hours]], Table3[[#This Row],[NA TR Hours]], Table3[[#This Row],[Med Aide/Tech Hours]])</f>
        <v>175.70277777777778</v>
      </c>
      <c r="L250" s="3">
        <f>SUM(Table3[[#This Row],[RN Hours (excl. Admin, DON)]:[RN DON Hours]])</f>
        <v>62.505555555555553</v>
      </c>
      <c r="M250" s="3">
        <v>51.43333333333333</v>
      </c>
      <c r="N250" s="3">
        <v>5.5611111111111109</v>
      </c>
      <c r="O250" s="3">
        <v>5.5111111111111111</v>
      </c>
      <c r="P250" s="3">
        <f>SUM(Table3[[#This Row],[LPN Hours (excl. Admin)]:[LPN Admin Hours]])</f>
        <v>33.680555555555557</v>
      </c>
      <c r="Q250" s="3">
        <v>29.81388888888889</v>
      </c>
      <c r="R250" s="3">
        <v>3.8666666666666667</v>
      </c>
      <c r="S250" s="3">
        <f>SUM(Table3[[#This Row],[CNA Hours]], Table3[[#This Row],[NA TR Hours]], Table3[[#This Row],[Med Aide/Tech Hours]])</f>
        <v>94.455555555555549</v>
      </c>
      <c r="T250" s="3">
        <v>94.455555555555549</v>
      </c>
      <c r="U250" s="3">
        <v>0</v>
      </c>
      <c r="V250" s="3">
        <v>0</v>
      </c>
      <c r="W250" s="3">
        <f>SUM(Table3[[#This Row],[RN Hours Contract]:[Med Aide Hours Contract]])</f>
        <v>0</v>
      </c>
      <c r="X250" s="3">
        <v>0</v>
      </c>
      <c r="Y250" s="3">
        <v>0</v>
      </c>
      <c r="Z250" s="3">
        <v>0</v>
      </c>
      <c r="AA250" s="3">
        <v>0</v>
      </c>
      <c r="AB250" s="3">
        <v>0</v>
      </c>
      <c r="AC250" s="3">
        <v>0</v>
      </c>
      <c r="AD250" s="3">
        <v>0</v>
      </c>
      <c r="AE250" s="3">
        <v>0</v>
      </c>
      <c r="AF250" t="s">
        <v>248</v>
      </c>
      <c r="AG250" s="13">
        <v>3</v>
      </c>
      <c r="AQ250"/>
    </row>
    <row r="251" spans="1:43" x14ac:dyDescent="0.2">
      <c r="A251" t="s">
        <v>681</v>
      </c>
      <c r="B251" t="s">
        <v>944</v>
      </c>
      <c r="C251" t="s">
        <v>1471</v>
      </c>
      <c r="D251" t="s">
        <v>1716</v>
      </c>
      <c r="E251" s="3">
        <v>41.044444444444444</v>
      </c>
      <c r="F251" s="3">
        <f>Table3[[#This Row],[Total Hours Nurse Staffing]]/Table3[[#This Row],[MDS Census]]</f>
        <v>4.5240254466702758</v>
      </c>
      <c r="G251" s="3">
        <f>Table3[[#This Row],[Total Direct Care Staff Hours]]/Table3[[#This Row],[MDS Census]]</f>
        <v>4.0344477531131568</v>
      </c>
      <c r="H251" s="3">
        <f>Table3[[#This Row],[Total RN Hours (w/ Admin, DON)]]/Table3[[#This Row],[MDS Census]]</f>
        <v>0.98077964266377926</v>
      </c>
      <c r="I251" s="3">
        <f>Table3[[#This Row],[RN Hours (excl. Admin, DON)]]/Table3[[#This Row],[MDS Census]]</f>
        <v>0.49120194910665943</v>
      </c>
      <c r="J251" s="3">
        <f t="shared" si="4"/>
        <v>185.6861111111111</v>
      </c>
      <c r="K251" s="3">
        <f>SUM(Table3[[#This Row],[RN Hours (excl. Admin, DON)]], Table3[[#This Row],[LPN Hours (excl. Admin)]], Table3[[#This Row],[CNA Hours]], Table3[[#This Row],[NA TR Hours]], Table3[[#This Row],[Med Aide/Tech Hours]])</f>
        <v>165.59166666666667</v>
      </c>
      <c r="L251" s="3">
        <f>SUM(Table3[[#This Row],[RN Hours (excl. Admin, DON)]:[RN DON Hours]])</f>
        <v>40.25555555555556</v>
      </c>
      <c r="M251" s="3">
        <v>20.161111111111111</v>
      </c>
      <c r="N251" s="3">
        <v>15.116666666666667</v>
      </c>
      <c r="O251" s="3">
        <v>4.9777777777777779</v>
      </c>
      <c r="P251" s="3">
        <f>SUM(Table3[[#This Row],[LPN Hours (excl. Admin)]:[LPN Admin Hours]])</f>
        <v>41.81111111111111</v>
      </c>
      <c r="Q251" s="3">
        <v>41.81111111111111</v>
      </c>
      <c r="R251" s="3">
        <v>0</v>
      </c>
      <c r="S251" s="3">
        <f>SUM(Table3[[#This Row],[CNA Hours]], Table3[[#This Row],[NA TR Hours]], Table3[[#This Row],[Med Aide/Tech Hours]])</f>
        <v>103.61944444444444</v>
      </c>
      <c r="T251" s="3">
        <v>103.61944444444444</v>
      </c>
      <c r="U251" s="3">
        <v>0</v>
      </c>
      <c r="V251" s="3">
        <v>0</v>
      </c>
      <c r="W251" s="3">
        <f>SUM(Table3[[#This Row],[RN Hours Contract]:[Med Aide Hours Contract]])</f>
        <v>17.908333333333331</v>
      </c>
      <c r="X251" s="3">
        <v>0.1</v>
      </c>
      <c r="Y251" s="3">
        <v>0</v>
      </c>
      <c r="Z251" s="3">
        <v>0</v>
      </c>
      <c r="AA251" s="3">
        <v>13.15</v>
      </c>
      <c r="AB251" s="3">
        <v>0</v>
      </c>
      <c r="AC251" s="3">
        <v>4.6583333333333332</v>
      </c>
      <c r="AD251" s="3">
        <v>0</v>
      </c>
      <c r="AE251" s="3">
        <v>0</v>
      </c>
      <c r="AF251" t="s">
        <v>249</v>
      </c>
      <c r="AG251" s="13">
        <v>3</v>
      </c>
      <c r="AQ251"/>
    </row>
    <row r="252" spans="1:43" x14ac:dyDescent="0.2">
      <c r="A252" t="s">
        <v>681</v>
      </c>
      <c r="B252" t="s">
        <v>945</v>
      </c>
      <c r="C252" t="s">
        <v>1377</v>
      </c>
      <c r="D252" t="s">
        <v>1726</v>
      </c>
      <c r="E252" s="3">
        <v>77.522222222222226</v>
      </c>
      <c r="F252" s="3">
        <f>Table3[[#This Row],[Total Hours Nurse Staffing]]/Table3[[#This Row],[MDS Census]]</f>
        <v>5.7409058334527723</v>
      </c>
      <c r="G252" s="3">
        <f>Table3[[#This Row],[Total Direct Care Staff Hours]]/Table3[[#This Row],[MDS Census]]</f>
        <v>5.4311738569585772</v>
      </c>
      <c r="H252" s="3">
        <f>Table3[[#This Row],[Total RN Hours (w/ Admin, DON)]]/Table3[[#This Row],[MDS Census]]</f>
        <v>0.75021499211695575</v>
      </c>
      <c r="I252" s="3">
        <f>Table3[[#This Row],[RN Hours (excl. Admin, DON)]]/Table3[[#This Row],[MDS Census]]</f>
        <v>0.56575175576895509</v>
      </c>
      <c r="J252" s="3">
        <f t="shared" si="4"/>
        <v>445.0477777777777</v>
      </c>
      <c r="K252" s="3">
        <f>SUM(Table3[[#This Row],[RN Hours (excl. Admin, DON)]], Table3[[#This Row],[LPN Hours (excl. Admin)]], Table3[[#This Row],[CNA Hours]], Table3[[#This Row],[NA TR Hours]], Table3[[#This Row],[Med Aide/Tech Hours]])</f>
        <v>421.03666666666663</v>
      </c>
      <c r="L252" s="3">
        <f>SUM(Table3[[#This Row],[RN Hours (excl. Admin, DON)]:[RN DON Hours]])</f>
        <v>58.158333333333339</v>
      </c>
      <c r="M252" s="3">
        <v>43.858333333333334</v>
      </c>
      <c r="N252" s="3">
        <v>8.7888888888888896</v>
      </c>
      <c r="O252" s="3">
        <v>5.5111111111111111</v>
      </c>
      <c r="P252" s="3">
        <f>SUM(Table3[[#This Row],[LPN Hours (excl. Admin)]:[LPN Admin Hours]])</f>
        <v>83.61333333333333</v>
      </c>
      <c r="Q252" s="3">
        <v>73.902222222222221</v>
      </c>
      <c r="R252" s="3">
        <v>9.7111111111111104</v>
      </c>
      <c r="S252" s="3">
        <f>SUM(Table3[[#This Row],[CNA Hours]], Table3[[#This Row],[NA TR Hours]], Table3[[#This Row],[Med Aide/Tech Hours]])</f>
        <v>303.27611111111105</v>
      </c>
      <c r="T252" s="3">
        <v>242.26222222222219</v>
      </c>
      <c r="U252" s="3">
        <v>61.013888888888886</v>
      </c>
      <c r="V252" s="3">
        <v>0</v>
      </c>
      <c r="W252" s="3">
        <f>SUM(Table3[[#This Row],[RN Hours Contract]:[Med Aide Hours Contract]])</f>
        <v>48.520000000000024</v>
      </c>
      <c r="X252" s="3">
        <v>0</v>
      </c>
      <c r="Y252" s="3">
        <v>0</v>
      </c>
      <c r="Z252" s="3">
        <v>0</v>
      </c>
      <c r="AA252" s="3">
        <v>10.257777777777779</v>
      </c>
      <c r="AB252" s="3">
        <v>0</v>
      </c>
      <c r="AC252" s="3">
        <v>38.262222222222249</v>
      </c>
      <c r="AD252" s="3">
        <v>0</v>
      </c>
      <c r="AE252" s="3">
        <v>0</v>
      </c>
      <c r="AF252" t="s">
        <v>250</v>
      </c>
      <c r="AG252" s="13">
        <v>3</v>
      </c>
      <c r="AQ252"/>
    </row>
    <row r="253" spans="1:43" x14ac:dyDescent="0.2">
      <c r="A253" t="s">
        <v>681</v>
      </c>
      <c r="B253" t="s">
        <v>946</v>
      </c>
      <c r="C253" t="s">
        <v>1580</v>
      </c>
      <c r="D253" t="s">
        <v>1718</v>
      </c>
      <c r="E253" s="3">
        <v>499.14444444444445</v>
      </c>
      <c r="F253" s="3">
        <f>Table3[[#This Row],[Total Hours Nurse Staffing]]/Table3[[#This Row],[MDS Census]]</f>
        <v>3.1801707365937268</v>
      </c>
      <c r="G253" s="3">
        <f>Table3[[#This Row],[Total Direct Care Staff Hours]]/Table3[[#This Row],[MDS Census]]</f>
        <v>2.8989043474389509</v>
      </c>
      <c r="H253" s="3">
        <f>Table3[[#This Row],[Total RN Hours (w/ Admin, DON)]]/Table3[[#This Row],[MDS Census]]</f>
        <v>0.51346882443291841</v>
      </c>
      <c r="I253" s="3">
        <f>Table3[[#This Row],[RN Hours (excl. Admin, DON)]]/Table3[[#This Row],[MDS Census]]</f>
        <v>0.23220243527814258</v>
      </c>
      <c r="J253" s="3">
        <f t="shared" si="4"/>
        <v>1587.3645555555554</v>
      </c>
      <c r="K253" s="3">
        <f>SUM(Table3[[#This Row],[RN Hours (excl. Admin, DON)]], Table3[[#This Row],[LPN Hours (excl. Admin)]], Table3[[#This Row],[CNA Hours]], Table3[[#This Row],[NA TR Hours]], Table3[[#This Row],[Med Aide/Tech Hours]])</f>
        <v>1446.972</v>
      </c>
      <c r="L253" s="3">
        <f>SUM(Table3[[#This Row],[RN Hours (excl. Admin, DON)]:[RN DON Hours]])</f>
        <v>256.29511111111105</v>
      </c>
      <c r="M253" s="3">
        <v>115.90255555555555</v>
      </c>
      <c r="N253" s="3">
        <v>135.80088888888886</v>
      </c>
      <c r="O253" s="3">
        <v>4.5916666666666668</v>
      </c>
      <c r="P253" s="3">
        <f>SUM(Table3[[#This Row],[LPN Hours (excl. Admin)]:[LPN Admin Hours]])</f>
        <v>449.91566666666671</v>
      </c>
      <c r="Q253" s="3">
        <v>449.91566666666671</v>
      </c>
      <c r="R253" s="3">
        <v>0</v>
      </c>
      <c r="S253" s="3">
        <f>SUM(Table3[[#This Row],[CNA Hours]], Table3[[#This Row],[NA TR Hours]], Table3[[#This Row],[Med Aide/Tech Hours]])</f>
        <v>881.15377777777769</v>
      </c>
      <c r="T253" s="3">
        <v>881.15377777777769</v>
      </c>
      <c r="U253" s="3">
        <v>0</v>
      </c>
      <c r="V253" s="3">
        <v>0</v>
      </c>
      <c r="W253" s="3">
        <f>SUM(Table3[[#This Row],[RN Hours Contract]:[Med Aide Hours Contract]])</f>
        <v>15.505555555555556</v>
      </c>
      <c r="X253" s="3">
        <v>1.3527777777777779</v>
      </c>
      <c r="Y253" s="3">
        <v>0</v>
      </c>
      <c r="Z253" s="3">
        <v>0</v>
      </c>
      <c r="AA253" s="3">
        <v>14.152777777777779</v>
      </c>
      <c r="AB253" s="3">
        <v>0</v>
      </c>
      <c r="AC253" s="3">
        <v>0</v>
      </c>
      <c r="AD253" s="3">
        <v>0</v>
      </c>
      <c r="AE253" s="3">
        <v>0</v>
      </c>
      <c r="AF253" t="s">
        <v>251</v>
      </c>
      <c r="AG253" s="13">
        <v>3</v>
      </c>
      <c r="AQ253"/>
    </row>
    <row r="254" spans="1:43" x14ac:dyDescent="0.2">
      <c r="A254" t="s">
        <v>681</v>
      </c>
      <c r="B254" t="s">
        <v>947</v>
      </c>
      <c r="C254" t="s">
        <v>1581</v>
      </c>
      <c r="D254" t="s">
        <v>1729</v>
      </c>
      <c r="E254" s="3">
        <v>145.03333333333333</v>
      </c>
      <c r="F254" s="3">
        <f>Table3[[#This Row],[Total Hours Nurse Staffing]]/Table3[[#This Row],[MDS Census]]</f>
        <v>3.3366773921703827</v>
      </c>
      <c r="G254" s="3">
        <f>Table3[[#This Row],[Total Direct Care Staff Hours]]/Table3[[#This Row],[MDS Census]]</f>
        <v>3.1123312648433314</v>
      </c>
      <c r="H254" s="3">
        <f>Table3[[#This Row],[Total RN Hours (w/ Admin, DON)]]/Table3[[#This Row],[MDS Census]]</f>
        <v>0.56186930207615104</v>
      </c>
      <c r="I254" s="3">
        <f>Table3[[#This Row],[RN Hours (excl. Admin, DON)]]/Table3[[#This Row],[MDS Census]]</f>
        <v>0.37555198038765036</v>
      </c>
      <c r="J254" s="3">
        <f t="shared" si="4"/>
        <v>483.92944444444447</v>
      </c>
      <c r="K254" s="3">
        <f>SUM(Table3[[#This Row],[RN Hours (excl. Admin, DON)]], Table3[[#This Row],[LPN Hours (excl. Admin)]], Table3[[#This Row],[CNA Hours]], Table3[[#This Row],[NA TR Hours]], Table3[[#This Row],[Med Aide/Tech Hours]])</f>
        <v>451.3917777777778</v>
      </c>
      <c r="L254" s="3">
        <f>SUM(Table3[[#This Row],[RN Hours (excl. Admin, DON)]:[RN DON Hours]])</f>
        <v>81.489777777777775</v>
      </c>
      <c r="M254" s="3">
        <v>54.467555555555556</v>
      </c>
      <c r="N254" s="3">
        <v>21.6</v>
      </c>
      <c r="O254" s="3">
        <v>5.4222222222222225</v>
      </c>
      <c r="P254" s="3">
        <f>SUM(Table3[[#This Row],[LPN Hours (excl. Admin)]:[LPN Admin Hours]])</f>
        <v>102.76355555555556</v>
      </c>
      <c r="Q254" s="3">
        <v>97.248111111111115</v>
      </c>
      <c r="R254" s="3">
        <v>5.5154444444444453</v>
      </c>
      <c r="S254" s="3">
        <f>SUM(Table3[[#This Row],[CNA Hours]], Table3[[#This Row],[NA TR Hours]], Table3[[#This Row],[Med Aide/Tech Hours]])</f>
        <v>299.67611111111114</v>
      </c>
      <c r="T254" s="3">
        <v>202.83244444444443</v>
      </c>
      <c r="U254" s="3">
        <v>96.843666666666692</v>
      </c>
      <c r="V254" s="3">
        <v>0</v>
      </c>
      <c r="W254" s="3">
        <f>SUM(Table3[[#This Row],[RN Hours Contract]:[Med Aide Hours Contract]])</f>
        <v>6.585</v>
      </c>
      <c r="X254" s="3">
        <v>0.8833333333333333</v>
      </c>
      <c r="Y254" s="3">
        <v>0</v>
      </c>
      <c r="Z254" s="3">
        <v>0</v>
      </c>
      <c r="AA254" s="3">
        <v>4.7850000000000001</v>
      </c>
      <c r="AB254" s="3">
        <v>0</v>
      </c>
      <c r="AC254" s="3">
        <v>0.91666666666666663</v>
      </c>
      <c r="AD254" s="3">
        <v>0</v>
      </c>
      <c r="AE254" s="3">
        <v>0</v>
      </c>
      <c r="AF254" t="s">
        <v>252</v>
      </c>
      <c r="AG254" s="13">
        <v>3</v>
      </c>
      <c r="AQ254"/>
    </row>
    <row r="255" spans="1:43" x14ac:dyDescent="0.2">
      <c r="A255" t="s">
        <v>681</v>
      </c>
      <c r="B255" t="s">
        <v>948</v>
      </c>
      <c r="C255" t="s">
        <v>1443</v>
      </c>
      <c r="D255" t="s">
        <v>1727</v>
      </c>
      <c r="E255" s="3">
        <v>241.94444444444446</v>
      </c>
      <c r="F255" s="3">
        <f>Table3[[#This Row],[Total Hours Nurse Staffing]]/Table3[[#This Row],[MDS Census]]</f>
        <v>3.5824110218140071</v>
      </c>
      <c r="G255" s="3">
        <f>Table3[[#This Row],[Total Direct Care Staff Hours]]/Table3[[#This Row],[MDS Census]]</f>
        <v>3.283777267508611</v>
      </c>
      <c r="H255" s="3">
        <f>Table3[[#This Row],[Total RN Hours (w/ Admin, DON)]]/Table3[[#This Row],[MDS Census]]</f>
        <v>1.0349253731343284</v>
      </c>
      <c r="I255" s="3">
        <f>Table3[[#This Row],[RN Hours (excl. Admin, DON)]]/Table3[[#This Row],[MDS Census]]</f>
        <v>0.73629161882893224</v>
      </c>
      <c r="J255" s="3">
        <f t="shared" si="4"/>
        <v>866.74444444444453</v>
      </c>
      <c r="K255" s="3">
        <f>SUM(Table3[[#This Row],[RN Hours (excl. Admin, DON)]], Table3[[#This Row],[LPN Hours (excl. Admin)]], Table3[[#This Row],[CNA Hours]], Table3[[#This Row],[NA TR Hours]], Table3[[#This Row],[Med Aide/Tech Hours]])</f>
        <v>794.49166666666679</v>
      </c>
      <c r="L255" s="3">
        <f>SUM(Table3[[#This Row],[RN Hours (excl. Admin, DON)]:[RN DON Hours]])</f>
        <v>250.39444444444447</v>
      </c>
      <c r="M255" s="3">
        <v>178.14166666666668</v>
      </c>
      <c r="N255" s="3">
        <v>54.880555555555553</v>
      </c>
      <c r="O255" s="3">
        <v>17.372222222222224</v>
      </c>
      <c r="P255" s="3">
        <f>SUM(Table3[[#This Row],[LPN Hours (excl. Admin)]:[LPN Admin Hours]])</f>
        <v>177.93333333333334</v>
      </c>
      <c r="Q255" s="3">
        <v>177.93333333333334</v>
      </c>
      <c r="R255" s="3">
        <v>0</v>
      </c>
      <c r="S255" s="3">
        <f>SUM(Table3[[#This Row],[CNA Hours]], Table3[[#This Row],[NA TR Hours]], Table3[[#This Row],[Med Aide/Tech Hours]])</f>
        <v>438.41666666666669</v>
      </c>
      <c r="T255" s="3">
        <v>438.41666666666669</v>
      </c>
      <c r="U255" s="3">
        <v>0</v>
      </c>
      <c r="V255" s="3">
        <v>0</v>
      </c>
      <c r="W255" s="3">
        <f>SUM(Table3[[#This Row],[RN Hours Contract]:[Med Aide Hours Contract]])</f>
        <v>39.369444444444447</v>
      </c>
      <c r="X255" s="3">
        <v>28.166666666666668</v>
      </c>
      <c r="Y255" s="3">
        <v>0</v>
      </c>
      <c r="Z255" s="3">
        <v>0</v>
      </c>
      <c r="AA255" s="3">
        <v>5.9249999999999998</v>
      </c>
      <c r="AB255" s="3">
        <v>0</v>
      </c>
      <c r="AC255" s="3">
        <v>5.2777777777777777</v>
      </c>
      <c r="AD255" s="3">
        <v>0</v>
      </c>
      <c r="AE255" s="3">
        <v>0</v>
      </c>
      <c r="AF255" t="s">
        <v>253</v>
      </c>
      <c r="AG255" s="13">
        <v>3</v>
      </c>
      <c r="AQ255"/>
    </row>
    <row r="256" spans="1:43" x14ac:dyDescent="0.2">
      <c r="A256" t="s">
        <v>681</v>
      </c>
      <c r="B256" t="s">
        <v>949</v>
      </c>
      <c r="C256" t="s">
        <v>1510</v>
      </c>
      <c r="D256" t="s">
        <v>1688</v>
      </c>
      <c r="E256" s="3">
        <v>154.45555555555555</v>
      </c>
      <c r="F256" s="3">
        <f>Table3[[#This Row],[Total Hours Nurse Staffing]]/Table3[[#This Row],[MDS Census]]</f>
        <v>3.3727962017121071</v>
      </c>
      <c r="G256" s="3">
        <f>Table3[[#This Row],[Total Direct Care Staff Hours]]/Table3[[#This Row],[MDS Census]]</f>
        <v>3.1439795698151212</v>
      </c>
      <c r="H256" s="3">
        <f>Table3[[#This Row],[Total RN Hours (w/ Admin, DON)]]/Table3[[#This Row],[MDS Census]]</f>
        <v>0.64271922883245802</v>
      </c>
      <c r="I256" s="3">
        <f>Table3[[#This Row],[RN Hours (excl. Admin, DON)]]/Table3[[#This Row],[MDS Census]]</f>
        <v>0.45181209984893173</v>
      </c>
      <c r="J256" s="3">
        <f t="shared" si="4"/>
        <v>520.9471111111111</v>
      </c>
      <c r="K256" s="3">
        <f>SUM(Table3[[#This Row],[RN Hours (excl. Admin, DON)]], Table3[[#This Row],[LPN Hours (excl. Admin)]], Table3[[#This Row],[CNA Hours]], Table3[[#This Row],[NA TR Hours]], Table3[[#This Row],[Med Aide/Tech Hours]])</f>
        <v>485.60511111111111</v>
      </c>
      <c r="L256" s="3">
        <f>SUM(Table3[[#This Row],[RN Hours (excl. Admin, DON)]:[RN DON Hours]])</f>
        <v>99.271555555555537</v>
      </c>
      <c r="M256" s="3">
        <v>69.784888888888887</v>
      </c>
      <c r="N256" s="3">
        <v>23.797777777777775</v>
      </c>
      <c r="O256" s="3">
        <v>5.6888888888888891</v>
      </c>
      <c r="P256" s="3">
        <f>SUM(Table3[[#This Row],[LPN Hours (excl. Admin)]:[LPN Admin Hours]])</f>
        <v>91.846888888888884</v>
      </c>
      <c r="Q256" s="3">
        <v>85.99155555555555</v>
      </c>
      <c r="R256" s="3">
        <v>5.8553333333333351</v>
      </c>
      <c r="S256" s="3">
        <f>SUM(Table3[[#This Row],[CNA Hours]], Table3[[#This Row],[NA TR Hours]], Table3[[#This Row],[Med Aide/Tech Hours]])</f>
        <v>329.82866666666666</v>
      </c>
      <c r="T256" s="3">
        <v>329.82866666666666</v>
      </c>
      <c r="U256" s="3">
        <v>0</v>
      </c>
      <c r="V256" s="3">
        <v>0</v>
      </c>
      <c r="W256" s="3">
        <f>SUM(Table3[[#This Row],[RN Hours Contract]:[Med Aide Hours Contract]])</f>
        <v>59.549333333333337</v>
      </c>
      <c r="X256" s="3">
        <v>0.45</v>
      </c>
      <c r="Y256" s="3">
        <v>1.0666666666666667</v>
      </c>
      <c r="Z256" s="3">
        <v>0</v>
      </c>
      <c r="AA256" s="3">
        <v>4.3852222222222226</v>
      </c>
      <c r="AB256" s="3">
        <v>0</v>
      </c>
      <c r="AC256" s="3">
        <v>53.647444444444446</v>
      </c>
      <c r="AD256" s="3">
        <v>0</v>
      </c>
      <c r="AE256" s="3">
        <v>0</v>
      </c>
      <c r="AF256" t="s">
        <v>254</v>
      </c>
      <c r="AG256" s="13">
        <v>3</v>
      </c>
      <c r="AQ256"/>
    </row>
    <row r="257" spans="1:43" x14ac:dyDescent="0.2">
      <c r="A257" t="s">
        <v>681</v>
      </c>
      <c r="B257" t="s">
        <v>950</v>
      </c>
      <c r="C257" t="s">
        <v>1515</v>
      </c>
      <c r="D257" t="s">
        <v>1713</v>
      </c>
      <c r="E257" s="3">
        <v>95.822222222222223</v>
      </c>
      <c r="F257" s="3">
        <f>Table3[[#This Row],[Total Hours Nurse Staffing]]/Table3[[#This Row],[MDS Census]]</f>
        <v>4.1478142393320967</v>
      </c>
      <c r="G257" s="3">
        <f>Table3[[#This Row],[Total Direct Care Staff Hours]]/Table3[[#This Row],[MDS Census]]</f>
        <v>3.9535598330241184</v>
      </c>
      <c r="H257" s="3">
        <f>Table3[[#This Row],[Total RN Hours (w/ Admin, DON)]]/Table3[[#This Row],[MDS Census]]</f>
        <v>0.66230867346938771</v>
      </c>
      <c r="I257" s="3">
        <f>Table3[[#This Row],[RN Hours (excl. Admin, DON)]]/Table3[[#This Row],[MDS Census]]</f>
        <v>0.51443645640074209</v>
      </c>
      <c r="J257" s="3">
        <f t="shared" si="4"/>
        <v>397.45277777777778</v>
      </c>
      <c r="K257" s="3">
        <f>SUM(Table3[[#This Row],[RN Hours (excl. Admin, DON)]], Table3[[#This Row],[LPN Hours (excl. Admin)]], Table3[[#This Row],[CNA Hours]], Table3[[#This Row],[NA TR Hours]], Table3[[#This Row],[Med Aide/Tech Hours]])</f>
        <v>378.83888888888885</v>
      </c>
      <c r="L257" s="3">
        <f>SUM(Table3[[#This Row],[RN Hours (excl. Admin, DON)]:[RN DON Hours]])</f>
        <v>63.463888888888889</v>
      </c>
      <c r="M257" s="3">
        <v>49.294444444444444</v>
      </c>
      <c r="N257" s="3">
        <v>5.4222222222222225</v>
      </c>
      <c r="O257" s="3">
        <v>8.7472222222222218</v>
      </c>
      <c r="P257" s="3">
        <f>SUM(Table3[[#This Row],[LPN Hours (excl. Admin)]:[LPN Admin Hours]])</f>
        <v>75.163888888888891</v>
      </c>
      <c r="Q257" s="3">
        <v>70.719444444444449</v>
      </c>
      <c r="R257" s="3">
        <v>4.4444444444444446</v>
      </c>
      <c r="S257" s="3">
        <f>SUM(Table3[[#This Row],[CNA Hours]], Table3[[#This Row],[NA TR Hours]], Table3[[#This Row],[Med Aide/Tech Hours]])</f>
        <v>258.82499999999999</v>
      </c>
      <c r="T257" s="3">
        <v>258.82499999999999</v>
      </c>
      <c r="U257" s="3">
        <v>0</v>
      </c>
      <c r="V257" s="3">
        <v>0</v>
      </c>
      <c r="W257" s="3">
        <f>SUM(Table3[[#This Row],[RN Hours Contract]:[Med Aide Hours Contract]])</f>
        <v>0</v>
      </c>
      <c r="X257" s="3">
        <v>0</v>
      </c>
      <c r="Y257" s="3">
        <v>0</v>
      </c>
      <c r="Z257" s="3">
        <v>0</v>
      </c>
      <c r="AA257" s="3">
        <v>0</v>
      </c>
      <c r="AB257" s="3">
        <v>0</v>
      </c>
      <c r="AC257" s="3">
        <v>0</v>
      </c>
      <c r="AD257" s="3">
        <v>0</v>
      </c>
      <c r="AE257" s="3">
        <v>0</v>
      </c>
      <c r="AF257" t="s">
        <v>255</v>
      </c>
      <c r="AG257" s="13">
        <v>3</v>
      </c>
      <c r="AQ257"/>
    </row>
    <row r="258" spans="1:43" x14ac:dyDescent="0.2">
      <c r="A258" t="s">
        <v>681</v>
      </c>
      <c r="B258" t="s">
        <v>951</v>
      </c>
      <c r="C258" t="s">
        <v>1541</v>
      </c>
      <c r="D258" t="s">
        <v>1688</v>
      </c>
      <c r="E258" s="3">
        <v>164.54444444444445</v>
      </c>
      <c r="F258" s="3">
        <f>Table3[[#This Row],[Total Hours Nurse Staffing]]/Table3[[#This Row],[MDS Census]]</f>
        <v>3.0319204537781079</v>
      </c>
      <c r="G258" s="3">
        <f>Table3[[#This Row],[Total Direct Care Staff Hours]]/Table3[[#This Row],[MDS Census]]</f>
        <v>2.901299885204943</v>
      </c>
      <c r="H258" s="3">
        <f>Table3[[#This Row],[Total RN Hours (w/ Admin, DON)]]/Table3[[#This Row],[MDS Census]]</f>
        <v>0.50166182726720232</v>
      </c>
      <c r="I258" s="3">
        <f>Table3[[#This Row],[RN Hours (excl. Admin, DON)]]/Table3[[#This Row],[MDS Census]]</f>
        <v>0.37104125869403737</v>
      </c>
      <c r="J258" s="3">
        <f t="shared" si="4"/>
        <v>498.88566666666668</v>
      </c>
      <c r="K258" s="3">
        <f>SUM(Table3[[#This Row],[RN Hours (excl. Admin, DON)]], Table3[[#This Row],[LPN Hours (excl. Admin)]], Table3[[#This Row],[CNA Hours]], Table3[[#This Row],[NA TR Hours]], Table3[[#This Row],[Med Aide/Tech Hours]])</f>
        <v>477.39277777777778</v>
      </c>
      <c r="L258" s="3">
        <f>SUM(Table3[[#This Row],[RN Hours (excl. Admin, DON)]:[RN DON Hours]])</f>
        <v>82.545666666666662</v>
      </c>
      <c r="M258" s="3">
        <v>61.052777777777777</v>
      </c>
      <c r="N258" s="3">
        <v>16.515111111111114</v>
      </c>
      <c r="O258" s="3">
        <v>4.9777777777777779</v>
      </c>
      <c r="P258" s="3">
        <f>SUM(Table3[[#This Row],[LPN Hours (excl. Admin)]:[LPN Admin Hours]])</f>
        <v>164.42944444444444</v>
      </c>
      <c r="Q258" s="3">
        <v>164.42944444444444</v>
      </c>
      <c r="R258" s="3">
        <v>0</v>
      </c>
      <c r="S258" s="3">
        <f>SUM(Table3[[#This Row],[CNA Hours]], Table3[[#This Row],[NA TR Hours]], Table3[[#This Row],[Med Aide/Tech Hours]])</f>
        <v>251.91055555555553</v>
      </c>
      <c r="T258" s="3">
        <v>239.47611111111109</v>
      </c>
      <c r="U258" s="3">
        <v>12.434444444444447</v>
      </c>
      <c r="V258" s="3">
        <v>0</v>
      </c>
      <c r="W258" s="3">
        <f>SUM(Table3[[#This Row],[RN Hours Contract]:[Med Aide Hours Contract]])</f>
        <v>73.686222222222199</v>
      </c>
      <c r="X258" s="3">
        <v>5.3765555555555551</v>
      </c>
      <c r="Y258" s="3">
        <v>0</v>
      </c>
      <c r="Z258" s="3">
        <v>0</v>
      </c>
      <c r="AA258" s="3">
        <v>2.0111111111111111</v>
      </c>
      <c r="AB258" s="3">
        <v>0</v>
      </c>
      <c r="AC258" s="3">
        <v>66.298555555555538</v>
      </c>
      <c r="AD258" s="3">
        <v>0</v>
      </c>
      <c r="AE258" s="3">
        <v>0</v>
      </c>
      <c r="AF258" t="s">
        <v>256</v>
      </c>
      <c r="AG258" s="13">
        <v>3</v>
      </c>
      <c r="AQ258"/>
    </row>
    <row r="259" spans="1:43" x14ac:dyDescent="0.2">
      <c r="A259" t="s">
        <v>681</v>
      </c>
      <c r="B259" t="s">
        <v>952</v>
      </c>
      <c r="C259" t="s">
        <v>1455</v>
      </c>
      <c r="D259" t="s">
        <v>1723</v>
      </c>
      <c r="E259" s="3">
        <v>56.177777777777777</v>
      </c>
      <c r="F259" s="3">
        <f>Table3[[#This Row],[Total Hours Nurse Staffing]]/Table3[[#This Row],[MDS Census]]</f>
        <v>3.9075356012658227</v>
      </c>
      <c r="G259" s="3">
        <f>Table3[[#This Row],[Total Direct Care Staff Hours]]/Table3[[#This Row],[MDS Census]]</f>
        <v>3.6367681962025316</v>
      </c>
      <c r="H259" s="3">
        <f>Table3[[#This Row],[Total RN Hours (w/ Admin, DON)]]/Table3[[#This Row],[MDS Census]]</f>
        <v>0.710245253164557</v>
      </c>
      <c r="I259" s="3">
        <f>Table3[[#This Row],[RN Hours (excl. Admin, DON)]]/Table3[[#This Row],[MDS Census]]</f>
        <v>0.43947784810126583</v>
      </c>
      <c r="J259" s="3">
        <f t="shared" si="4"/>
        <v>219.51666666666665</v>
      </c>
      <c r="K259" s="3">
        <f>SUM(Table3[[#This Row],[RN Hours (excl. Admin, DON)]], Table3[[#This Row],[LPN Hours (excl. Admin)]], Table3[[#This Row],[CNA Hours]], Table3[[#This Row],[NA TR Hours]], Table3[[#This Row],[Med Aide/Tech Hours]])</f>
        <v>204.30555555555554</v>
      </c>
      <c r="L259" s="3">
        <f>SUM(Table3[[#This Row],[RN Hours (excl. Admin, DON)]:[RN DON Hours]])</f>
        <v>39.9</v>
      </c>
      <c r="M259" s="3">
        <v>24.68888888888889</v>
      </c>
      <c r="N259" s="3">
        <v>10.5</v>
      </c>
      <c r="O259" s="3">
        <v>4.7111111111111112</v>
      </c>
      <c r="P259" s="3">
        <f>SUM(Table3[[#This Row],[LPN Hours (excl. Admin)]:[LPN Admin Hours]])</f>
        <v>61.655555555555559</v>
      </c>
      <c r="Q259" s="3">
        <v>61.655555555555559</v>
      </c>
      <c r="R259" s="3">
        <v>0</v>
      </c>
      <c r="S259" s="3">
        <f>SUM(Table3[[#This Row],[CNA Hours]], Table3[[#This Row],[NA TR Hours]], Table3[[#This Row],[Med Aide/Tech Hours]])</f>
        <v>117.96111111111111</v>
      </c>
      <c r="T259" s="3">
        <v>117.96111111111111</v>
      </c>
      <c r="U259" s="3">
        <v>0</v>
      </c>
      <c r="V259" s="3">
        <v>0</v>
      </c>
      <c r="W259" s="3">
        <f>SUM(Table3[[#This Row],[RN Hours Contract]:[Med Aide Hours Contract]])</f>
        <v>24.855555555555554</v>
      </c>
      <c r="X259" s="3">
        <v>1.6138888888888889</v>
      </c>
      <c r="Y259" s="3">
        <v>0</v>
      </c>
      <c r="Z259" s="3">
        <v>0</v>
      </c>
      <c r="AA259" s="3">
        <v>13.358333333333333</v>
      </c>
      <c r="AB259" s="3">
        <v>0</v>
      </c>
      <c r="AC259" s="3">
        <v>9.8833333333333329</v>
      </c>
      <c r="AD259" s="3">
        <v>0</v>
      </c>
      <c r="AE259" s="3">
        <v>0</v>
      </c>
      <c r="AF259" t="s">
        <v>257</v>
      </c>
      <c r="AG259" s="13">
        <v>3</v>
      </c>
      <c r="AQ259"/>
    </row>
    <row r="260" spans="1:43" x14ac:dyDescent="0.2">
      <c r="A260" t="s">
        <v>681</v>
      </c>
      <c r="B260" t="s">
        <v>953</v>
      </c>
      <c r="C260" t="s">
        <v>1543</v>
      </c>
      <c r="D260" t="s">
        <v>1688</v>
      </c>
      <c r="E260" s="3">
        <v>88.811111111111117</v>
      </c>
      <c r="F260" s="3">
        <f>Table3[[#This Row],[Total Hours Nurse Staffing]]/Table3[[#This Row],[MDS Census]]</f>
        <v>3.0200900788189666</v>
      </c>
      <c r="G260" s="3">
        <f>Table3[[#This Row],[Total Direct Care Staff Hours]]/Table3[[#This Row],[MDS Census]]</f>
        <v>2.8175378456149125</v>
      </c>
      <c r="H260" s="3">
        <f>Table3[[#This Row],[Total RN Hours (w/ Admin, DON)]]/Table3[[#This Row],[MDS Census]]</f>
        <v>0.87446765920180158</v>
      </c>
      <c r="I260" s="3">
        <f>Table3[[#This Row],[RN Hours (excl. Admin, DON)]]/Table3[[#This Row],[MDS Census]]</f>
        <v>0.67191542599774789</v>
      </c>
      <c r="J260" s="3">
        <f t="shared" si="4"/>
        <v>268.21755555555558</v>
      </c>
      <c r="K260" s="3">
        <f>SUM(Table3[[#This Row],[RN Hours (excl. Admin, DON)]], Table3[[#This Row],[LPN Hours (excl. Admin)]], Table3[[#This Row],[CNA Hours]], Table3[[#This Row],[NA TR Hours]], Table3[[#This Row],[Med Aide/Tech Hours]])</f>
        <v>250.22866666666664</v>
      </c>
      <c r="L260" s="3">
        <f>SUM(Table3[[#This Row],[RN Hours (excl. Admin, DON)]:[RN DON Hours]])</f>
        <v>77.662444444444446</v>
      </c>
      <c r="M260" s="3">
        <v>59.673555555555552</v>
      </c>
      <c r="N260" s="3">
        <v>11.855555555555556</v>
      </c>
      <c r="O260" s="3">
        <v>6.1333333333333337</v>
      </c>
      <c r="P260" s="3">
        <f>SUM(Table3[[#This Row],[LPN Hours (excl. Admin)]:[LPN Admin Hours]])</f>
        <v>52.784111111111109</v>
      </c>
      <c r="Q260" s="3">
        <v>52.784111111111109</v>
      </c>
      <c r="R260" s="3">
        <v>0</v>
      </c>
      <c r="S260" s="3">
        <f>SUM(Table3[[#This Row],[CNA Hours]], Table3[[#This Row],[NA TR Hours]], Table3[[#This Row],[Med Aide/Tech Hours]])</f>
        <v>137.77099999999999</v>
      </c>
      <c r="T260" s="3">
        <v>137.77099999999999</v>
      </c>
      <c r="U260" s="3">
        <v>0</v>
      </c>
      <c r="V260" s="3">
        <v>0</v>
      </c>
      <c r="W260" s="3">
        <f>SUM(Table3[[#This Row],[RN Hours Contract]:[Med Aide Hours Contract]])</f>
        <v>32.535666666666671</v>
      </c>
      <c r="X260" s="3">
        <v>1.1263333333333332</v>
      </c>
      <c r="Y260" s="3">
        <v>3.8555555555555556</v>
      </c>
      <c r="Z260" s="3">
        <v>0</v>
      </c>
      <c r="AA260" s="3">
        <v>7.7091111111111132</v>
      </c>
      <c r="AB260" s="3">
        <v>0</v>
      </c>
      <c r="AC260" s="3">
        <v>19.844666666666669</v>
      </c>
      <c r="AD260" s="3">
        <v>0</v>
      </c>
      <c r="AE260" s="3">
        <v>0</v>
      </c>
      <c r="AF260" t="s">
        <v>258</v>
      </c>
      <c r="AG260" s="13">
        <v>3</v>
      </c>
      <c r="AQ260"/>
    </row>
    <row r="261" spans="1:43" x14ac:dyDescent="0.2">
      <c r="A261" t="s">
        <v>681</v>
      </c>
      <c r="B261" t="s">
        <v>954</v>
      </c>
      <c r="C261" t="s">
        <v>1582</v>
      </c>
      <c r="D261" t="s">
        <v>1730</v>
      </c>
      <c r="E261" s="3">
        <v>23.555555555555557</v>
      </c>
      <c r="F261" s="3">
        <f>Table3[[#This Row],[Total Hours Nurse Staffing]]/Table3[[#This Row],[MDS Census]]</f>
        <v>3.8083726415094334</v>
      </c>
      <c r="G261" s="3">
        <f>Table3[[#This Row],[Total Direct Care Staff Hours]]/Table3[[#This Row],[MDS Census]]</f>
        <v>3.6303066037735845</v>
      </c>
      <c r="H261" s="3">
        <f>Table3[[#This Row],[Total RN Hours (w/ Admin, DON)]]/Table3[[#This Row],[MDS Census]]</f>
        <v>1.1454009433962262</v>
      </c>
      <c r="I261" s="3">
        <f>Table3[[#This Row],[RN Hours (excl. Admin, DON)]]/Table3[[#This Row],[MDS Census]]</f>
        <v>0.96733490566037728</v>
      </c>
      <c r="J261" s="3">
        <f t="shared" si="4"/>
        <v>89.708333333333329</v>
      </c>
      <c r="K261" s="3">
        <f>SUM(Table3[[#This Row],[RN Hours (excl. Admin, DON)]], Table3[[#This Row],[LPN Hours (excl. Admin)]], Table3[[#This Row],[CNA Hours]], Table3[[#This Row],[NA TR Hours]], Table3[[#This Row],[Med Aide/Tech Hours]])</f>
        <v>85.513888888888886</v>
      </c>
      <c r="L261" s="3">
        <f>SUM(Table3[[#This Row],[RN Hours (excl. Admin, DON)]:[RN DON Hours]])</f>
        <v>26.980555555555554</v>
      </c>
      <c r="M261" s="3">
        <v>22.786111111111111</v>
      </c>
      <c r="N261" s="3">
        <v>0</v>
      </c>
      <c r="O261" s="3">
        <v>4.1944444444444446</v>
      </c>
      <c r="P261" s="3">
        <f>SUM(Table3[[#This Row],[LPN Hours (excl. Admin)]:[LPN Admin Hours]])</f>
        <v>15.302777777777777</v>
      </c>
      <c r="Q261" s="3">
        <v>15.302777777777777</v>
      </c>
      <c r="R261" s="3">
        <v>0</v>
      </c>
      <c r="S261" s="3">
        <f>SUM(Table3[[#This Row],[CNA Hours]], Table3[[#This Row],[NA TR Hours]], Table3[[#This Row],[Med Aide/Tech Hours]])</f>
        <v>47.424999999999997</v>
      </c>
      <c r="T261" s="3">
        <v>47.424999999999997</v>
      </c>
      <c r="U261" s="3">
        <v>0</v>
      </c>
      <c r="V261" s="3">
        <v>0</v>
      </c>
      <c r="W261" s="3">
        <f>SUM(Table3[[#This Row],[RN Hours Contract]:[Med Aide Hours Contract]])</f>
        <v>10.499999999999998</v>
      </c>
      <c r="X261" s="3">
        <v>6.4416666666666664</v>
      </c>
      <c r="Y261" s="3">
        <v>0</v>
      </c>
      <c r="Z261" s="3">
        <v>0</v>
      </c>
      <c r="AA261" s="3">
        <v>2.9138888888888888</v>
      </c>
      <c r="AB261" s="3">
        <v>0</v>
      </c>
      <c r="AC261" s="3">
        <v>1.1444444444444444</v>
      </c>
      <c r="AD261" s="3">
        <v>0</v>
      </c>
      <c r="AE261" s="3">
        <v>0</v>
      </c>
      <c r="AF261" t="s">
        <v>259</v>
      </c>
      <c r="AG261" s="13">
        <v>3</v>
      </c>
      <c r="AQ261"/>
    </row>
    <row r="262" spans="1:43" x14ac:dyDescent="0.2">
      <c r="A262" t="s">
        <v>681</v>
      </c>
      <c r="B262" t="s">
        <v>955</v>
      </c>
      <c r="C262" t="s">
        <v>1443</v>
      </c>
      <c r="D262" t="s">
        <v>1727</v>
      </c>
      <c r="E262" s="3">
        <v>126.2</v>
      </c>
      <c r="F262" s="3">
        <f>Table3[[#This Row],[Total Hours Nurse Staffing]]/Table3[[#This Row],[MDS Census]]</f>
        <v>4.2052967071667551</v>
      </c>
      <c r="G262" s="3">
        <f>Table3[[#This Row],[Total Direct Care Staff Hours]]/Table3[[#This Row],[MDS Census]]</f>
        <v>3.9845729882021486</v>
      </c>
      <c r="H262" s="3">
        <f>Table3[[#This Row],[Total RN Hours (w/ Admin, DON)]]/Table3[[#This Row],[MDS Census]]</f>
        <v>1.0146090861067092</v>
      </c>
      <c r="I262" s="3">
        <f>Table3[[#This Row],[RN Hours (excl. Admin, DON)]]/Table3[[#This Row],[MDS Census]]</f>
        <v>0.83218348300757183</v>
      </c>
      <c r="J262" s="3">
        <f t="shared" si="4"/>
        <v>530.70844444444447</v>
      </c>
      <c r="K262" s="3">
        <f>SUM(Table3[[#This Row],[RN Hours (excl. Admin, DON)]], Table3[[#This Row],[LPN Hours (excl. Admin)]], Table3[[#This Row],[CNA Hours]], Table3[[#This Row],[NA TR Hours]], Table3[[#This Row],[Med Aide/Tech Hours]])</f>
        <v>502.85311111111116</v>
      </c>
      <c r="L262" s="3">
        <f>SUM(Table3[[#This Row],[RN Hours (excl. Admin, DON)]:[RN DON Hours]])</f>
        <v>128.0436666666667</v>
      </c>
      <c r="M262" s="3">
        <v>105.02155555555557</v>
      </c>
      <c r="N262" s="3">
        <v>18.577666666666673</v>
      </c>
      <c r="O262" s="3">
        <v>4.4444444444444446</v>
      </c>
      <c r="P262" s="3">
        <f>SUM(Table3[[#This Row],[LPN Hours (excl. Admin)]:[LPN Admin Hours]])</f>
        <v>130.84411111111112</v>
      </c>
      <c r="Q262" s="3">
        <v>126.01088888888889</v>
      </c>
      <c r="R262" s="3">
        <v>4.8332222222222221</v>
      </c>
      <c r="S262" s="3">
        <f>SUM(Table3[[#This Row],[CNA Hours]], Table3[[#This Row],[NA TR Hours]], Table3[[#This Row],[Med Aide/Tech Hours]])</f>
        <v>271.82066666666668</v>
      </c>
      <c r="T262" s="3">
        <v>271.82066666666668</v>
      </c>
      <c r="U262" s="3">
        <v>0</v>
      </c>
      <c r="V262" s="3">
        <v>0</v>
      </c>
      <c r="W262" s="3">
        <f>SUM(Table3[[#This Row],[RN Hours Contract]:[Med Aide Hours Contract]])</f>
        <v>96.029777777777767</v>
      </c>
      <c r="X262" s="3">
        <v>4.0148888888888896</v>
      </c>
      <c r="Y262" s="3">
        <v>0</v>
      </c>
      <c r="Z262" s="3">
        <v>0</v>
      </c>
      <c r="AA262" s="3">
        <v>37.229999999999997</v>
      </c>
      <c r="AB262" s="3">
        <v>0</v>
      </c>
      <c r="AC262" s="3">
        <v>54.784888888888879</v>
      </c>
      <c r="AD262" s="3">
        <v>0</v>
      </c>
      <c r="AE262" s="3">
        <v>0</v>
      </c>
      <c r="AF262" t="s">
        <v>260</v>
      </c>
      <c r="AG262" s="13">
        <v>3</v>
      </c>
      <c r="AQ262"/>
    </row>
    <row r="263" spans="1:43" x14ac:dyDescent="0.2">
      <c r="A263" t="s">
        <v>681</v>
      </c>
      <c r="B263" t="s">
        <v>956</v>
      </c>
      <c r="C263" t="s">
        <v>1583</v>
      </c>
      <c r="D263" t="s">
        <v>1716</v>
      </c>
      <c r="E263" s="3">
        <v>105.44444444444444</v>
      </c>
      <c r="F263" s="3">
        <f>Table3[[#This Row],[Total Hours Nurse Staffing]]/Table3[[#This Row],[MDS Census]]</f>
        <v>3.4184141201264491</v>
      </c>
      <c r="G263" s="3">
        <f>Table3[[#This Row],[Total Direct Care Staff Hours]]/Table3[[#This Row],[MDS Census]]</f>
        <v>2.9590937829293993</v>
      </c>
      <c r="H263" s="3">
        <f>Table3[[#This Row],[Total RN Hours (w/ Admin, DON)]]/Table3[[#This Row],[MDS Census]]</f>
        <v>0.55843519494204419</v>
      </c>
      <c r="I263" s="3">
        <f>Table3[[#This Row],[RN Hours (excl. Admin, DON)]]/Table3[[#This Row],[MDS Census]]</f>
        <v>0.10710748155953635</v>
      </c>
      <c r="J263" s="3">
        <f t="shared" si="4"/>
        <v>360.45277777777778</v>
      </c>
      <c r="K263" s="3">
        <f>SUM(Table3[[#This Row],[RN Hours (excl. Admin, DON)]], Table3[[#This Row],[LPN Hours (excl. Admin)]], Table3[[#This Row],[CNA Hours]], Table3[[#This Row],[NA TR Hours]], Table3[[#This Row],[Med Aide/Tech Hours]])</f>
        <v>312.02</v>
      </c>
      <c r="L263" s="3">
        <f>SUM(Table3[[#This Row],[RN Hours (excl. Admin, DON)]:[RN DON Hours]])</f>
        <v>58.883888888888883</v>
      </c>
      <c r="M263" s="3">
        <v>11.293888888888889</v>
      </c>
      <c r="N263" s="3">
        <v>40.434444444444438</v>
      </c>
      <c r="O263" s="3">
        <v>7.1555555555555559</v>
      </c>
      <c r="P263" s="3">
        <f>SUM(Table3[[#This Row],[LPN Hours (excl. Admin)]:[LPN Admin Hours]])</f>
        <v>82.237222222222229</v>
      </c>
      <c r="Q263" s="3">
        <v>81.394444444444446</v>
      </c>
      <c r="R263" s="3">
        <v>0.84277777777777785</v>
      </c>
      <c r="S263" s="3">
        <f>SUM(Table3[[#This Row],[CNA Hours]], Table3[[#This Row],[NA TR Hours]], Table3[[#This Row],[Med Aide/Tech Hours]])</f>
        <v>219.33166666666665</v>
      </c>
      <c r="T263" s="3">
        <v>212.96499999999997</v>
      </c>
      <c r="U263" s="3">
        <v>6.3666666666666654</v>
      </c>
      <c r="V263" s="3">
        <v>0</v>
      </c>
      <c r="W263" s="3">
        <f>SUM(Table3[[#This Row],[RN Hours Contract]:[Med Aide Hours Contract]])</f>
        <v>1.8888888888888888</v>
      </c>
      <c r="X263" s="3">
        <v>0</v>
      </c>
      <c r="Y263" s="3">
        <v>1.8888888888888888</v>
      </c>
      <c r="Z263" s="3">
        <v>0</v>
      </c>
      <c r="AA263" s="3">
        <v>0</v>
      </c>
      <c r="AB263" s="3">
        <v>0</v>
      </c>
      <c r="AC263" s="3">
        <v>0</v>
      </c>
      <c r="AD263" s="3">
        <v>0</v>
      </c>
      <c r="AE263" s="3">
        <v>0</v>
      </c>
      <c r="AF263" t="s">
        <v>261</v>
      </c>
      <c r="AG263" s="13">
        <v>3</v>
      </c>
      <c r="AQ263"/>
    </row>
    <row r="264" spans="1:43" x14ac:dyDescent="0.2">
      <c r="A264" t="s">
        <v>681</v>
      </c>
      <c r="B264" t="s">
        <v>957</v>
      </c>
      <c r="C264" t="s">
        <v>1584</v>
      </c>
      <c r="D264" t="s">
        <v>1720</v>
      </c>
      <c r="E264" s="3">
        <v>70.911111111111111</v>
      </c>
      <c r="F264" s="3">
        <f>Table3[[#This Row],[Total Hours Nurse Staffing]]/Table3[[#This Row],[MDS Census]]</f>
        <v>4.1742792228141647</v>
      </c>
      <c r="G264" s="3">
        <f>Table3[[#This Row],[Total Direct Care Staff Hours]]/Table3[[#This Row],[MDS Census]]</f>
        <v>3.938694766530868</v>
      </c>
      <c r="H264" s="3">
        <f>Table3[[#This Row],[Total RN Hours (w/ Admin, DON)]]/Table3[[#This Row],[MDS Census]]</f>
        <v>1.1449388906298965</v>
      </c>
      <c r="I264" s="3">
        <f>Table3[[#This Row],[RN Hours (excl. Admin, DON)]]/Table3[[#This Row],[MDS Census]]</f>
        <v>0.90935443434659979</v>
      </c>
      <c r="J264" s="3">
        <f t="shared" si="4"/>
        <v>296.00277777777779</v>
      </c>
      <c r="K264" s="3">
        <f>SUM(Table3[[#This Row],[RN Hours (excl. Admin, DON)]], Table3[[#This Row],[LPN Hours (excl. Admin)]], Table3[[#This Row],[CNA Hours]], Table3[[#This Row],[NA TR Hours]], Table3[[#This Row],[Med Aide/Tech Hours]])</f>
        <v>279.29722222222222</v>
      </c>
      <c r="L264" s="3">
        <f>SUM(Table3[[#This Row],[RN Hours (excl. Admin, DON)]:[RN DON Hours]])</f>
        <v>81.188888888888883</v>
      </c>
      <c r="M264" s="3">
        <v>64.483333333333334</v>
      </c>
      <c r="N264" s="3">
        <v>11.105555555555556</v>
      </c>
      <c r="O264" s="3">
        <v>5.6</v>
      </c>
      <c r="P264" s="3">
        <f>SUM(Table3[[#This Row],[LPN Hours (excl. Admin)]:[LPN Admin Hours]])</f>
        <v>41.033333333333331</v>
      </c>
      <c r="Q264" s="3">
        <v>41.033333333333331</v>
      </c>
      <c r="R264" s="3">
        <v>0</v>
      </c>
      <c r="S264" s="3">
        <f>SUM(Table3[[#This Row],[CNA Hours]], Table3[[#This Row],[NA TR Hours]], Table3[[#This Row],[Med Aide/Tech Hours]])</f>
        <v>173.78055555555557</v>
      </c>
      <c r="T264" s="3">
        <v>173.78055555555557</v>
      </c>
      <c r="U264" s="3">
        <v>0</v>
      </c>
      <c r="V264" s="3">
        <v>0</v>
      </c>
      <c r="W264" s="3">
        <f>SUM(Table3[[#This Row],[RN Hours Contract]:[Med Aide Hours Contract]])</f>
        <v>0</v>
      </c>
      <c r="X264" s="3">
        <v>0</v>
      </c>
      <c r="Y264" s="3">
        <v>0</v>
      </c>
      <c r="Z264" s="3">
        <v>0</v>
      </c>
      <c r="AA264" s="3">
        <v>0</v>
      </c>
      <c r="AB264" s="3">
        <v>0</v>
      </c>
      <c r="AC264" s="3">
        <v>0</v>
      </c>
      <c r="AD264" s="3">
        <v>0</v>
      </c>
      <c r="AE264" s="3">
        <v>0</v>
      </c>
      <c r="AF264" t="s">
        <v>262</v>
      </c>
      <c r="AG264" s="13">
        <v>3</v>
      </c>
      <c r="AQ264"/>
    </row>
    <row r="265" spans="1:43" x14ac:dyDescent="0.2">
      <c r="A265" t="s">
        <v>681</v>
      </c>
      <c r="B265" t="s">
        <v>958</v>
      </c>
      <c r="C265" t="s">
        <v>1585</v>
      </c>
      <c r="D265" t="s">
        <v>1696</v>
      </c>
      <c r="E265" s="3">
        <v>91.544444444444451</v>
      </c>
      <c r="F265" s="3">
        <f>Table3[[#This Row],[Total Hours Nurse Staffing]]/Table3[[#This Row],[MDS Census]]</f>
        <v>4.445879354290569</v>
      </c>
      <c r="G265" s="3">
        <f>Table3[[#This Row],[Total Direct Care Staff Hours]]/Table3[[#This Row],[MDS Census]]</f>
        <v>4.0357871100861757</v>
      </c>
      <c r="H265" s="3">
        <f>Table3[[#This Row],[Total RN Hours (w/ Admin, DON)]]/Table3[[#This Row],[MDS Census]]</f>
        <v>0.73973783226119683</v>
      </c>
      <c r="I265" s="3">
        <f>Table3[[#This Row],[RN Hours (excl. Admin, DON)]]/Table3[[#This Row],[MDS Census]]</f>
        <v>0.36011045029736616</v>
      </c>
      <c r="J265" s="3">
        <f t="shared" si="4"/>
        <v>406.9955555555556</v>
      </c>
      <c r="K265" s="3">
        <f>SUM(Table3[[#This Row],[RN Hours (excl. Admin, DON)]], Table3[[#This Row],[LPN Hours (excl. Admin)]], Table3[[#This Row],[CNA Hours]], Table3[[#This Row],[NA TR Hours]], Table3[[#This Row],[Med Aide/Tech Hours]])</f>
        <v>369.45388888888891</v>
      </c>
      <c r="L265" s="3">
        <f>SUM(Table3[[#This Row],[RN Hours (excl. Admin, DON)]:[RN DON Hours]])</f>
        <v>67.718888888888898</v>
      </c>
      <c r="M265" s="3">
        <v>32.966111111111111</v>
      </c>
      <c r="N265" s="3">
        <v>29.836111111111112</v>
      </c>
      <c r="O265" s="3">
        <v>4.916666666666667</v>
      </c>
      <c r="P265" s="3">
        <f>SUM(Table3[[#This Row],[LPN Hours (excl. Admin)]:[LPN Admin Hours]])</f>
        <v>114.49111111111112</v>
      </c>
      <c r="Q265" s="3">
        <v>111.70222222222223</v>
      </c>
      <c r="R265" s="3">
        <v>2.7888888888888888</v>
      </c>
      <c r="S265" s="3">
        <f>SUM(Table3[[#This Row],[CNA Hours]], Table3[[#This Row],[NA TR Hours]], Table3[[#This Row],[Med Aide/Tech Hours]])</f>
        <v>224.78555555555556</v>
      </c>
      <c r="T265" s="3">
        <v>224.78555555555556</v>
      </c>
      <c r="U265" s="3">
        <v>0</v>
      </c>
      <c r="V265" s="3">
        <v>0</v>
      </c>
      <c r="W265" s="3">
        <f>SUM(Table3[[#This Row],[RN Hours Contract]:[Med Aide Hours Contract]])</f>
        <v>39.608111111111107</v>
      </c>
      <c r="X265" s="3">
        <v>5.0022222222222217</v>
      </c>
      <c r="Y265" s="3">
        <v>0.35</v>
      </c>
      <c r="Z265" s="3">
        <v>0</v>
      </c>
      <c r="AA265" s="3">
        <v>12.242555555555555</v>
      </c>
      <c r="AB265" s="3">
        <v>0</v>
      </c>
      <c r="AC265" s="3">
        <v>22.013333333333332</v>
      </c>
      <c r="AD265" s="3">
        <v>0</v>
      </c>
      <c r="AE265" s="3">
        <v>0</v>
      </c>
      <c r="AF265" t="s">
        <v>263</v>
      </c>
      <c r="AG265" s="13">
        <v>3</v>
      </c>
      <c r="AQ265"/>
    </row>
    <row r="266" spans="1:43" x14ac:dyDescent="0.2">
      <c r="A266" t="s">
        <v>681</v>
      </c>
      <c r="B266" t="s">
        <v>959</v>
      </c>
      <c r="C266" t="s">
        <v>1452</v>
      </c>
      <c r="D266" t="s">
        <v>1709</v>
      </c>
      <c r="E266" s="3">
        <v>37.355555555555554</v>
      </c>
      <c r="F266" s="3">
        <f>Table3[[#This Row],[Total Hours Nurse Staffing]]/Table3[[#This Row],[MDS Census]]</f>
        <v>3.899083878643665</v>
      </c>
      <c r="G266" s="3">
        <f>Table3[[#This Row],[Total Direct Care Staff Hours]]/Table3[[#This Row],[MDS Census]]</f>
        <v>3.5051963117192146</v>
      </c>
      <c r="H266" s="3">
        <f>Table3[[#This Row],[Total RN Hours (w/ Admin, DON)]]/Table3[[#This Row],[MDS Census]]</f>
        <v>1.1774985127900062</v>
      </c>
      <c r="I266" s="3">
        <f>Table3[[#This Row],[RN Hours (excl. Admin, DON)]]/Table3[[#This Row],[MDS Census]]</f>
        <v>0.78361094586555624</v>
      </c>
      <c r="J266" s="3">
        <f t="shared" si="4"/>
        <v>145.65244444444446</v>
      </c>
      <c r="K266" s="3">
        <f>SUM(Table3[[#This Row],[RN Hours (excl. Admin, DON)]], Table3[[#This Row],[LPN Hours (excl. Admin)]], Table3[[#This Row],[CNA Hours]], Table3[[#This Row],[NA TR Hours]], Table3[[#This Row],[Med Aide/Tech Hours]])</f>
        <v>130.93855555555555</v>
      </c>
      <c r="L266" s="3">
        <f>SUM(Table3[[#This Row],[RN Hours (excl. Admin, DON)]:[RN DON Hours]])</f>
        <v>43.986111111111114</v>
      </c>
      <c r="M266" s="3">
        <v>29.272222222222222</v>
      </c>
      <c r="N266" s="3">
        <v>9.6472222222222221</v>
      </c>
      <c r="O266" s="3">
        <v>5.0666666666666664</v>
      </c>
      <c r="P266" s="3">
        <f>SUM(Table3[[#This Row],[LPN Hours (excl. Admin)]:[LPN Admin Hours]])</f>
        <v>19.808333333333334</v>
      </c>
      <c r="Q266" s="3">
        <v>19.808333333333334</v>
      </c>
      <c r="R266" s="3">
        <v>0</v>
      </c>
      <c r="S266" s="3">
        <f>SUM(Table3[[#This Row],[CNA Hours]], Table3[[#This Row],[NA TR Hours]], Table3[[#This Row],[Med Aide/Tech Hours]])</f>
        <v>81.858000000000004</v>
      </c>
      <c r="T266" s="3">
        <v>81.858000000000004</v>
      </c>
      <c r="U266" s="3">
        <v>0</v>
      </c>
      <c r="V266" s="3">
        <v>0</v>
      </c>
      <c r="W266" s="3">
        <f>SUM(Table3[[#This Row],[RN Hours Contract]:[Med Aide Hours Contract]])</f>
        <v>0</v>
      </c>
      <c r="X266" s="3">
        <v>0</v>
      </c>
      <c r="Y266" s="3">
        <v>0</v>
      </c>
      <c r="Z266" s="3">
        <v>0</v>
      </c>
      <c r="AA266" s="3">
        <v>0</v>
      </c>
      <c r="AB266" s="3">
        <v>0</v>
      </c>
      <c r="AC266" s="3">
        <v>0</v>
      </c>
      <c r="AD266" s="3">
        <v>0</v>
      </c>
      <c r="AE266" s="3">
        <v>0</v>
      </c>
      <c r="AF266" t="s">
        <v>264</v>
      </c>
      <c r="AG266" s="13">
        <v>3</v>
      </c>
      <c r="AQ266"/>
    </row>
    <row r="267" spans="1:43" x14ac:dyDescent="0.2">
      <c r="A267" t="s">
        <v>681</v>
      </c>
      <c r="B267" t="s">
        <v>960</v>
      </c>
      <c r="C267" t="s">
        <v>1586</v>
      </c>
      <c r="D267" t="s">
        <v>1705</v>
      </c>
      <c r="E267" s="3">
        <v>74.599999999999994</v>
      </c>
      <c r="F267" s="3">
        <f>Table3[[#This Row],[Total Hours Nurse Staffing]]/Table3[[#This Row],[MDS Census]]</f>
        <v>3.1749851057491809</v>
      </c>
      <c r="G267" s="3">
        <f>Table3[[#This Row],[Total Direct Care Staff Hours]]/Table3[[#This Row],[MDS Census]]</f>
        <v>3.0005734286565389</v>
      </c>
      <c r="H267" s="3">
        <f>Table3[[#This Row],[Total RN Hours (w/ Admin, DON)]]/Table3[[#This Row],[MDS Census]]</f>
        <v>0.49250521298778677</v>
      </c>
      <c r="I267" s="3">
        <f>Table3[[#This Row],[RN Hours (excl. Admin, DON)]]/Table3[[#This Row],[MDS Census]]</f>
        <v>0.35376526660708968</v>
      </c>
      <c r="J267" s="3">
        <f t="shared" si="4"/>
        <v>236.85388888888889</v>
      </c>
      <c r="K267" s="3">
        <f>SUM(Table3[[#This Row],[RN Hours (excl. Admin, DON)]], Table3[[#This Row],[LPN Hours (excl. Admin)]], Table3[[#This Row],[CNA Hours]], Table3[[#This Row],[NA TR Hours]], Table3[[#This Row],[Med Aide/Tech Hours]])</f>
        <v>223.84277777777777</v>
      </c>
      <c r="L267" s="3">
        <f>SUM(Table3[[#This Row],[RN Hours (excl. Admin, DON)]:[RN DON Hours]])</f>
        <v>36.74088888888889</v>
      </c>
      <c r="M267" s="3">
        <v>26.390888888888888</v>
      </c>
      <c r="N267" s="3">
        <v>4.6611111111111114</v>
      </c>
      <c r="O267" s="3">
        <v>5.6888888888888891</v>
      </c>
      <c r="P267" s="3">
        <f>SUM(Table3[[#This Row],[LPN Hours (excl. Admin)]:[LPN Admin Hours]])</f>
        <v>68.75277777777778</v>
      </c>
      <c r="Q267" s="3">
        <v>66.091666666666669</v>
      </c>
      <c r="R267" s="3">
        <v>2.661111111111111</v>
      </c>
      <c r="S267" s="3">
        <f>SUM(Table3[[#This Row],[CNA Hours]], Table3[[#This Row],[NA TR Hours]], Table3[[#This Row],[Med Aide/Tech Hours]])</f>
        <v>131.36022222222221</v>
      </c>
      <c r="T267" s="3">
        <v>126.82411111111111</v>
      </c>
      <c r="U267" s="3">
        <v>4.5361111111111114</v>
      </c>
      <c r="V267" s="3">
        <v>0</v>
      </c>
      <c r="W267" s="3">
        <f>SUM(Table3[[#This Row],[RN Hours Contract]:[Med Aide Hours Contract]])</f>
        <v>22.387222222222221</v>
      </c>
      <c r="X267" s="3">
        <v>4.088111111111111</v>
      </c>
      <c r="Y267" s="3">
        <v>0</v>
      </c>
      <c r="Z267" s="3">
        <v>0</v>
      </c>
      <c r="AA267" s="3">
        <v>4.3805555555555555</v>
      </c>
      <c r="AB267" s="3">
        <v>0</v>
      </c>
      <c r="AC267" s="3">
        <v>13.568555555555553</v>
      </c>
      <c r="AD267" s="3">
        <v>0.35</v>
      </c>
      <c r="AE267" s="3">
        <v>0</v>
      </c>
      <c r="AF267" t="s">
        <v>265</v>
      </c>
      <c r="AG267" s="13">
        <v>3</v>
      </c>
      <c r="AQ267"/>
    </row>
    <row r="268" spans="1:43" x14ac:dyDescent="0.2">
      <c r="A268" t="s">
        <v>681</v>
      </c>
      <c r="B268" t="s">
        <v>961</v>
      </c>
      <c r="C268" t="s">
        <v>1423</v>
      </c>
      <c r="D268" t="s">
        <v>1718</v>
      </c>
      <c r="E268" s="3">
        <v>89.777777777777771</v>
      </c>
      <c r="F268" s="3">
        <f>Table3[[#This Row],[Total Hours Nurse Staffing]]/Table3[[#This Row],[MDS Census]]</f>
        <v>3.2961076732673269</v>
      </c>
      <c r="G268" s="3">
        <f>Table3[[#This Row],[Total Direct Care Staff Hours]]/Table3[[#This Row],[MDS Census]]</f>
        <v>3.0543688118811883</v>
      </c>
      <c r="H268" s="3">
        <f>Table3[[#This Row],[Total RN Hours (w/ Admin, DON)]]/Table3[[#This Row],[MDS Census]]</f>
        <v>0.5853032178217823</v>
      </c>
      <c r="I268" s="3">
        <f>Table3[[#This Row],[RN Hours (excl. Admin, DON)]]/Table3[[#This Row],[MDS Census]]</f>
        <v>0.40108292079207924</v>
      </c>
      <c r="J268" s="3">
        <f t="shared" si="4"/>
        <v>295.91722222222222</v>
      </c>
      <c r="K268" s="3">
        <f>SUM(Table3[[#This Row],[RN Hours (excl. Admin, DON)]], Table3[[#This Row],[LPN Hours (excl. Admin)]], Table3[[#This Row],[CNA Hours]], Table3[[#This Row],[NA TR Hours]], Table3[[#This Row],[Med Aide/Tech Hours]])</f>
        <v>274.21444444444444</v>
      </c>
      <c r="L268" s="3">
        <f>SUM(Table3[[#This Row],[RN Hours (excl. Admin, DON)]:[RN DON Hours]])</f>
        <v>52.547222222222224</v>
      </c>
      <c r="M268" s="3">
        <v>36.008333333333333</v>
      </c>
      <c r="N268" s="3">
        <v>10.938888888888888</v>
      </c>
      <c r="O268" s="3">
        <v>5.6</v>
      </c>
      <c r="P268" s="3">
        <f>SUM(Table3[[#This Row],[LPN Hours (excl. Admin)]:[LPN Admin Hours]])</f>
        <v>73.600555555555559</v>
      </c>
      <c r="Q268" s="3">
        <v>68.436666666666667</v>
      </c>
      <c r="R268" s="3">
        <v>5.1638888888888888</v>
      </c>
      <c r="S268" s="3">
        <f>SUM(Table3[[#This Row],[CNA Hours]], Table3[[#This Row],[NA TR Hours]], Table3[[#This Row],[Med Aide/Tech Hours]])</f>
        <v>169.76944444444445</v>
      </c>
      <c r="T268" s="3">
        <v>169.08055555555555</v>
      </c>
      <c r="U268" s="3">
        <v>0.68888888888888888</v>
      </c>
      <c r="V268" s="3">
        <v>0</v>
      </c>
      <c r="W268" s="3">
        <f>SUM(Table3[[#This Row],[RN Hours Contract]:[Med Aide Hours Contract]])</f>
        <v>1.595</v>
      </c>
      <c r="X268" s="3">
        <v>0</v>
      </c>
      <c r="Y268" s="3">
        <v>0</v>
      </c>
      <c r="Z268" s="3">
        <v>0</v>
      </c>
      <c r="AA268" s="3">
        <v>0.40611111111111109</v>
      </c>
      <c r="AB268" s="3">
        <v>0</v>
      </c>
      <c r="AC268" s="3">
        <v>0.5</v>
      </c>
      <c r="AD268" s="3">
        <v>0.68888888888888888</v>
      </c>
      <c r="AE268" s="3">
        <v>0</v>
      </c>
      <c r="AF268" t="s">
        <v>266</v>
      </c>
      <c r="AG268" s="13">
        <v>3</v>
      </c>
      <c r="AQ268"/>
    </row>
    <row r="269" spans="1:43" x14ac:dyDescent="0.2">
      <c r="A269" t="s">
        <v>681</v>
      </c>
      <c r="B269" t="s">
        <v>962</v>
      </c>
      <c r="C269" t="s">
        <v>1587</v>
      </c>
      <c r="D269" t="s">
        <v>1688</v>
      </c>
      <c r="E269" s="3">
        <v>14.266666666666667</v>
      </c>
      <c r="F269" s="3">
        <f>Table3[[#This Row],[Total Hours Nurse Staffing]]/Table3[[#This Row],[MDS Census]]</f>
        <v>3.9706619937694705</v>
      </c>
      <c r="G269" s="3">
        <f>Table3[[#This Row],[Total Direct Care Staff Hours]]/Table3[[#This Row],[MDS Census]]</f>
        <v>3.7081853582554518</v>
      </c>
      <c r="H269" s="3">
        <f>Table3[[#This Row],[Total RN Hours (w/ Admin, DON)]]/Table3[[#This Row],[MDS Census]]</f>
        <v>1.2111370716510903</v>
      </c>
      <c r="I269" s="3">
        <f>Table3[[#This Row],[RN Hours (excl. Admin, DON)]]/Table3[[#This Row],[MDS Census]]</f>
        <v>0.94866043613707152</v>
      </c>
      <c r="J269" s="3">
        <f t="shared" si="4"/>
        <v>56.648111111111113</v>
      </c>
      <c r="K269" s="3">
        <f>SUM(Table3[[#This Row],[RN Hours (excl. Admin, DON)]], Table3[[#This Row],[LPN Hours (excl. Admin)]], Table3[[#This Row],[CNA Hours]], Table3[[#This Row],[NA TR Hours]], Table3[[#This Row],[Med Aide/Tech Hours]])</f>
        <v>52.903444444444446</v>
      </c>
      <c r="L269" s="3">
        <f>SUM(Table3[[#This Row],[RN Hours (excl. Admin, DON)]:[RN DON Hours]])</f>
        <v>17.27888888888889</v>
      </c>
      <c r="M269" s="3">
        <v>13.534222222222221</v>
      </c>
      <c r="N269" s="3">
        <v>2.5762222222222229</v>
      </c>
      <c r="O269" s="3">
        <v>1.1684444444444457</v>
      </c>
      <c r="P269" s="3">
        <f>SUM(Table3[[#This Row],[LPN Hours (excl. Admin)]:[LPN Admin Hours]])</f>
        <v>7.267555555555556</v>
      </c>
      <c r="Q269" s="3">
        <v>7.267555555555556</v>
      </c>
      <c r="R269" s="3">
        <v>0</v>
      </c>
      <c r="S269" s="3">
        <f>SUM(Table3[[#This Row],[CNA Hours]], Table3[[#This Row],[NA TR Hours]], Table3[[#This Row],[Med Aide/Tech Hours]])</f>
        <v>32.101666666666667</v>
      </c>
      <c r="T269" s="3">
        <v>32.101666666666667</v>
      </c>
      <c r="U269" s="3">
        <v>0</v>
      </c>
      <c r="V269" s="3">
        <v>0</v>
      </c>
      <c r="W269" s="3">
        <f>SUM(Table3[[#This Row],[RN Hours Contract]:[Med Aide Hours Contract]])</f>
        <v>0</v>
      </c>
      <c r="X269" s="3">
        <v>0</v>
      </c>
      <c r="Y269" s="3">
        <v>0</v>
      </c>
      <c r="Z269" s="3">
        <v>0</v>
      </c>
      <c r="AA269" s="3">
        <v>0</v>
      </c>
      <c r="AB269" s="3">
        <v>0</v>
      </c>
      <c r="AC269" s="3">
        <v>0</v>
      </c>
      <c r="AD269" s="3">
        <v>0</v>
      </c>
      <c r="AE269" s="3">
        <v>0</v>
      </c>
      <c r="AF269" t="s">
        <v>267</v>
      </c>
      <c r="AG269" s="13">
        <v>3</v>
      </c>
      <c r="AQ269"/>
    </row>
    <row r="270" spans="1:43" x14ac:dyDescent="0.2">
      <c r="A270" t="s">
        <v>681</v>
      </c>
      <c r="B270" t="s">
        <v>963</v>
      </c>
      <c r="C270" t="s">
        <v>1426</v>
      </c>
      <c r="D270" t="s">
        <v>1688</v>
      </c>
      <c r="E270" s="3">
        <v>36.299999999999997</v>
      </c>
      <c r="F270" s="3">
        <f>Table3[[#This Row],[Total Hours Nurse Staffing]]/Table3[[#This Row],[MDS Census]]</f>
        <v>3.8139822467095201</v>
      </c>
      <c r="G270" s="3">
        <f>Table3[[#This Row],[Total Direct Care Staff Hours]]/Table3[[#This Row],[MDS Census]]</f>
        <v>3.4723844505662691</v>
      </c>
      <c r="H270" s="3">
        <f>Table3[[#This Row],[Total RN Hours (w/ Admin, DON)]]/Table3[[#This Row],[MDS Census]]</f>
        <v>1.123893480257117</v>
      </c>
      <c r="I270" s="3">
        <f>Table3[[#This Row],[RN Hours (excl. Admin, DON)]]/Table3[[#This Row],[MDS Census]]</f>
        <v>0.94513621059075614</v>
      </c>
      <c r="J270" s="3">
        <f t="shared" si="4"/>
        <v>138.44755555555557</v>
      </c>
      <c r="K270" s="3">
        <f>SUM(Table3[[#This Row],[RN Hours (excl. Admin, DON)]], Table3[[#This Row],[LPN Hours (excl. Admin)]], Table3[[#This Row],[CNA Hours]], Table3[[#This Row],[NA TR Hours]], Table3[[#This Row],[Med Aide/Tech Hours]])</f>
        <v>126.04755555555556</v>
      </c>
      <c r="L270" s="3">
        <f>SUM(Table3[[#This Row],[RN Hours (excl. Admin, DON)]:[RN DON Hours]])</f>
        <v>40.797333333333341</v>
      </c>
      <c r="M270" s="3">
        <v>34.308444444444447</v>
      </c>
      <c r="N270" s="3">
        <v>1.2444444444444445</v>
      </c>
      <c r="O270" s="3">
        <v>5.2444444444444445</v>
      </c>
      <c r="P270" s="3">
        <f>SUM(Table3[[#This Row],[LPN Hours (excl. Admin)]:[LPN Admin Hours]])</f>
        <v>16.583333333333336</v>
      </c>
      <c r="Q270" s="3">
        <v>10.672222222222222</v>
      </c>
      <c r="R270" s="3">
        <v>5.9111111111111114</v>
      </c>
      <c r="S270" s="3">
        <f>SUM(Table3[[#This Row],[CNA Hours]], Table3[[#This Row],[NA TR Hours]], Table3[[#This Row],[Med Aide/Tech Hours]])</f>
        <v>81.066888888888897</v>
      </c>
      <c r="T270" s="3">
        <v>81.066888888888897</v>
      </c>
      <c r="U270" s="3">
        <v>0</v>
      </c>
      <c r="V270" s="3">
        <v>0</v>
      </c>
      <c r="W270" s="3">
        <f>SUM(Table3[[#This Row],[RN Hours Contract]:[Med Aide Hours Contract]])</f>
        <v>0</v>
      </c>
      <c r="X270" s="3">
        <v>0</v>
      </c>
      <c r="Y270" s="3">
        <v>0</v>
      </c>
      <c r="Z270" s="3">
        <v>0</v>
      </c>
      <c r="AA270" s="3">
        <v>0</v>
      </c>
      <c r="AB270" s="3">
        <v>0</v>
      </c>
      <c r="AC270" s="3">
        <v>0</v>
      </c>
      <c r="AD270" s="3">
        <v>0</v>
      </c>
      <c r="AE270" s="3">
        <v>0</v>
      </c>
      <c r="AF270" t="s">
        <v>268</v>
      </c>
      <c r="AG270" s="13">
        <v>3</v>
      </c>
      <c r="AQ270"/>
    </row>
    <row r="271" spans="1:43" x14ac:dyDescent="0.2">
      <c r="A271" t="s">
        <v>681</v>
      </c>
      <c r="B271" t="s">
        <v>964</v>
      </c>
      <c r="C271" t="s">
        <v>1588</v>
      </c>
      <c r="D271" t="s">
        <v>1720</v>
      </c>
      <c r="E271" s="3">
        <v>49.111111111111114</v>
      </c>
      <c r="F271" s="3">
        <f>Table3[[#This Row],[Total Hours Nurse Staffing]]/Table3[[#This Row],[MDS Census]]</f>
        <v>4.2114841628959274</v>
      </c>
      <c r="G271" s="3">
        <f>Table3[[#This Row],[Total Direct Care Staff Hours]]/Table3[[#This Row],[MDS Census]]</f>
        <v>4.005149321266968</v>
      </c>
      <c r="H271" s="3">
        <f>Table3[[#This Row],[Total RN Hours (w/ Admin, DON)]]/Table3[[#This Row],[MDS Census]]</f>
        <v>1.2925339366515836</v>
      </c>
      <c r="I271" s="3">
        <f>Table3[[#This Row],[RN Hours (excl. Admin, DON)]]/Table3[[#This Row],[MDS Census]]</f>
        <v>1.0861990950226244</v>
      </c>
      <c r="J271" s="3">
        <f t="shared" si="4"/>
        <v>206.83066666666667</v>
      </c>
      <c r="K271" s="3">
        <f>SUM(Table3[[#This Row],[RN Hours (excl. Admin, DON)]], Table3[[#This Row],[LPN Hours (excl. Admin)]], Table3[[#This Row],[CNA Hours]], Table3[[#This Row],[NA TR Hours]], Table3[[#This Row],[Med Aide/Tech Hours]])</f>
        <v>196.69733333333335</v>
      </c>
      <c r="L271" s="3">
        <f>SUM(Table3[[#This Row],[RN Hours (excl. Admin, DON)]:[RN DON Hours]])</f>
        <v>63.477777777777774</v>
      </c>
      <c r="M271" s="3">
        <v>53.344444444444441</v>
      </c>
      <c r="N271" s="3">
        <v>5.166666666666667</v>
      </c>
      <c r="O271" s="3">
        <v>4.9666666666666668</v>
      </c>
      <c r="P271" s="3">
        <f>SUM(Table3[[#This Row],[LPN Hours (excl. Admin)]:[LPN Admin Hours]])</f>
        <v>33.261222222222223</v>
      </c>
      <c r="Q271" s="3">
        <v>33.261222222222223</v>
      </c>
      <c r="R271" s="3">
        <v>0</v>
      </c>
      <c r="S271" s="3">
        <f>SUM(Table3[[#This Row],[CNA Hours]], Table3[[#This Row],[NA TR Hours]], Table3[[#This Row],[Med Aide/Tech Hours]])</f>
        <v>110.09166666666667</v>
      </c>
      <c r="T271" s="3">
        <v>105.825</v>
      </c>
      <c r="U271" s="3">
        <v>4.2666666666666666</v>
      </c>
      <c r="V271" s="3">
        <v>0</v>
      </c>
      <c r="W271" s="3">
        <f>SUM(Table3[[#This Row],[RN Hours Contract]:[Med Aide Hours Contract]])</f>
        <v>6.0611111111111109</v>
      </c>
      <c r="X271" s="3">
        <v>0</v>
      </c>
      <c r="Y271" s="3">
        <v>0</v>
      </c>
      <c r="Z271" s="3">
        <v>0</v>
      </c>
      <c r="AA271" s="3">
        <v>0</v>
      </c>
      <c r="AB271" s="3">
        <v>0</v>
      </c>
      <c r="AC271" s="3">
        <v>3.0166666666666666</v>
      </c>
      <c r="AD271" s="3">
        <v>3.0444444444444443</v>
      </c>
      <c r="AE271" s="3">
        <v>0</v>
      </c>
      <c r="AF271" t="s">
        <v>269</v>
      </c>
      <c r="AG271" s="13">
        <v>3</v>
      </c>
      <c r="AQ271"/>
    </row>
    <row r="272" spans="1:43" x14ac:dyDescent="0.2">
      <c r="A272" t="s">
        <v>681</v>
      </c>
      <c r="B272" t="s">
        <v>965</v>
      </c>
      <c r="C272" t="s">
        <v>1589</v>
      </c>
      <c r="D272" t="s">
        <v>1709</v>
      </c>
      <c r="E272" s="3">
        <v>52.733333333333334</v>
      </c>
      <c r="F272" s="3">
        <f>Table3[[#This Row],[Total Hours Nurse Staffing]]/Table3[[#This Row],[MDS Census]]</f>
        <v>4.0292878213232193</v>
      </c>
      <c r="G272" s="3">
        <f>Table3[[#This Row],[Total Direct Care Staff Hours]]/Table3[[#This Row],[MDS Census]]</f>
        <v>3.7202907711757272</v>
      </c>
      <c r="H272" s="3">
        <f>Table3[[#This Row],[Total RN Hours (w/ Admin, DON)]]/Table3[[#This Row],[MDS Census]]</f>
        <v>1.1819426885798567</v>
      </c>
      <c r="I272" s="3">
        <f>Table3[[#This Row],[RN Hours (excl. Admin, DON)]]/Table3[[#This Row],[MDS Census]]</f>
        <v>0.87294563843236406</v>
      </c>
      <c r="J272" s="3">
        <f t="shared" si="4"/>
        <v>212.47777777777779</v>
      </c>
      <c r="K272" s="3">
        <f>SUM(Table3[[#This Row],[RN Hours (excl. Admin, DON)]], Table3[[#This Row],[LPN Hours (excl. Admin)]], Table3[[#This Row],[CNA Hours]], Table3[[#This Row],[NA TR Hours]], Table3[[#This Row],[Med Aide/Tech Hours]])</f>
        <v>196.18333333333334</v>
      </c>
      <c r="L272" s="3">
        <f>SUM(Table3[[#This Row],[RN Hours (excl. Admin, DON)]:[RN DON Hours]])</f>
        <v>62.327777777777776</v>
      </c>
      <c r="M272" s="3">
        <v>46.033333333333331</v>
      </c>
      <c r="N272" s="3">
        <v>10.783333333333333</v>
      </c>
      <c r="O272" s="3">
        <v>5.5111111111111111</v>
      </c>
      <c r="P272" s="3">
        <f>SUM(Table3[[#This Row],[LPN Hours (excl. Admin)]:[LPN Admin Hours]])</f>
        <v>40.394444444444446</v>
      </c>
      <c r="Q272" s="3">
        <v>40.394444444444446</v>
      </c>
      <c r="R272" s="3">
        <v>0</v>
      </c>
      <c r="S272" s="3">
        <f>SUM(Table3[[#This Row],[CNA Hours]], Table3[[#This Row],[NA TR Hours]], Table3[[#This Row],[Med Aide/Tech Hours]])</f>
        <v>109.75555555555556</v>
      </c>
      <c r="T272" s="3">
        <v>109.75555555555556</v>
      </c>
      <c r="U272" s="3">
        <v>0</v>
      </c>
      <c r="V272" s="3">
        <v>0</v>
      </c>
      <c r="W272" s="3">
        <f>SUM(Table3[[#This Row],[RN Hours Contract]:[Med Aide Hours Contract]])</f>
        <v>0</v>
      </c>
      <c r="X272" s="3">
        <v>0</v>
      </c>
      <c r="Y272" s="3">
        <v>0</v>
      </c>
      <c r="Z272" s="3">
        <v>0</v>
      </c>
      <c r="AA272" s="3">
        <v>0</v>
      </c>
      <c r="AB272" s="3">
        <v>0</v>
      </c>
      <c r="AC272" s="3">
        <v>0</v>
      </c>
      <c r="AD272" s="3">
        <v>0</v>
      </c>
      <c r="AE272" s="3">
        <v>0</v>
      </c>
      <c r="AF272" t="s">
        <v>270</v>
      </c>
      <c r="AG272" s="13">
        <v>3</v>
      </c>
      <c r="AQ272"/>
    </row>
    <row r="273" spans="1:43" x14ac:dyDescent="0.2">
      <c r="A273" t="s">
        <v>681</v>
      </c>
      <c r="B273" t="s">
        <v>966</v>
      </c>
      <c r="C273" t="s">
        <v>1590</v>
      </c>
      <c r="D273" t="s">
        <v>1737</v>
      </c>
      <c r="E273" s="3">
        <v>126.75555555555556</v>
      </c>
      <c r="F273" s="3">
        <f>Table3[[#This Row],[Total Hours Nurse Staffing]]/Table3[[#This Row],[MDS Census]]</f>
        <v>3.1235159537166899</v>
      </c>
      <c r="G273" s="3">
        <f>Table3[[#This Row],[Total Direct Care Staff Hours]]/Table3[[#This Row],[MDS Census]]</f>
        <v>2.9938262622720897</v>
      </c>
      <c r="H273" s="3">
        <f>Table3[[#This Row],[Total RN Hours (w/ Admin, DON)]]/Table3[[#This Row],[MDS Census]]</f>
        <v>0.43745178821879377</v>
      </c>
      <c r="I273" s="3">
        <f>Table3[[#This Row],[RN Hours (excl. Admin, DON)]]/Table3[[#This Row],[MDS Census]]</f>
        <v>0.33741234221598876</v>
      </c>
      <c r="J273" s="3">
        <f t="shared" si="4"/>
        <v>395.923</v>
      </c>
      <c r="K273" s="3">
        <f>SUM(Table3[[#This Row],[RN Hours (excl. Admin, DON)]], Table3[[#This Row],[LPN Hours (excl. Admin)]], Table3[[#This Row],[CNA Hours]], Table3[[#This Row],[NA TR Hours]], Table3[[#This Row],[Med Aide/Tech Hours]])</f>
        <v>379.48411111111113</v>
      </c>
      <c r="L273" s="3">
        <f>SUM(Table3[[#This Row],[RN Hours (excl. Admin, DON)]:[RN DON Hours]])</f>
        <v>55.449444444444438</v>
      </c>
      <c r="M273" s="3">
        <v>42.768888888888888</v>
      </c>
      <c r="N273" s="3">
        <v>8.1472222222222221</v>
      </c>
      <c r="O273" s="3">
        <v>4.5333333333333332</v>
      </c>
      <c r="P273" s="3">
        <f>SUM(Table3[[#This Row],[LPN Hours (excl. Admin)]:[LPN Admin Hours]])</f>
        <v>99.00555555555556</v>
      </c>
      <c r="Q273" s="3">
        <v>95.24722222222222</v>
      </c>
      <c r="R273" s="3">
        <v>3.7583333333333333</v>
      </c>
      <c r="S273" s="3">
        <f>SUM(Table3[[#This Row],[CNA Hours]], Table3[[#This Row],[NA TR Hours]], Table3[[#This Row],[Med Aide/Tech Hours]])</f>
        <v>241.46799999999999</v>
      </c>
      <c r="T273" s="3">
        <v>235.29577777777777</v>
      </c>
      <c r="U273" s="3">
        <v>6.1722222222222225</v>
      </c>
      <c r="V273" s="3">
        <v>0</v>
      </c>
      <c r="W273" s="3">
        <f>SUM(Table3[[#This Row],[RN Hours Contract]:[Med Aide Hours Contract]])</f>
        <v>7.0896666666666661</v>
      </c>
      <c r="X273" s="3">
        <v>2.1105555555555555</v>
      </c>
      <c r="Y273" s="3">
        <v>0</v>
      </c>
      <c r="Z273" s="3">
        <v>0</v>
      </c>
      <c r="AA273" s="3">
        <v>0.18888888888888888</v>
      </c>
      <c r="AB273" s="3">
        <v>0</v>
      </c>
      <c r="AC273" s="3">
        <v>3.4068888888888891</v>
      </c>
      <c r="AD273" s="3">
        <v>1.3833333333333333</v>
      </c>
      <c r="AE273" s="3">
        <v>0</v>
      </c>
      <c r="AF273" t="s">
        <v>271</v>
      </c>
      <c r="AG273" s="13">
        <v>3</v>
      </c>
      <c r="AQ273"/>
    </row>
    <row r="274" spans="1:43" x14ac:dyDescent="0.2">
      <c r="A274" t="s">
        <v>681</v>
      </c>
      <c r="B274" t="s">
        <v>967</v>
      </c>
      <c r="C274" t="s">
        <v>1406</v>
      </c>
      <c r="D274" t="s">
        <v>1734</v>
      </c>
      <c r="E274" s="3">
        <v>105.63333333333334</v>
      </c>
      <c r="F274" s="3">
        <f>Table3[[#This Row],[Total Hours Nurse Staffing]]/Table3[[#This Row],[MDS Census]]</f>
        <v>2.6571158094035972</v>
      </c>
      <c r="G274" s="3">
        <f>Table3[[#This Row],[Total Direct Care Staff Hours]]/Table3[[#This Row],[MDS Census]]</f>
        <v>2.4192279373093504</v>
      </c>
      <c r="H274" s="3">
        <f>Table3[[#This Row],[Total RN Hours (w/ Admin, DON)]]/Table3[[#This Row],[MDS Census]]</f>
        <v>0.7881981697696433</v>
      </c>
      <c r="I274" s="3">
        <f>Table3[[#This Row],[RN Hours (excl. Admin, DON)]]/Table3[[#This Row],[MDS Census]]</f>
        <v>0.57098979699169028</v>
      </c>
      <c r="J274" s="3">
        <f t="shared" si="4"/>
        <v>280.68</v>
      </c>
      <c r="K274" s="3">
        <f>SUM(Table3[[#This Row],[RN Hours (excl. Admin, DON)]], Table3[[#This Row],[LPN Hours (excl. Admin)]], Table3[[#This Row],[CNA Hours]], Table3[[#This Row],[NA TR Hours]], Table3[[#This Row],[Med Aide/Tech Hours]])</f>
        <v>255.55111111111108</v>
      </c>
      <c r="L274" s="3">
        <f>SUM(Table3[[#This Row],[RN Hours (excl. Admin, DON)]:[RN DON Hours]])</f>
        <v>83.259999999999991</v>
      </c>
      <c r="M274" s="3">
        <v>60.315555555555548</v>
      </c>
      <c r="N274" s="3">
        <v>17.379999999999992</v>
      </c>
      <c r="O274" s="3">
        <v>5.5644444444444447</v>
      </c>
      <c r="P274" s="3">
        <f>SUM(Table3[[#This Row],[LPN Hours (excl. Admin)]:[LPN Admin Hours]])</f>
        <v>78.596666666666664</v>
      </c>
      <c r="Q274" s="3">
        <v>76.412222222222226</v>
      </c>
      <c r="R274" s="3">
        <v>2.1844444444444449</v>
      </c>
      <c r="S274" s="3">
        <f>SUM(Table3[[#This Row],[CNA Hours]], Table3[[#This Row],[NA TR Hours]], Table3[[#This Row],[Med Aide/Tech Hours]])</f>
        <v>118.82333333333334</v>
      </c>
      <c r="T274" s="3">
        <v>118.82333333333334</v>
      </c>
      <c r="U274" s="3">
        <v>0</v>
      </c>
      <c r="V274" s="3">
        <v>0</v>
      </c>
      <c r="W274" s="3">
        <f>SUM(Table3[[#This Row],[RN Hours Contract]:[Med Aide Hours Contract]])</f>
        <v>29.835555555555565</v>
      </c>
      <c r="X274" s="3">
        <v>2.226666666666667</v>
      </c>
      <c r="Y274" s="3">
        <v>0</v>
      </c>
      <c r="Z274" s="3">
        <v>0</v>
      </c>
      <c r="AA274" s="3">
        <v>6.2533333333333356</v>
      </c>
      <c r="AB274" s="3">
        <v>0</v>
      </c>
      <c r="AC274" s="3">
        <v>21.355555555555561</v>
      </c>
      <c r="AD274" s="3">
        <v>0</v>
      </c>
      <c r="AE274" s="3">
        <v>0</v>
      </c>
      <c r="AF274" t="s">
        <v>272</v>
      </c>
      <c r="AG274" s="13">
        <v>3</v>
      </c>
      <c r="AQ274"/>
    </row>
    <row r="275" spans="1:43" x14ac:dyDescent="0.2">
      <c r="A275" t="s">
        <v>681</v>
      </c>
      <c r="B275" t="s">
        <v>968</v>
      </c>
      <c r="C275" t="s">
        <v>1591</v>
      </c>
      <c r="D275" t="s">
        <v>1750</v>
      </c>
      <c r="E275" s="3">
        <v>85.955555555555549</v>
      </c>
      <c r="F275" s="3">
        <f>Table3[[#This Row],[Total Hours Nurse Staffing]]/Table3[[#This Row],[MDS Census]]</f>
        <v>4.5284423474663917</v>
      </c>
      <c r="G275" s="3">
        <f>Table3[[#This Row],[Total Direct Care Staff Hours]]/Table3[[#This Row],[MDS Census]]</f>
        <v>4.2284811271975187</v>
      </c>
      <c r="H275" s="3">
        <f>Table3[[#This Row],[Total RN Hours (w/ Admin, DON)]]/Table3[[#This Row],[MDS Census]]</f>
        <v>0.81935496380558426</v>
      </c>
      <c r="I275" s="3">
        <f>Table3[[#This Row],[RN Hours (excl. Admin, DON)]]/Table3[[#This Row],[MDS Census]]</f>
        <v>0.6575788521199587</v>
      </c>
      <c r="J275" s="3">
        <f t="shared" si="4"/>
        <v>389.24477777777781</v>
      </c>
      <c r="K275" s="3">
        <f>SUM(Table3[[#This Row],[RN Hours (excl. Admin, DON)]], Table3[[#This Row],[LPN Hours (excl. Admin)]], Table3[[#This Row],[CNA Hours]], Table3[[#This Row],[NA TR Hours]], Table3[[#This Row],[Med Aide/Tech Hours]])</f>
        <v>363.46144444444445</v>
      </c>
      <c r="L275" s="3">
        <f>SUM(Table3[[#This Row],[RN Hours (excl. Admin, DON)]:[RN DON Hours]])</f>
        <v>70.428111111111107</v>
      </c>
      <c r="M275" s="3">
        <v>56.522555555555556</v>
      </c>
      <c r="N275" s="3">
        <v>8.3944444444444439</v>
      </c>
      <c r="O275" s="3">
        <v>5.5111111111111111</v>
      </c>
      <c r="P275" s="3">
        <f>SUM(Table3[[#This Row],[LPN Hours (excl. Admin)]:[LPN Admin Hours]])</f>
        <v>112.61111111111111</v>
      </c>
      <c r="Q275" s="3">
        <v>100.73333333333333</v>
      </c>
      <c r="R275" s="3">
        <v>11.877777777777778</v>
      </c>
      <c r="S275" s="3">
        <f>SUM(Table3[[#This Row],[CNA Hours]], Table3[[#This Row],[NA TR Hours]], Table3[[#This Row],[Med Aide/Tech Hours]])</f>
        <v>206.20555555555555</v>
      </c>
      <c r="T275" s="3">
        <v>202.0611111111111</v>
      </c>
      <c r="U275" s="3">
        <v>4.1444444444444448</v>
      </c>
      <c r="V275" s="3">
        <v>0</v>
      </c>
      <c r="W275" s="3">
        <f>SUM(Table3[[#This Row],[RN Hours Contract]:[Med Aide Hours Contract]])</f>
        <v>17.255555555555556</v>
      </c>
      <c r="X275" s="3">
        <v>7.8166666666666664</v>
      </c>
      <c r="Y275" s="3">
        <v>0</v>
      </c>
      <c r="Z275" s="3">
        <v>0</v>
      </c>
      <c r="AA275" s="3">
        <v>3.0083333333333333</v>
      </c>
      <c r="AB275" s="3">
        <v>0</v>
      </c>
      <c r="AC275" s="3">
        <v>4.8527777777777779</v>
      </c>
      <c r="AD275" s="3">
        <v>1.5777777777777777</v>
      </c>
      <c r="AE275" s="3">
        <v>0</v>
      </c>
      <c r="AF275" t="s">
        <v>273</v>
      </c>
      <c r="AG275" s="13">
        <v>3</v>
      </c>
      <c r="AQ275"/>
    </row>
    <row r="276" spans="1:43" x14ac:dyDescent="0.2">
      <c r="A276" t="s">
        <v>681</v>
      </c>
      <c r="B276" t="s">
        <v>969</v>
      </c>
      <c r="C276" t="s">
        <v>1571</v>
      </c>
      <c r="D276" t="s">
        <v>1733</v>
      </c>
      <c r="E276" s="3">
        <v>35.022222222222226</v>
      </c>
      <c r="F276" s="3">
        <f>Table3[[#This Row],[Total Hours Nurse Staffing]]/Table3[[#This Row],[MDS Census]]</f>
        <v>3.123445431472081</v>
      </c>
      <c r="G276" s="3">
        <f>Table3[[#This Row],[Total Direct Care Staff Hours]]/Table3[[#This Row],[MDS Census]]</f>
        <v>2.9669574873096445</v>
      </c>
      <c r="H276" s="3">
        <f>Table3[[#This Row],[Total RN Hours (w/ Admin, DON)]]/Table3[[#This Row],[MDS Census]]</f>
        <v>0.58613578680203038</v>
      </c>
      <c r="I276" s="3">
        <f>Table3[[#This Row],[RN Hours (excl. Admin, DON)]]/Table3[[#This Row],[MDS Census]]</f>
        <v>0.42964784263959388</v>
      </c>
      <c r="J276" s="3">
        <f t="shared" si="4"/>
        <v>109.39</v>
      </c>
      <c r="K276" s="3">
        <f>SUM(Table3[[#This Row],[RN Hours (excl. Admin, DON)]], Table3[[#This Row],[LPN Hours (excl. Admin)]], Table3[[#This Row],[CNA Hours]], Table3[[#This Row],[NA TR Hours]], Table3[[#This Row],[Med Aide/Tech Hours]])</f>
        <v>103.90944444444445</v>
      </c>
      <c r="L276" s="3">
        <f>SUM(Table3[[#This Row],[RN Hours (excl. Admin, DON)]:[RN DON Hours]])</f>
        <v>20.527777777777779</v>
      </c>
      <c r="M276" s="3">
        <v>15.047222222222222</v>
      </c>
      <c r="N276" s="3">
        <v>0</v>
      </c>
      <c r="O276" s="3">
        <v>5.4805555555555552</v>
      </c>
      <c r="P276" s="3">
        <f>SUM(Table3[[#This Row],[LPN Hours (excl. Admin)]:[LPN Admin Hours]])</f>
        <v>24.752777777777776</v>
      </c>
      <c r="Q276" s="3">
        <v>24.752777777777776</v>
      </c>
      <c r="R276" s="3">
        <v>0</v>
      </c>
      <c r="S276" s="3">
        <f>SUM(Table3[[#This Row],[CNA Hours]], Table3[[#This Row],[NA TR Hours]], Table3[[#This Row],[Med Aide/Tech Hours]])</f>
        <v>64.109444444444449</v>
      </c>
      <c r="T276" s="3">
        <v>64.109444444444449</v>
      </c>
      <c r="U276" s="3">
        <v>0</v>
      </c>
      <c r="V276" s="3">
        <v>0</v>
      </c>
      <c r="W276" s="3">
        <f>SUM(Table3[[#This Row],[RN Hours Contract]:[Med Aide Hours Contract]])</f>
        <v>4.1083333333333325</v>
      </c>
      <c r="X276" s="3">
        <v>2.5388888888888888</v>
      </c>
      <c r="Y276" s="3">
        <v>0</v>
      </c>
      <c r="Z276" s="3">
        <v>0</v>
      </c>
      <c r="AA276" s="3">
        <v>1.3222222222222222</v>
      </c>
      <c r="AB276" s="3">
        <v>0</v>
      </c>
      <c r="AC276" s="3">
        <v>0.24722222222222223</v>
      </c>
      <c r="AD276" s="3">
        <v>0</v>
      </c>
      <c r="AE276" s="3">
        <v>0</v>
      </c>
      <c r="AF276" t="s">
        <v>274</v>
      </c>
      <c r="AG276" s="13">
        <v>3</v>
      </c>
      <c r="AQ276"/>
    </row>
    <row r="277" spans="1:43" x14ac:dyDescent="0.2">
      <c r="A277" t="s">
        <v>681</v>
      </c>
      <c r="B277" t="s">
        <v>970</v>
      </c>
      <c r="C277" t="s">
        <v>1510</v>
      </c>
      <c r="D277" t="s">
        <v>1688</v>
      </c>
      <c r="E277" s="3">
        <v>64.277777777777771</v>
      </c>
      <c r="F277" s="3">
        <f>Table3[[#This Row],[Total Hours Nurse Staffing]]/Table3[[#This Row],[MDS Census]]</f>
        <v>2.8161192739844432</v>
      </c>
      <c r="G277" s="3">
        <f>Table3[[#This Row],[Total Direct Care Staff Hours]]/Table3[[#This Row],[MDS Census]]</f>
        <v>2.6515557476231639</v>
      </c>
      <c r="H277" s="3">
        <f>Table3[[#This Row],[Total RN Hours (w/ Admin, DON)]]/Table3[[#This Row],[MDS Census]]</f>
        <v>0.6027225583405359</v>
      </c>
      <c r="I277" s="3">
        <f>Table3[[#This Row],[RN Hours (excl. Admin, DON)]]/Table3[[#This Row],[MDS Census]]</f>
        <v>0.43815903197925671</v>
      </c>
      <c r="J277" s="3">
        <f t="shared" si="4"/>
        <v>181.01388888888891</v>
      </c>
      <c r="K277" s="3">
        <f>SUM(Table3[[#This Row],[RN Hours (excl. Admin, DON)]], Table3[[#This Row],[LPN Hours (excl. Admin)]], Table3[[#This Row],[CNA Hours]], Table3[[#This Row],[NA TR Hours]], Table3[[#This Row],[Med Aide/Tech Hours]])</f>
        <v>170.43611111111113</v>
      </c>
      <c r="L277" s="3">
        <f>SUM(Table3[[#This Row],[RN Hours (excl. Admin, DON)]:[RN DON Hours]])</f>
        <v>38.741666666666667</v>
      </c>
      <c r="M277" s="3">
        <v>28.163888888888888</v>
      </c>
      <c r="N277" s="3">
        <v>5.4222222222222225</v>
      </c>
      <c r="O277" s="3">
        <v>5.1555555555555559</v>
      </c>
      <c r="P277" s="3">
        <f>SUM(Table3[[#This Row],[LPN Hours (excl. Admin)]:[LPN Admin Hours]])</f>
        <v>34.611111111111114</v>
      </c>
      <c r="Q277" s="3">
        <v>34.611111111111114</v>
      </c>
      <c r="R277" s="3">
        <v>0</v>
      </c>
      <c r="S277" s="3">
        <f>SUM(Table3[[#This Row],[CNA Hours]], Table3[[#This Row],[NA TR Hours]], Table3[[#This Row],[Med Aide/Tech Hours]])</f>
        <v>107.66111111111111</v>
      </c>
      <c r="T277" s="3">
        <v>107.66111111111111</v>
      </c>
      <c r="U277" s="3">
        <v>0</v>
      </c>
      <c r="V277" s="3">
        <v>0</v>
      </c>
      <c r="W277" s="3">
        <f>SUM(Table3[[#This Row],[RN Hours Contract]:[Med Aide Hours Contract]])</f>
        <v>0</v>
      </c>
      <c r="X277" s="3">
        <v>0</v>
      </c>
      <c r="Y277" s="3">
        <v>0</v>
      </c>
      <c r="Z277" s="3">
        <v>0</v>
      </c>
      <c r="AA277" s="3">
        <v>0</v>
      </c>
      <c r="AB277" s="3">
        <v>0</v>
      </c>
      <c r="AC277" s="3">
        <v>0</v>
      </c>
      <c r="AD277" s="3">
        <v>0</v>
      </c>
      <c r="AE277" s="3">
        <v>0</v>
      </c>
      <c r="AF277" t="s">
        <v>275</v>
      </c>
      <c r="AG277" s="13">
        <v>3</v>
      </c>
      <c r="AQ277"/>
    </row>
    <row r="278" spans="1:43" x14ac:dyDescent="0.2">
      <c r="A278" t="s">
        <v>681</v>
      </c>
      <c r="B278" t="s">
        <v>971</v>
      </c>
      <c r="C278" t="s">
        <v>1426</v>
      </c>
      <c r="D278" t="s">
        <v>1688</v>
      </c>
      <c r="E278" s="3">
        <v>93.511111111111106</v>
      </c>
      <c r="F278" s="3">
        <f>Table3[[#This Row],[Total Hours Nurse Staffing]]/Table3[[#This Row],[MDS Census]]</f>
        <v>2.964291825095057</v>
      </c>
      <c r="G278" s="3">
        <f>Table3[[#This Row],[Total Direct Care Staff Hours]]/Table3[[#This Row],[MDS Census]]</f>
        <v>2.869234790874525</v>
      </c>
      <c r="H278" s="3">
        <f>Table3[[#This Row],[Total RN Hours (w/ Admin, DON)]]/Table3[[#This Row],[MDS Census]]</f>
        <v>0.44423122623574146</v>
      </c>
      <c r="I278" s="3">
        <f>Table3[[#This Row],[RN Hours (excl. Admin, DON)]]/Table3[[#This Row],[MDS Census]]</f>
        <v>0.34917419201520922</v>
      </c>
      <c r="J278" s="3">
        <f t="shared" si="4"/>
        <v>277.19422222222221</v>
      </c>
      <c r="K278" s="3">
        <f>SUM(Table3[[#This Row],[RN Hours (excl. Admin, DON)]], Table3[[#This Row],[LPN Hours (excl. Admin)]], Table3[[#This Row],[CNA Hours]], Table3[[#This Row],[NA TR Hours]], Table3[[#This Row],[Med Aide/Tech Hours]])</f>
        <v>268.30533333333335</v>
      </c>
      <c r="L278" s="3">
        <f>SUM(Table3[[#This Row],[RN Hours (excl. Admin, DON)]:[RN DON Hours]])</f>
        <v>41.540555555555557</v>
      </c>
      <c r="M278" s="3">
        <v>32.651666666666671</v>
      </c>
      <c r="N278" s="3">
        <v>5.0666666666666664</v>
      </c>
      <c r="O278" s="3">
        <v>3.8222222222222224</v>
      </c>
      <c r="P278" s="3">
        <f>SUM(Table3[[#This Row],[LPN Hours (excl. Admin)]:[LPN Admin Hours]])</f>
        <v>73.013111111111115</v>
      </c>
      <c r="Q278" s="3">
        <v>73.013111111111115</v>
      </c>
      <c r="R278" s="3">
        <v>0</v>
      </c>
      <c r="S278" s="3">
        <f>SUM(Table3[[#This Row],[CNA Hours]], Table3[[#This Row],[NA TR Hours]], Table3[[#This Row],[Med Aide/Tech Hours]])</f>
        <v>162.64055555555555</v>
      </c>
      <c r="T278" s="3">
        <v>101.60722222222222</v>
      </c>
      <c r="U278" s="3">
        <v>61.033333333333331</v>
      </c>
      <c r="V278" s="3">
        <v>0</v>
      </c>
      <c r="W278" s="3">
        <f>SUM(Table3[[#This Row],[RN Hours Contract]:[Med Aide Hours Contract]])</f>
        <v>28.616444444444443</v>
      </c>
      <c r="X278" s="3">
        <v>5.2905555555555557</v>
      </c>
      <c r="Y278" s="3">
        <v>0</v>
      </c>
      <c r="Z278" s="3">
        <v>0</v>
      </c>
      <c r="AA278" s="3">
        <v>10.668666666666667</v>
      </c>
      <c r="AB278" s="3">
        <v>0</v>
      </c>
      <c r="AC278" s="3">
        <v>12.65722222222222</v>
      </c>
      <c r="AD278" s="3">
        <v>0</v>
      </c>
      <c r="AE278" s="3">
        <v>0</v>
      </c>
      <c r="AF278" t="s">
        <v>276</v>
      </c>
      <c r="AG278" s="13">
        <v>3</v>
      </c>
      <c r="AQ278"/>
    </row>
    <row r="279" spans="1:43" x14ac:dyDescent="0.2">
      <c r="A279" t="s">
        <v>681</v>
      </c>
      <c r="B279" t="s">
        <v>972</v>
      </c>
      <c r="C279" t="s">
        <v>1451</v>
      </c>
      <c r="D279" t="s">
        <v>1707</v>
      </c>
      <c r="E279" s="3">
        <v>35.755555555555553</v>
      </c>
      <c r="F279" s="3">
        <f>Table3[[#This Row],[Total Hours Nurse Staffing]]/Table3[[#This Row],[MDS Census]]</f>
        <v>3.9998228713486634</v>
      </c>
      <c r="G279" s="3">
        <f>Table3[[#This Row],[Total Direct Care Staff Hours]]/Table3[[#This Row],[MDS Census]]</f>
        <v>3.5975543816034801</v>
      </c>
      <c r="H279" s="3">
        <f>Table3[[#This Row],[Total RN Hours (w/ Admin, DON)]]/Table3[[#This Row],[MDS Census]]</f>
        <v>1.1266159105034184</v>
      </c>
      <c r="I279" s="3">
        <f>Table3[[#This Row],[RN Hours (excl. Admin, DON)]]/Table3[[#This Row],[MDS Census]]</f>
        <v>0.72434742075823488</v>
      </c>
      <c r="J279" s="3">
        <f t="shared" si="4"/>
        <v>143.01588888888887</v>
      </c>
      <c r="K279" s="3">
        <f>SUM(Table3[[#This Row],[RN Hours (excl. Admin, DON)]], Table3[[#This Row],[LPN Hours (excl. Admin)]], Table3[[#This Row],[CNA Hours]], Table3[[#This Row],[NA TR Hours]], Table3[[#This Row],[Med Aide/Tech Hours]])</f>
        <v>128.63255555555554</v>
      </c>
      <c r="L279" s="3">
        <f>SUM(Table3[[#This Row],[RN Hours (excl. Admin, DON)]:[RN DON Hours]])</f>
        <v>40.282777777777774</v>
      </c>
      <c r="M279" s="3">
        <v>25.899444444444441</v>
      </c>
      <c r="N279" s="3">
        <v>10.027777777777779</v>
      </c>
      <c r="O279" s="3">
        <v>4.3555555555555552</v>
      </c>
      <c r="P279" s="3">
        <f>SUM(Table3[[#This Row],[LPN Hours (excl. Admin)]:[LPN Admin Hours]])</f>
        <v>24.501777777777775</v>
      </c>
      <c r="Q279" s="3">
        <v>24.501777777777775</v>
      </c>
      <c r="R279" s="3">
        <v>0</v>
      </c>
      <c r="S279" s="3">
        <f>SUM(Table3[[#This Row],[CNA Hours]], Table3[[#This Row],[NA TR Hours]], Table3[[#This Row],[Med Aide/Tech Hours]])</f>
        <v>78.231333333333325</v>
      </c>
      <c r="T279" s="3">
        <v>78.231333333333325</v>
      </c>
      <c r="U279" s="3">
        <v>0</v>
      </c>
      <c r="V279" s="3">
        <v>0</v>
      </c>
      <c r="W279" s="3">
        <f>SUM(Table3[[#This Row],[RN Hours Contract]:[Med Aide Hours Contract]])</f>
        <v>0</v>
      </c>
      <c r="X279" s="3">
        <v>0</v>
      </c>
      <c r="Y279" s="3">
        <v>0</v>
      </c>
      <c r="Z279" s="3">
        <v>0</v>
      </c>
      <c r="AA279" s="3">
        <v>0</v>
      </c>
      <c r="AB279" s="3">
        <v>0</v>
      </c>
      <c r="AC279" s="3">
        <v>0</v>
      </c>
      <c r="AD279" s="3">
        <v>0</v>
      </c>
      <c r="AE279" s="3">
        <v>0</v>
      </c>
      <c r="AF279" t="s">
        <v>277</v>
      </c>
      <c r="AG279" s="13">
        <v>3</v>
      </c>
      <c r="AQ279"/>
    </row>
    <row r="280" spans="1:43" x14ac:dyDescent="0.2">
      <c r="A280" t="s">
        <v>681</v>
      </c>
      <c r="B280" t="s">
        <v>973</v>
      </c>
      <c r="C280" t="s">
        <v>1455</v>
      </c>
      <c r="D280" t="s">
        <v>1723</v>
      </c>
      <c r="E280" s="3">
        <v>81.611111111111114</v>
      </c>
      <c r="F280" s="3">
        <f>Table3[[#This Row],[Total Hours Nurse Staffing]]/Table3[[#This Row],[MDS Census]]</f>
        <v>3.1630224642614024</v>
      </c>
      <c r="G280" s="3">
        <f>Table3[[#This Row],[Total Direct Care Staff Hours]]/Table3[[#This Row],[MDS Census]]</f>
        <v>2.9070660313138186</v>
      </c>
      <c r="H280" s="3">
        <f>Table3[[#This Row],[Total RN Hours (w/ Admin, DON)]]/Table3[[#This Row],[MDS Census]]</f>
        <v>0.62395779441797139</v>
      </c>
      <c r="I280" s="3">
        <f>Table3[[#This Row],[RN Hours (excl. Admin, DON)]]/Table3[[#This Row],[MDS Census]]</f>
        <v>0.36800136147038798</v>
      </c>
      <c r="J280" s="3">
        <f t="shared" si="4"/>
        <v>258.13777777777779</v>
      </c>
      <c r="K280" s="3">
        <f>SUM(Table3[[#This Row],[RN Hours (excl. Admin, DON)]], Table3[[#This Row],[LPN Hours (excl. Admin)]], Table3[[#This Row],[CNA Hours]], Table3[[#This Row],[NA TR Hours]], Table3[[#This Row],[Med Aide/Tech Hours]])</f>
        <v>237.24888888888887</v>
      </c>
      <c r="L280" s="3">
        <f>SUM(Table3[[#This Row],[RN Hours (excl. Admin, DON)]:[RN DON Hours]])</f>
        <v>50.921888888888887</v>
      </c>
      <c r="M280" s="3">
        <v>30.032999999999998</v>
      </c>
      <c r="N280" s="3">
        <v>15.733333333333333</v>
      </c>
      <c r="O280" s="3">
        <v>5.1555555555555559</v>
      </c>
      <c r="P280" s="3">
        <f>SUM(Table3[[#This Row],[LPN Hours (excl. Admin)]:[LPN Admin Hours]])</f>
        <v>55.08155555555556</v>
      </c>
      <c r="Q280" s="3">
        <v>55.08155555555556</v>
      </c>
      <c r="R280" s="3">
        <v>0</v>
      </c>
      <c r="S280" s="3">
        <f>SUM(Table3[[#This Row],[CNA Hours]], Table3[[#This Row],[NA TR Hours]], Table3[[#This Row],[Med Aide/Tech Hours]])</f>
        <v>152.13433333333333</v>
      </c>
      <c r="T280" s="3">
        <v>119.98666666666666</v>
      </c>
      <c r="U280" s="3">
        <v>32.147666666666659</v>
      </c>
      <c r="V280" s="3">
        <v>0</v>
      </c>
      <c r="W280" s="3">
        <f>SUM(Table3[[#This Row],[RN Hours Contract]:[Med Aide Hours Contract]])</f>
        <v>0</v>
      </c>
      <c r="X280" s="3">
        <v>0</v>
      </c>
      <c r="Y280" s="3">
        <v>0</v>
      </c>
      <c r="Z280" s="3">
        <v>0</v>
      </c>
      <c r="AA280" s="3">
        <v>0</v>
      </c>
      <c r="AB280" s="3">
        <v>0</v>
      </c>
      <c r="AC280" s="3">
        <v>0</v>
      </c>
      <c r="AD280" s="3">
        <v>0</v>
      </c>
      <c r="AE280" s="3">
        <v>0</v>
      </c>
      <c r="AF280" t="s">
        <v>278</v>
      </c>
      <c r="AG280" s="13">
        <v>3</v>
      </c>
      <c r="AQ280"/>
    </row>
    <row r="281" spans="1:43" x14ac:dyDescent="0.2">
      <c r="A281" t="s">
        <v>681</v>
      </c>
      <c r="B281" t="s">
        <v>974</v>
      </c>
      <c r="C281" t="s">
        <v>1366</v>
      </c>
      <c r="D281" t="s">
        <v>1724</v>
      </c>
      <c r="E281" s="3">
        <v>179.84444444444443</v>
      </c>
      <c r="F281" s="3">
        <f>Table3[[#This Row],[Total Hours Nurse Staffing]]/Table3[[#This Row],[MDS Census]]</f>
        <v>3.9299277153095269</v>
      </c>
      <c r="G281" s="3">
        <f>Table3[[#This Row],[Total Direct Care Staff Hours]]/Table3[[#This Row],[MDS Census]]</f>
        <v>3.5346941801556904</v>
      </c>
      <c r="H281" s="3">
        <f>Table3[[#This Row],[Total RN Hours (w/ Admin, DON)]]/Table3[[#This Row],[MDS Census]]</f>
        <v>0.39143395526998637</v>
      </c>
      <c r="I281" s="3">
        <f>Table3[[#This Row],[RN Hours (excl. Admin, DON)]]/Table3[[#This Row],[MDS Census]]</f>
        <v>0.19007166687260596</v>
      </c>
      <c r="J281" s="3">
        <f t="shared" si="4"/>
        <v>706.77566666666667</v>
      </c>
      <c r="K281" s="3">
        <f>SUM(Table3[[#This Row],[RN Hours (excl. Admin, DON)]], Table3[[#This Row],[LPN Hours (excl. Admin)]], Table3[[#This Row],[CNA Hours]], Table3[[#This Row],[NA TR Hours]], Table3[[#This Row],[Med Aide/Tech Hours]])</f>
        <v>635.69511111111115</v>
      </c>
      <c r="L281" s="3">
        <f>SUM(Table3[[#This Row],[RN Hours (excl. Admin, DON)]:[RN DON Hours]])</f>
        <v>70.397222222222211</v>
      </c>
      <c r="M281" s="3">
        <v>34.18333333333333</v>
      </c>
      <c r="N281" s="3">
        <v>30.524999999999999</v>
      </c>
      <c r="O281" s="3">
        <v>5.6888888888888891</v>
      </c>
      <c r="P281" s="3">
        <f>SUM(Table3[[#This Row],[LPN Hours (excl. Admin)]:[LPN Admin Hours]])</f>
        <v>226.39977777777779</v>
      </c>
      <c r="Q281" s="3">
        <v>191.53311111111111</v>
      </c>
      <c r="R281" s="3">
        <v>34.866666666666667</v>
      </c>
      <c r="S281" s="3">
        <f>SUM(Table3[[#This Row],[CNA Hours]], Table3[[#This Row],[NA TR Hours]], Table3[[#This Row],[Med Aide/Tech Hours]])</f>
        <v>409.97866666666664</v>
      </c>
      <c r="T281" s="3">
        <v>404.3631111111111</v>
      </c>
      <c r="U281" s="3">
        <v>5.615555555555555</v>
      </c>
      <c r="V281" s="3">
        <v>0</v>
      </c>
      <c r="W281" s="3">
        <f>SUM(Table3[[#This Row],[RN Hours Contract]:[Med Aide Hours Contract]])</f>
        <v>63.941666666666663</v>
      </c>
      <c r="X281" s="3">
        <v>0</v>
      </c>
      <c r="Y281" s="3">
        <v>0</v>
      </c>
      <c r="Z281" s="3">
        <v>0</v>
      </c>
      <c r="AA281" s="3">
        <v>32.049999999999997</v>
      </c>
      <c r="AB281" s="3">
        <v>0</v>
      </c>
      <c r="AC281" s="3">
        <v>31.891666666666666</v>
      </c>
      <c r="AD281" s="3">
        <v>0</v>
      </c>
      <c r="AE281" s="3">
        <v>0</v>
      </c>
      <c r="AF281" t="s">
        <v>279</v>
      </c>
      <c r="AG281" s="13">
        <v>3</v>
      </c>
      <c r="AQ281"/>
    </row>
    <row r="282" spans="1:43" x14ac:dyDescent="0.2">
      <c r="A282" t="s">
        <v>681</v>
      </c>
      <c r="B282" t="s">
        <v>975</v>
      </c>
      <c r="C282" t="s">
        <v>1443</v>
      </c>
      <c r="D282" t="s">
        <v>1727</v>
      </c>
      <c r="E282" s="3">
        <v>23.2</v>
      </c>
      <c r="F282" s="3">
        <f>Table3[[#This Row],[Total Hours Nurse Staffing]]/Table3[[#This Row],[MDS Census]]</f>
        <v>6.0436925287356322</v>
      </c>
      <c r="G282" s="3">
        <f>Table3[[#This Row],[Total Direct Care Staff Hours]]/Table3[[#This Row],[MDS Census]]</f>
        <v>5.5483237547892719</v>
      </c>
      <c r="H282" s="3">
        <f>Table3[[#This Row],[Total RN Hours (w/ Admin, DON)]]/Table3[[#This Row],[MDS Census]]</f>
        <v>2.152183908045977</v>
      </c>
      <c r="I282" s="3">
        <f>Table3[[#This Row],[RN Hours (excl. Admin, DON)]]/Table3[[#This Row],[MDS Census]]</f>
        <v>1.6568151340996169</v>
      </c>
      <c r="J282" s="3">
        <f t="shared" si="4"/>
        <v>140.21366666666665</v>
      </c>
      <c r="K282" s="3">
        <f>SUM(Table3[[#This Row],[RN Hours (excl. Admin, DON)]], Table3[[#This Row],[LPN Hours (excl. Admin)]], Table3[[#This Row],[CNA Hours]], Table3[[#This Row],[NA TR Hours]], Table3[[#This Row],[Med Aide/Tech Hours]])</f>
        <v>128.7211111111111</v>
      </c>
      <c r="L282" s="3">
        <f>SUM(Table3[[#This Row],[RN Hours (excl. Admin, DON)]:[RN DON Hours]])</f>
        <v>49.930666666666667</v>
      </c>
      <c r="M282" s="3">
        <v>38.438111111111112</v>
      </c>
      <c r="N282" s="3">
        <v>6.322222222222222</v>
      </c>
      <c r="O282" s="3">
        <v>5.1703333333333328</v>
      </c>
      <c r="P282" s="3">
        <f>SUM(Table3[[#This Row],[LPN Hours (excl. Admin)]:[LPN Admin Hours]])</f>
        <v>26.047000000000001</v>
      </c>
      <c r="Q282" s="3">
        <v>26.047000000000001</v>
      </c>
      <c r="R282" s="3">
        <v>0</v>
      </c>
      <c r="S282" s="3">
        <f>SUM(Table3[[#This Row],[CNA Hours]], Table3[[#This Row],[NA TR Hours]], Table3[[#This Row],[Med Aide/Tech Hours]])</f>
        <v>64.236000000000004</v>
      </c>
      <c r="T282" s="3">
        <v>64.236000000000004</v>
      </c>
      <c r="U282" s="3">
        <v>0</v>
      </c>
      <c r="V282" s="3">
        <v>0</v>
      </c>
      <c r="W282" s="3">
        <f>SUM(Table3[[#This Row],[RN Hours Contract]:[Med Aide Hours Contract]])</f>
        <v>0</v>
      </c>
      <c r="X282" s="3">
        <v>0</v>
      </c>
      <c r="Y282" s="3">
        <v>0</v>
      </c>
      <c r="Z282" s="3">
        <v>0</v>
      </c>
      <c r="AA282" s="3">
        <v>0</v>
      </c>
      <c r="AB282" s="3">
        <v>0</v>
      </c>
      <c r="AC282" s="3">
        <v>0</v>
      </c>
      <c r="AD282" s="3">
        <v>0</v>
      </c>
      <c r="AE282" s="3">
        <v>0</v>
      </c>
      <c r="AF282" t="s">
        <v>280</v>
      </c>
      <c r="AG282" s="13">
        <v>3</v>
      </c>
      <c r="AQ282"/>
    </row>
    <row r="283" spans="1:43" x14ac:dyDescent="0.2">
      <c r="A283" t="s">
        <v>681</v>
      </c>
      <c r="B283" t="s">
        <v>976</v>
      </c>
      <c r="C283" t="s">
        <v>1388</v>
      </c>
      <c r="D283" t="s">
        <v>1726</v>
      </c>
      <c r="E283" s="3">
        <v>82.655555555555551</v>
      </c>
      <c r="F283" s="3">
        <f>Table3[[#This Row],[Total Hours Nurse Staffing]]/Table3[[#This Row],[MDS Census]]</f>
        <v>3.6287135367656944</v>
      </c>
      <c r="G283" s="3">
        <f>Table3[[#This Row],[Total Direct Care Staff Hours]]/Table3[[#This Row],[MDS Census]]</f>
        <v>3.4515391853743784</v>
      </c>
      <c r="H283" s="3">
        <f>Table3[[#This Row],[Total RN Hours (w/ Admin, DON)]]/Table3[[#This Row],[MDS Census]]</f>
        <v>0.73860733969619585</v>
      </c>
      <c r="I283" s="3">
        <f>Table3[[#This Row],[RN Hours (excl. Admin, DON)]]/Table3[[#This Row],[MDS Census]]</f>
        <v>0.56143298830487975</v>
      </c>
      <c r="J283" s="3">
        <f t="shared" si="4"/>
        <v>299.93333333333334</v>
      </c>
      <c r="K283" s="3">
        <f>SUM(Table3[[#This Row],[RN Hours (excl. Admin, DON)]], Table3[[#This Row],[LPN Hours (excl. Admin)]], Table3[[#This Row],[CNA Hours]], Table3[[#This Row],[NA TR Hours]], Table3[[#This Row],[Med Aide/Tech Hours]])</f>
        <v>285.28888888888889</v>
      </c>
      <c r="L283" s="3">
        <f>SUM(Table3[[#This Row],[RN Hours (excl. Admin, DON)]:[RN DON Hours]])</f>
        <v>61.050000000000004</v>
      </c>
      <c r="M283" s="3">
        <v>46.405555555555559</v>
      </c>
      <c r="N283" s="3">
        <v>9.6444444444444439</v>
      </c>
      <c r="O283" s="3">
        <v>5</v>
      </c>
      <c r="P283" s="3">
        <f>SUM(Table3[[#This Row],[LPN Hours (excl. Admin)]:[LPN Admin Hours]])</f>
        <v>63.424999999999997</v>
      </c>
      <c r="Q283" s="3">
        <v>63.424999999999997</v>
      </c>
      <c r="R283" s="3">
        <v>0</v>
      </c>
      <c r="S283" s="3">
        <f>SUM(Table3[[#This Row],[CNA Hours]], Table3[[#This Row],[NA TR Hours]], Table3[[#This Row],[Med Aide/Tech Hours]])</f>
        <v>175.45833333333334</v>
      </c>
      <c r="T283" s="3">
        <v>175.45833333333334</v>
      </c>
      <c r="U283" s="3">
        <v>0</v>
      </c>
      <c r="V283" s="3">
        <v>0</v>
      </c>
      <c r="W283" s="3">
        <f>SUM(Table3[[#This Row],[RN Hours Contract]:[Med Aide Hours Contract]])</f>
        <v>0</v>
      </c>
      <c r="X283" s="3">
        <v>0</v>
      </c>
      <c r="Y283" s="3">
        <v>0</v>
      </c>
      <c r="Z283" s="3">
        <v>0</v>
      </c>
      <c r="AA283" s="3">
        <v>0</v>
      </c>
      <c r="AB283" s="3">
        <v>0</v>
      </c>
      <c r="AC283" s="3">
        <v>0</v>
      </c>
      <c r="AD283" s="3">
        <v>0</v>
      </c>
      <c r="AE283" s="3">
        <v>0</v>
      </c>
      <c r="AF283" t="s">
        <v>281</v>
      </c>
      <c r="AG283" s="13">
        <v>3</v>
      </c>
      <c r="AQ283"/>
    </row>
    <row r="284" spans="1:43" x14ac:dyDescent="0.2">
      <c r="A284" t="s">
        <v>681</v>
      </c>
      <c r="B284" t="s">
        <v>977</v>
      </c>
      <c r="C284" t="s">
        <v>1375</v>
      </c>
      <c r="D284" t="s">
        <v>1731</v>
      </c>
      <c r="E284" s="3">
        <v>147.86666666666667</v>
      </c>
      <c r="F284" s="3">
        <f>Table3[[#This Row],[Total Hours Nurse Staffing]]/Table3[[#This Row],[MDS Census]]</f>
        <v>3.2148782687105499</v>
      </c>
      <c r="G284" s="3">
        <f>Table3[[#This Row],[Total Direct Care Staff Hours]]/Table3[[#This Row],[MDS Census]]</f>
        <v>3.0744890291553948</v>
      </c>
      <c r="H284" s="3">
        <f>Table3[[#This Row],[Total RN Hours (w/ Admin, DON)]]/Table3[[#This Row],[MDS Census]]</f>
        <v>0.4831229335737901</v>
      </c>
      <c r="I284" s="3">
        <f>Table3[[#This Row],[RN Hours (excl. Admin, DON)]]/Table3[[#This Row],[MDS Census]]</f>
        <v>0.3427336940186354</v>
      </c>
      <c r="J284" s="3">
        <f t="shared" si="4"/>
        <v>475.37333333333333</v>
      </c>
      <c r="K284" s="3">
        <f>SUM(Table3[[#This Row],[RN Hours (excl. Admin, DON)]], Table3[[#This Row],[LPN Hours (excl. Admin)]], Table3[[#This Row],[CNA Hours]], Table3[[#This Row],[NA TR Hours]], Table3[[#This Row],[Med Aide/Tech Hours]])</f>
        <v>454.61444444444442</v>
      </c>
      <c r="L284" s="3">
        <f>SUM(Table3[[#This Row],[RN Hours (excl. Admin, DON)]:[RN DON Hours]])</f>
        <v>71.437777777777768</v>
      </c>
      <c r="M284" s="3">
        <v>50.678888888888892</v>
      </c>
      <c r="N284" s="3">
        <v>15.336666666666666</v>
      </c>
      <c r="O284" s="3">
        <v>5.4222222222222225</v>
      </c>
      <c r="P284" s="3">
        <f>SUM(Table3[[#This Row],[LPN Hours (excl. Admin)]:[LPN Admin Hours]])</f>
        <v>118.10222222222222</v>
      </c>
      <c r="Q284" s="3">
        <v>118.10222222222222</v>
      </c>
      <c r="R284" s="3">
        <v>0</v>
      </c>
      <c r="S284" s="3">
        <f>SUM(Table3[[#This Row],[CNA Hours]], Table3[[#This Row],[NA TR Hours]], Table3[[#This Row],[Med Aide/Tech Hours]])</f>
        <v>285.83333333333331</v>
      </c>
      <c r="T284" s="3">
        <v>285.83333333333331</v>
      </c>
      <c r="U284" s="3">
        <v>0</v>
      </c>
      <c r="V284" s="3">
        <v>0</v>
      </c>
      <c r="W284" s="3">
        <f>SUM(Table3[[#This Row],[RN Hours Contract]:[Med Aide Hours Contract]])</f>
        <v>50.337777777777767</v>
      </c>
      <c r="X284" s="3">
        <v>12.462222222222218</v>
      </c>
      <c r="Y284" s="3">
        <v>0</v>
      </c>
      <c r="Z284" s="3">
        <v>0</v>
      </c>
      <c r="AA284" s="3">
        <v>13.94333333333333</v>
      </c>
      <c r="AB284" s="3">
        <v>0</v>
      </c>
      <c r="AC284" s="3">
        <v>23.932222222222219</v>
      </c>
      <c r="AD284" s="3">
        <v>0</v>
      </c>
      <c r="AE284" s="3">
        <v>0</v>
      </c>
      <c r="AF284" t="s">
        <v>282</v>
      </c>
      <c r="AG284" s="13">
        <v>3</v>
      </c>
      <c r="AQ284"/>
    </row>
    <row r="285" spans="1:43" x14ac:dyDescent="0.2">
      <c r="A285" t="s">
        <v>681</v>
      </c>
      <c r="B285" t="s">
        <v>978</v>
      </c>
      <c r="C285" t="s">
        <v>1454</v>
      </c>
      <c r="D285" t="s">
        <v>1720</v>
      </c>
      <c r="E285" s="3">
        <v>47.711111111111109</v>
      </c>
      <c r="F285" s="3">
        <f>Table3[[#This Row],[Total Hours Nurse Staffing]]/Table3[[#This Row],[MDS Census]]</f>
        <v>3.6131811830461116</v>
      </c>
      <c r="G285" s="3">
        <f>Table3[[#This Row],[Total Direct Care Staff Hours]]/Table3[[#This Row],[MDS Census]]</f>
        <v>3.3802980903586399</v>
      </c>
      <c r="H285" s="3">
        <f>Table3[[#This Row],[Total RN Hours (w/ Admin, DON)]]/Table3[[#This Row],[MDS Census]]</f>
        <v>1.1841523055426177</v>
      </c>
      <c r="I285" s="3">
        <f>Table3[[#This Row],[RN Hours (excl. Admin, DON)]]/Table3[[#This Row],[MDS Census]]</f>
        <v>0.95126921285514676</v>
      </c>
      <c r="J285" s="3">
        <f t="shared" si="4"/>
        <v>172.38888888888891</v>
      </c>
      <c r="K285" s="3">
        <f>SUM(Table3[[#This Row],[RN Hours (excl. Admin, DON)]], Table3[[#This Row],[LPN Hours (excl. Admin)]], Table3[[#This Row],[CNA Hours]], Table3[[#This Row],[NA TR Hours]], Table3[[#This Row],[Med Aide/Tech Hours]])</f>
        <v>161.27777777777777</v>
      </c>
      <c r="L285" s="3">
        <f>SUM(Table3[[#This Row],[RN Hours (excl. Admin, DON)]:[RN DON Hours]])</f>
        <v>56.497222222222227</v>
      </c>
      <c r="M285" s="3">
        <v>45.386111111111113</v>
      </c>
      <c r="N285" s="3">
        <v>5.5111111111111111</v>
      </c>
      <c r="O285" s="3">
        <v>5.6</v>
      </c>
      <c r="P285" s="3">
        <f>SUM(Table3[[#This Row],[LPN Hours (excl. Admin)]:[LPN Admin Hours]])</f>
        <v>45.797222222222224</v>
      </c>
      <c r="Q285" s="3">
        <v>45.797222222222224</v>
      </c>
      <c r="R285" s="3">
        <v>0</v>
      </c>
      <c r="S285" s="3">
        <f>SUM(Table3[[#This Row],[CNA Hours]], Table3[[#This Row],[NA TR Hours]], Table3[[#This Row],[Med Aide/Tech Hours]])</f>
        <v>70.094444444444449</v>
      </c>
      <c r="T285" s="3">
        <v>70.094444444444449</v>
      </c>
      <c r="U285" s="3">
        <v>0</v>
      </c>
      <c r="V285" s="3">
        <v>0</v>
      </c>
      <c r="W285" s="3">
        <f>SUM(Table3[[#This Row],[RN Hours Contract]:[Med Aide Hours Contract]])</f>
        <v>0</v>
      </c>
      <c r="X285" s="3">
        <v>0</v>
      </c>
      <c r="Y285" s="3">
        <v>0</v>
      </c>
      <c r="Z285" s="3">
        <v>0</v>
      </c>
      <c r="AA285" s="3">
        <v>0</v>
      </c>
      <c r="AB285" s="3">
        <v>0</v>
      </c>
      <c r="AC285" s="3">
        <v>0</v>
      </c>
      <c r="AD285" s="3">
        <v>0</v>
      </c>
      <c r="AE285" s="3">
        <v>0</v>
      </c>
      <c r="AF285" t="s">
        <v>283</v>
      </c>
      <c r="AG285" s="13">
        <v>3</v>
      </c>
      <c r="AQ285"/>
    </row>
    <row r="286" spans="1:43" x14ac:dyDescent="0.2">
      <c r="A286" t="s">
        <v>681</v>
      </c>
      <c r="B286" t="s">
        <v>979</v>
      </c>
      <c r="C286" t="s">
        <v>1576</v>
      </c>
      <c r="D286" t="s">
        <v>1720</v>
      </c>
      <c r="E286" s="3">
        <v>94.233333333333334</v>
      </c>
      <c r="F286" s="3">
        <f>Table3[[#This Row],[Total Hours Nurse Staffing]]/Table3[[#This Row],[MDS Census]]</f>
        <v>3.1501591793420589</v>
      </c>
      <c r="G286" s="3">
        <f>Table3[[#This Row],[Total Direct Care Staff Hours]]/Table3[[#This Row],[MDS Census]]</f>
        <v>2.963035019455253</v>
      </c>
      <c r="H286" s="3">
        <f>Table3[[#This Row],[Total RN Hours (w/ Admin, DON)]]/Table3[[#This Row],[MDS Census]]</f>
        <v>0.71548166489800724</v>
      </c>
      <c r="I286" s="3">
        <f>Table3[[#This Row],[RN Hours (excl. Admin, DON)]]/Table3[[#This Row],[MDS Census]]</f>
        <v>0.5900247612309869</v>
      </c>
      <c r="J286" s="3">
        <f t="shared" si="4"/>
        <v>296.85000000000002</v>
      </c>
      <c r="K286" s="3">
        <f>SUM(Table3[[#This Row],[RN Hours (excl. Admin, DON)]], Table3[[#This Row],[LPN Hours (excl. Admin)]], Table3[[#This Row],[CNA Hours]], Table3[[#This Row],[NA TR Hours]], Table3[[#This Row],[Med Aide/Tech Hours]])</f>
        <v>279.2166666666667</v>
      </c>
      <c r="L286" s="3">
        <f>SUM(Table3[[#This Row],[RN Hours (excl. Admin, DON)]:[RN DON Hours]])</f>
        <v>67.422222222222217</v>
      </c>
      <c r="M286" s="3">
        <v>55.6</v>
      </c>
      <c r="N286" s="3">
        <v>6.3111111111111109</v>
      </c>
      <c r="O286" s="3">
        <v>5.5111111111111111</v>
      </c>
      <c r="P286" s="3">
        <f>SUM(Table3[[#This Row],[LPN Hours (excl. Admin)]:[LPN Admin Hours]])</f>
        <v>67.438888888888897</v>
      </c>
      <c r="Q286" s="3">
        <v>61.62777777777778</v>
      </c>
      <c r="R286" s="3">
        <v>5.8111111111111109</v>
      </c>
      <c r="S286" s="3">
        <f>SUM(Table3[[#This Row],[CNA Hours]], Table3[[#This Row],[NA TR Hours]], Table3[[#This Row],[Med Aide/Tech Hours]])</f>
        <v>161.98888888888888</v>
      </c>
      <c r="T286" s="3">
        <v>161.98888888888888</v>
      </c>
      <c r="U286" s="3">
        <v>0</v>
      </c>
      <c r="V286" s="3">
        <v>0</v>
      </c>
      <c r="W286" s="3">
        <f>SUM(Table3[[#This Row],[RN Hours Contract]:[Med Aide Hours Contract]])</f>
        <v>0</v>
      </c>
      <c r="X286" s="3">
        <v>0</v>
      </c>
      <c r="Y286" s="3">
        <v>0</v>
      </c>
      <c r="Z286" s="3">
        <v>0</v>
      </c>
      <c r="AA286" s="3">
        <v>0</v>
      </c>
      <c r="AB286" s="3">
        <v>0</v>
      </c>
      <c r="AC286" s="3">
        <v>0</v>
      </c>
      <c r="AD286" s="3">
        <v>0</v>
      </c>
      <c r="AE286" s="3">
        <v>0</v>
      </c>
      <c r="AF286" t="s">
        <v>284</v>
      </c>
      <c r="AG286" s="13">
        <v>3</v>
      </c>
      <c r="AQ286"/>
    </row>
    <row r="287" spans="1:43" x14ac:dyDescent="0.2">
      <c r="A287" t="s">
        <v>681</v>
      </c>
      <c r="B287" t="s">
        <v>980</v>
      </c>
      <c r="C287" t="s">
        <v>1391</v>
      </c>
      <c r="D287" t="s">
        <v>1692</v>
      </c>
      <c r="E287" s="3">
        <v>51.855555555555554</v>
      </c>
      <c r="F287" s="3">
        <f>Table3[[#This Row],[Total Hours Nurse Staffing]]/Table3[[#This Row],[MDS Census]]</f>
        <v>3.7814656095993144</v>
      </c>
      <c r="G287" s="3">
        <f>Table3[[#This Row],[Total Direct Care Staff Hours]]/Table3[[#This Row],[MDS Census]]</f>
        <v>3.5404521105635314</v>
      </c>
      <c r="H287" s="3">
        <f>Table3[[#This Row],[Total RN Hours (w/ Admin, DON)]]/Table3[[#This Row],[MDS Census]]</f>
        <v>0.67540604242554114</v>
      </c>
      <c r="I287" s="3">
        <f>Table3[[#This Row],[RN Hours (excl. Admin, DON)]]/Table3[[#This Row],[MDS Census]]</f>
        <v>0.53898435826012436</v>
      </c>
      <c r="J287" s="3">
        <f t="shared" si="4"/>
        <v>196.09</v>
      </c>
      <c r="K287" s="3">
        <f>SUM(Table3[[#This Row],[RN Hours (excl. Admin, DON)]], Table3[[#This Row],[LPN Hours (excl. Admin)]], Table3[[#This Row],[CNA Hours]], Table3[[#This Row],[NA TR Hours]], Table3[[#This Row],[Med Aide/Tech Hours]])</f>
        <v>183.59211111111111</v>
      </c>
      <c r="L287" s="3">
        <f>SUM(Table3[[#This Row],[RN Hours (excl. Admin, DON)]:[RN DON Hours]])</f>
        <v>35.023555555555561</v>
      </c>
      <c r="M287" s="3">
        <v>27.949333333333335</v>
      </c>
      <c r="N287" s="3">
        <v>0.16666666666666666</v>
      </c>
      <c r="O287" s="3">
        <v>6.9075555555555548</v>
      </c>
      <c r="P287" s="3">
        <f>SUM(Table3[[#This Row],[LPN Hours (excl. Admin)]:[LPN Admin Hours]])</f>
        <v>55.830666666666673</v>
      </c>
      <c r="Q287" s="3">
        <v>50.407000000000004</v>
      </c>
      <c r="R287" s="3">
        <v>5.4236666666666657</v>
      </c>
      <c r="S287" s="3">
        <f>SUM(Table3[[#This Row],[CNA Hours]], Table3[[#This Row],[NA TR Hours]], Table3[[#This Row],[Med Aide/Tech Hours]])</f>
        <v>105.23577777777777</v>
      </c>
      <c r="T287" s="3">
        <v>105.23577777777777</v>
      </c>
      <c r="U287" s="3">
        <v>0</v>
      </c>
      <c r="V287" s="3">
        <v>0</v>
      </c>
      <c r="W287" s="3">
        <f>SUM(Table3[[#This Row],[RN Hours Contract]:[Med Aide Hours Contract]])</f>
        <v>29.877111111111113</v>
      </c>
      <c r="X287" s="3">
        <v>1.5</v>
      </c>
      <c r="Y287" s="3">
        <v>0.16666666666666666</v>
      </c>
      <c r="Z287" s="3">
        <v>0</v>
      </c>
      <c r="AA287" s="3">
        <v>12.966000000000001</v>
      </c>
      <c r="AB287" s="3">
        <v>8.3333333333333329E-2</v>
      </c>
      <c r="AC287" s="3">
        <v>15.161111111111111</v>
      </c>
      <c r="AD287" s="3">
        <v>0</v>
      </c>
      <c r="AE287" s="3">
        <v>0</v>
      </c>
      <c r="AF287" t="s">
        <v>285</v>
      </c>
      <c r="AG287" s="13">
        <v>3</v>
      </c>
      <c r="AQ287"/>
    </row>
    <row r="288" spans="1:43" x14ac:dyDescent="0.2">
      <c r="A288" t="s">
        <v>681</v>
      </c>
      <c r="B288" t="s">
        <v>981</v>
      </c>
      <c r="C288" t="s">
        <v>1443</v>
      </c>
      <c r="D288" t="s">
        <v>1727</v>
      </c>
      <c r="E288" s="3">
        <v>106.83333333333333</v>
      </c>
      <c r="F288" s="3">
        <f>Table3[[#This Row],[Total Hours Nurse Staffing]]/Table3[[#This Row],[MDS Census]]</f>
        <v>3.2005616224648987</v>
      </c>
      <c r="G288" s="3">
        <f>Table3[[#This Row],[Total Direct Care Staff Hours]]/Table3[[#This Row],[MDS Census]]</f>
        <v>2.8161944877795113</v>
      </c>
      <c r="H288" s="3">
        <f>Table3[[#This Row],[Total RN Hours (w/ Admin, DON)]]/Table3[[#This Row],[MDS Census]]</f>
        <v>0.52898491939677583</v>
      </c>
      <c r="I288" s="3">
        <f>Table3[[#This Row],[RN Hours (excl. Admin, DON)]]/Table3[[#This Row],[MDS Census]]</f>
        <v>0.14461778471138845</v>
      </c>
      <c r="J288" s="3">
        <f t="shared" si="4"/>
        <v>341.92666666666668</v>
      </c>
      <c r="K288" s="3">
        <f>SUM(Table3[[#This Row],[RN Hours (excl. Admin, DON)]], Table3[[#This Row],[LPN Hours (excl. Admin)]], Table3[[#This Row],[CNA Hours]], Table3[[#This Row],[NA TR Hours]], Table3[[#This Row],[Med Aide/Tech Hours]])</f>
        <v>300.86344444444444</v>
      </c>
      <c r="L288" s="3">
        <f>SUM(Table3[[#This Row],[RN Hours (excl. Admin, DON)]:[RN DON Hours]])</f>
        <v>56.513222222222218</v>
      </c>
      <c r="M288" s="3">
        <v>15.45</v>
      </c>
      <c r="N288" s="3">
        <v>35.374333333333333</v>
      </c>
      <c r="O288" s="3">
        <v>5.6888888888888891</v>
      </c>
      <c r="P288" s="3">
        <f>SUM(Table3[[#This Row],[LPN Hours (excl. Admin)]:[LPN Admin Hours]])</f>
        <v>89.451999999999998</v>
      </c>
      <c r="Q288" s="3">
        <v>89.451999999999998</v>
      </c>
      <c r="R288" s="3">
        <v>0</v>
      </c>
      <c r="S288" s="3">
        <f>SUM(Table3[[#This Row],[CNA Hours]], Table3[[#This Row],[NA TR Hours]], Table3[[#This Row],[Med Aide/Tech Hours]])</f>
        <v>195.96144444444445</v>
      </c>
      <c r="T288" s="3">
        <v>180.69466666666668</v>
      </c>
      <c r="U288" s="3">
        <v>15.266777777777776</v>
      </c>
      <c r="V288" s="3">
        <v>0</v>
      </c>
      <c r="W288" s="3">
        <f>SUM(Table3[[#This Row],[RN Hours Contract]:[Med Aide Hours Contract]])</f>
        <v>0</v>
      </c>
      <c r="X288" s="3">
        <v>0</v>
      </c>
      <c r="Y288" s="3">
        <v>0</v>
      </c>
      <c r="Z288" s="3">
        <v>0</v>
      </c>
      <c r="AA288" s="3">
        <v>0</v>
      </c>
      <c r="AB288" s="3">
        <v>0</v>
      </c>
      <c r="AC288" s="3">
        <v>0</v>
      </c>
      <c r="AD288" s="3">
        <v>0</v>
      </c>
      <c r="AE288" s="3">
        <v>0</v>
      </c>
      <c r="AF288" t="s">
        <v>286</v>
      </c>
      <c r="AG288" s="13">
        <v>3</v>
      </c>
      <c r="AQ288"/>
    </row>
    <row r="289" spans="1:43" x14ac:dyDescent="0.2">
      <c r="A289" t="s">
        <v>681</v>
      </c>
      <c r="B289" t="s">
        <v>982</v>
      </c>
      <c r="C289" t="s">
        <v>1508</v>
      </c>
      <c r="D289" t="s">
        <v>1722</v>
      </c>
      <c r="E289" s="3">
        <v>149.44444444444446</v>
      </c>
      <c r="F289" s="3">
        <f>Table3[[#This Row],[Total Hours Nurse Staffing]]/Table3[[#This Row],[MDS Census]]</f>
        <v>3.1147390334572487</v>
      </c>
      <c r="G289" s="3">
        <f>Table3[[#This Row],[Total Direct Care Staff Hours]]/Table3[[#This Row],[MDS Census]]</f>
        <v>2.9264862453531597</v>
      </c>
      <c r="H289" s="3">
        <f>Table3[[#This Row],[Total RN Hours (w/ Admin, DON)]]/Table3[[#This Row],[MDS Census]]</f>
        <v>0.56254349442379181</v>
      </c>
      <c r="I289" s="3">
        <f>Table3[[#This Row],[RN Hours (excl. Admin, DON)]]/Table3[[#This Row],[MDS Census]]</f>
        <v>0.37429070631970257</v>
      </c>
      <c r="J289" s="3">
        <f t="shared" si="4"/>
        <v>465.4804444444444</v>
      </c>
      <c r="K289" s="3">
        <f>SUM(Table3[[#This Row],[RN Hours (excl. Admin, DON)]], Table3[[#This Row],[LPN Hours (excl. Admin)]], Table3[[#This Row],[CNA Hours]], Table3[[#This Row],[NA TR Hours]], Table3[[#This Row],[Med Aide/Tech Hours]])</f>
        <v>437.34711111111113</v>
      </c>
      <c r="L289" s="3">
        <f>SUM(Table3[[#This Row],[RN Hours (excl. Admin, DON)]:[RN DON Hours]])</f>
        <v>84.069000000000003</v>
      </c>
      <c r="M289" s="3">
        <v>55.93566666666667</v>
      </c>
      <c r="N289" s="3">
        <v>23.288888888888888</v>
      </c>
      <c r="O289" s="3">
        <v>4.8444444444444441</v>
      </c>
      <c r="P289" s="3">
        <f>SUM(Table3[[#This Row],[LPN Hours (excl. Admin)]:[LPN Admin Hours]])</f>
        <v>110.89811111111111</v>
      </c>
      <c r="Q289" s="3">
        <v>110.89811111111111</v>
      </c>
      <c r="R289" s="3">
        <v>0</v>
      </c>
      <c r="S289" s="3">
        <f>SUM(Table3[[#This Row],[CNA Hours]], Table3[[#This Row],[NA TR Hours]], Table3[[#This Row],[Med Aide/Tech Hours]])</f>
        <v>270.51333333333332</v>
      </c>
      <c r="T289" s="3">
        <v>231.78155555555557</v>
      </c>
      <c r="U289" s="3">
        <v>38.731777777777779</v>
      </c>
      <c r="V289" s="3">
        <v>0</v>
      </c>
      <c r="W289" s="3">
        <f>SUM(Table3[[#This Row],[RN Hours Contract]:[Med Aide Hours Contract]])</f>
        <v>28.683111111111117</v>
      </c>
      <c r="X289" s="3">
        <v>3.9656666666666669</v>
      </c>
      <c r="Y289" s="3">
        <v>0</v>
      </c>
      <c r="Z289" s="3">
        <v>0</v>
      </c>
      <c r="AA289" s="3">
        <v>20.804777777777783</v>
      </c>
      <c r="AB289" s="3">
        <v>0</v>
      </c>
      <c r="AC289" s="3">
        <v>3.912666666666667</v>
      </c>
      <c r="AD289" s="3">
        <v>0</v>
      </c>
      <c r="AE289" s="3">
        <v>0</v>
      </c>
      <c r="AF289" t="s">
        <v>287</v>
      </c>
      <c r="AG289" s="13">
        <v>3</v>
      </c>
      <c r="AQ289"/>
    </row>
    <row r="290" spans="1:43" x14ac:dyDescent="0.2">
      <c r="A290" t="s">
        <v>681</v>
      </c>
      <c r="B290" t="s">
        <v>983</v>
      </c>
      <c r="C290" t="s">
        <v>1474</v>
      </c>
      <c r="D290" t="s">
        <v>1724</v>
      </c>
      <c r="E290" s="3">
        <v>54.922222222222224</v>
      </c>
      <c r="F290" s="3">
        <f>Table3[[#This Row],[Total Hours Nurse Staffing]]/Table3[[#This Row],[MDS Census]]</f>
        <v>4.4472506574954487</v>
      </c>
      <c r="G290" s="3">
        <f>Table3[[#This Row],[Total Direct Care Staff Hours]]/Table3[[#This Row],[MDS Census]]</f>
        <v>4.152136354440624</v>
      </c>
      <c r="H290" s="3">
        <f>Table3[[#This Row],[Total RN Hours (w/ Admin, DON)]]/Table3[[#This Row],[MDS Census]]</f>
        <v>0.86656281610358077</v>
      </c>
      <c r="I290" s="3">
        <f>Table3[[#This Row],[RN Hours (excl. Admin, DON)]]/Table3[[#This Row],[MDS Census]]</f>
        <v>0.57903499898846855</v>
      </c>
      <c r="J290" s="3">
        <f t="shared" si="4"/>
        <v>244.25288888888892</v>
      </c>
      <c r="K290" s="3">
        <f>SUM(Table3[[#This Row],[RN Hours (excl. Admin, DON)]], Table3[[#This Row],[LPN Hours (excl. Admin)]], Table3[[#This Row],[CNA Hours]], Table3[[#This Row],[NA TR Hours]], Table3[[#This Row],[Med Aide/Tech Hours]])</f>
        <v>228.0445555555556</v>
      </c>
      <c r="L290" s="3">
        <f>SUM(Table3[[#This Row],[RN Hours (excl. Admin, DON)]:[RN DON Hours]])</f>
        <v>47.593555555555554</v>
      </c>
      <c r="M290" s="3">
        <v>31.80188888888889</v>
      </c>
      <c r="N290" s="3">
        <v>5.6</v>
      </c>
      <c r="O290" s="3">
        <v>10.191666666666666</v>
      </c>
      <c r="P290" s="3">
        <f>SUM(Table3[[#This Row],[LPN Hours (excl. Admin)]:[LPN Admin Hours]])</f>
        <v>71.227444444444458</v>
      </c>
      <c r="Q290" s="3">
        <v>70.810777777777787</v>
      </c>
      <c r="R290" s="3">
        <v>0.41666666666666669</v>
      </c>
      <c r="S290" s="3">
        <f>SUM(Table3[[#This Row],[CNA Hours]], Table3[[#This Row],[NA TR Hours]], Table3[[#This Row],[Med Aide/Tech Hours]])</f>
        <v>125.43188888888891</v>
      </c>
      <c r="T290" s="3">
        <v>122.80133333333335</v>
      </c>
      <c r="U290" s="3">
        <v>2.6305555555555555</v>
      </c>
      <c r="V290" s="3">
        <v>0</v>
      </c>
      <c r="W290" s="3">
        <f>SUM(Table3[[#This Row],[RN Hours Contract]:[Med Aide Hours Contract]])</f>
        <v>7.155555555555555</v>
      </c>
      <c r="X290" s="3">
        <v>1.0888888888888888</v>
      </c>
      <c r="Y290" s="3">
        <v>0</v>
      </c>
      <c r="Z290" s="3">
        <v>0</v>
      </c>
      <c r="AA290" s="3">
        <v>6.0666666666666664</v>
      </c>
      <c r="AB290" s="3">
        <v>0</v>
      </c>
      <c r="AC290" s="3">
        <v>0</v>
      </c>
      <c r="AD290" s="3">
        <v>0</v>
      </c>
      <c r="AE290" s="3">
        <v>0</v>
      </c>
      <c r="AF290" t="s">
        <v>288</v>
      </c>
      <c r="AG290" s="13">
        <v>3</v>
      </c>
      <c r="AQ290"/>
    </row>
    <row r="291" spans="1:43" x14ac:dyDescent="0.2">
      <c r="A291" t="s">
        <v>681</v>
      </c>
      <c r="B291" t="s">
        <v>984</v>
      </c>
      <c r="C291" t="s">
        <v>1592</v>
      </c>
      <c r="D291" t="s">
        <v>1751</v>
      </c>
      <c r="E291" s="3">
        <v>73.822222222222223</v>
      </c>
      <c r="F291" s="3">
        <f>Table3[[#This Row],[Total Hours Nurse Staffing]]/Table3[[#This Row],[MDS Census]]</f>
        <v>4.1795033112582791</v>
      </c>
      <c r="G291" s="3">
        <f>Table3[[#This Row],[Total Direct Care Staff Hours]]/Table3[[#This Row],[MDS Census]]</f>
        <v>3.8977829620710414</v>
      </c>
      <c r="H291" s="3">
        <f>Table3[[#This Row],[Total RN Hours (w/ Admin, DON)]]/Table3[[#This Row],[MDS Census]]</f>
        <v>0.73510987357013857</v>
      </c>
      <c r="I291" s="3">
        <f>Table3[[#This Row],[RN Hours (excl. Admin, DON)]]/Table3[[#This Row],[MDS Census]]</f>
        <v>0.45338952438290192</v>
      </c>
      <c r="J291" s="3">
        <f t="shared" si="4"/>
        <v>308.54022222222227</v>
      </c>
      <c r="K291" s="3">
        <f>SUM(Table3[[#This Row],[RN Hours (excl. Admin, DON)]], Table3[[#This Row],[LPN Hours (excl. Admin)]], Table3[[#This Row],[CNA Hours]], Table3[[#This Row],[NA TR Hours]], Table3[[#This Row],[Med Aide/Tech Hours]])</f>
        <v>287.74299999999999</v>
      </c>
      <c r="L291" s="3">
        <f>SUM(Table3[[#This Row],[RN Hours (excl. Admin, DON)]:[RN DON Hours]])</f>
        <v>54.26744444444445</v>
      </c>
      <c r="M291" s="3">
        <v>33.470222222222226</v>
      </c>
      <c r="N291" s="3">
        <v>5.333333333333333</v>
      </c>
      <c r="O291" s="3">
        <v>15.463888888888889</v>
      </c>
      <c r="P291" s="3">
        <f>SUM(Table3[[#This Row],[LPN Hours (excl. Admin)]:[LPN Admin Hours]])</f>
        <v>80.42</v>
      </c>
      <c r="Q291" s="3">
        <v>80.42</v>
      </c>
      <c r="R291" s="3">
        <v>0</v>
      </c>
      <c r="S291" s="3">
        <f>SUM(Table3[[#This Row],[CNA Hours]], Table3[[#This Row],[NA TR Hours]], Table3[[#This Row],[Med Aide/Tech Hours]])</f>
        <v>173.85277777777779</v>
      </c>
      <c r="T291" s="3">
        <v>167.99166666666667</v>
      </c>
      <c r="U291" s="3">
        <v>5.8611111111111107</v>
      </c>
      <c r="V291" s="3">
        <v>0</v>
      </c>
      <c r="W291" s="3">
        <f>SUM(Table3[[#This Row],[RN Hours Contract]:[Med Aide Hours Contract]])</f>
        <v>0</v>
      </c>
      <c r="X291" s="3">
        <v>0</v>
      </c>
      <c r="Y291" s="3">
        <v>0</v>
      </c>
      <c r="Z291" s="3">
        <v>0</v>
      </c>
      <c r="AA291" s="3">
        <v>0</v>
      </c>
      <c r="AB291" s="3">
        <v>0</v>
      </c>
      <c r="AC291" s="3">
        <v>0</v>
      </c>
      <c r="AD291" s="3">
        <v>0</v>
      </c>
      <c r="AE291" s="3">
        <v>0</v>
      </c>
      <c r="AF291" t="s">
        <v>289</v>
      </c>
      <c r="AG291" s="13">
        <v>3</v>
      </c>
      <c r="AQ291"/>
    </row>
    <row r="292" spans="1:43" x14ac:dyDescent="0.2">
      <c r="A292" t="s">
        <v>681</v>
      </c>
      <c r="B292" t="s">
        <v>985</v>
      </c>
      <c r="C292" t="s">
        <v>1593</v>
      </c>
      <c r="D292" t="s">
        <v>1694</v>
      </c>
      <c r="E292" s="3">
        <v>51.144444444444446</v>
      </c>
      <c r="F292" s="3">
        <f>Table3[[#This Row],[Total Hours Nurse Staffing]]/Table3[[#This Row],[MDS Census]]</f>
        <v>3.6331740169454703</v>
      </c>
      <c r="G292" s="3">
        <f>Table3[[#This Row],[Total Direct Care Staff Hours]]/Table3[[#This Row],[MDS Census]]</f>
        <v>3.3957201824896805</v>
      </c>
      <c r="H292" s="3">
        <f>Table3[[#This Row],[Total RN Hours (w/ Admin, DON)]]/Table3[[#This Row],[MDS Census]]</f>
        <v>0.78209863132739499</v>
      </c>
      <c r="I292" s="3">
        <f>Table3[[#This Row],[RN Hours (excl. Admin, DON)]]/Table3[[#This Row],[MDS Census]]</f>
        <v>0.54464479687160539</v>
      </c>
      <c r="J292" s="3">
        <f t="shared" si="4"/>
        <v>185.81666666666666</v>
      </c>
      <c r="K292" s="3">
        <f>SUM(Table3[[#This Row],[RN Hours (excl. Admin, DON)]], Table3[[#This Row],[LPN Hours (excl. Admin)]], Table3[[#This Row],[CNA Hours]], Table3[[#This Row],[NA TR Hours]], Table3[[#This Row],[Med Aide/Tech Hours]])</f>
        <v>173.67222222222222</v>
      </c>
      <c r="L292" s="3">
        <f>SUM(Table3[[#This Row],[RN Hours (excl. Admin, DON)]:[RN DON Hours]])</f>
        <v>39.999999999999993</v>
      </c>
      <c r="M292" s="3">
        <v>27.855555555555554</v>
      </c>
      <c r="N292" s="3">
        <v>7.4249999999999998</v>
      </c>
      <c r="O292" s="3">
        <v>4.7194444444444441</v>
      </c>
      <c r="P292" s="3">
        <f>SUM(Table3[[#This Row],[LPN Hours (excl. Admin)]:[LPN Admin Hours]])</f>
        <v>44</v>
      </c>
      <c r="Q292" s="3">
        <v>44</v>
      </c>
      <c r="R292" s="3">
        <v>0</v>
      </c>
      <c r="S292" s="3">
        <f>SUM(Table3[[#This Row],[CNA Hours]], Table3[[#This Row],[NA TR Hours]], Table3[[#This Row],[Med Aide/Tech Hours]])</f>
        <v>101.81666666666666</v>
      </c>
      <c r="T292" s="3">
        <v>101.81666666666666</v>
      </c>
      <c r="U292" s="3">
        <v>0</v>
      </c>
      <c r="V292" s="3">
        <v>0</v>
      </c>
      <c r="W292" s="3">
        <f>SUM(Table3[[#This Row],[RN Hours Contract]:[Med Aide Hours Contract]])</f>
        <v>0</v>
      </c>
      <c r="X292" s="3">
        <v>0</v>
      </c>
      <c r="Y292" s="3">
        <v>0</v>
      </c>
      <c r="Z292" s="3">
        <v>0</v>
      </c>
      <c r="AA292" s="3">
        <v>0</v>
      </c>
      <c r="AB292" s="3">
        <v>0</v>
      </c>
      <c r="AC292" s="3">
        <v>0</v>
      </c>
      <c r="AD292" s="3">
        <v>0</v>
      </c>
      <c r="AE292" s="3">
        <v>0</v>
      </c>
      <c r="AF292" t="s">
        <v>290</v>
      </c>
      <c r="AG292" s="13">
        <v>3</v>
      </c>
      <c r="AQ292"/>
    </row>
    <row r="293" spans="1:43" x14ac:dyDescent="0.2">
      <c r="A293" t="s">
        <v>681</v>
      </c>
      <c r="B293" t="s">
        <v>986</v>
      </c>
      <c r="C293" t="s">
        <v>1443</v>
      </c>
      <c r="D293" t="s">
        <v>1727</v>
      </c>
      <c r="E293" s="3">
        <v>52.977777777777774</v>
      </c>
      <c r="F293" s="3">
        <f>Table3[[#This Row],[Total Hours Nurse Staffing]]/Table3[[#This Row],[MDS Census]]</f>
        <v>3.9022651006711415</v>
      </c>
      <c r="G293" s="3">
        <f>Table3[[#This Row],[Total Direct Care Staff Hours]]/Table3[[#This Row],[MDS Census]]</f>
        <v>3.5935402684563762</v>
      </c>
      <c r="H293" s="3">
        <f>Table3[[#This Row],[Total RN Hours (w/ Admin, DON)]]/Table3[[#This Row],[MDS Census]]</f>
        <v>0.8851719798657719</v>
      </c>
      <c r="I293" s="3">
        <f>Table3[[#This Row],[RN Hours (excl. Admin, DON)]]/Table3[[#This Row],[MDS Census]]</f>
        <v>0.57644714765100669</v>
      </c>
      <c r="J293" s="3">
        <f t="shared" si="4"/>
        <v>206.73333333333335</v>
      </c>
      <c r="K293" s="3">
        <f>SUM(Table3[[#This Row],[RN Hours (excl. Admin, DON)]], Table3[[#This Row],[LPN Hours (excl. Admin)]], Table3[[#This Row],[CNA Hours]], Table3[[#This Row],[NA TR Hours]], Table3[[#This Row],[Med Aide/Tech Hours]])</f>
        <v>190.37777777777779</v>
      </c>
      <c r="L293" s="3">
        <f>SUM(Table3[[#This Row],[RN Hours (excl. Admin, DON)]:[RN DON Hours]])</f>
        <v>46.894444444444446</v>
      </c>
      <c r="M293" s="3">
        <v>30.538888888888888</v>
      </c>
      <c r="N293" s="3">
        <v>10.577777777777778</v>
      </c>
      <c r="O293" s="3">
        <v>5.7777777777777777</v>
      </c>
      <c r="P293" s="3">
        <f>SUM(Table3[[#This Row],[LPN Hours (excl. Admin)]:[LPN Admin Hours]])</f>
        <v>38.663888888888891</v>
      </c>
      <c r="Q293" s="3">
        <v>38.663888888888891</v>
      </c>
      <c r="R293" s="3">
        <v>0</v>
      </c>
      <c r="S293" s="3">
        <f>SUM(Table3[[#This Row],[CNA Hours]], Table3[[#This Row],[NA TR Hours]], Table3[[#This Row],[Med Aide/Tech Hours]])</f>
        <v>121.175</v>
      </c>
      <c r="T293" s="3">
        <v>121.175</v>
      </c>
      <c r="U293" s="3">
        <v>0</v>
      </c>
      <c r="V293" s="3">
        <v>0</v>
      </c>
      <c r="W293" s="3">
        <f>SUM(Table3[[#This Row],[RN Hours Contract]:[Med Aide Hours Contract]])</f>
        <v>0.52222222222222225</v>
      </c>
      <c r="X293" s="3">
        <v>0</v>
      </c>
      <c r="Y293" s="3">
        <v>0</v>
      </c>
      <c r="Z293" s="3">
        <v>0</v>
      </c>
      <c r="AA293" s="3">
        <v>0.52222222222222225</v>
      </c>
      <c r="AB293" s="3">
        <v>0</v>
      </c>
      <c r="AC293" s="3">
        <v>0</v>
      </c>
      <c r="AD293" s="3">
        <v>0</v>
      </c>
      <c r="AE293" s="3">
        <v>0</v>
      </c>
      <c r="AF293" t="s">
        <v>291</v>
      </c>
      <c r="AG293" s="13">
        <v>3</v>
      </c>
      <c r="AQ293"/>
    </row>
    <row r="294" spans="1:43" x14ac:dyDescent="0.2">
      <c r="A294" t="s">
        <v>681</v>
      </c>
      <c r="B294" t="s">
        <v>987</v>
      </c>
      <c r="C294" t="s">
        <v>1391</v>
      </c>
      <c r="D294" t="s">
        <v>1692</v>
      </c>
      <c r="E294" s="3">
        <v>80.588888888888889</v>
      </c>
      <c r="F294" s="3">
        <f>Table3[[#This Row],[Total Hours Nurse Staffing]]/Table3[[#This Row],[MDS Census]]</f>
        <v>3.038756376671722</v>
      </c>
      <c r="G294" s="3">
        <f>Table3[[#This Row],[Total Direct Care Staff Hours]]/Table3[[#This Row],[MDS Census]]</f>
        <v>2.8699986212601685</v>
      </c>
      <c r="H294" s="3">
        <f>Table3[[#This Row],[Total RN Hours (w/ Admin, DON)]]/Table3[[#This Row],[MDS Census]]</f>
        <v>0.55228181442161861</v>
      </c>
      <c r="I294" s="3">
        <f>Table3[[#This Row],[RN Hours (excl. Admin, DON)]]/Table3[[#This Row],[MDS Census]]</f>
        <v>0.38352405901006476</v>
      </c>
      <c r="J294" s="3">
        <f t="shared" si="4"/>
        <v>244.89</v>
      </c>
      <c r="K294" s="3">
        <f>SUM(Table3[[#This Row],[RN Hours (excl. Admin, DON)]], Table3[[#This Row],[LPN Hours (excl. Admin)]], Table3[[#This Row],[CNA Hours]], Table3[[#This Row],[NA TR Hours]], Table3[[#This Row],[Med Aide/Tech Hours]])</f>
        <v>231.29000000000002</v>
      </c>
      <c r="L294" s="3">
        <f>SUM(Table3[[#This Row],[RN Hours (excl. Admin, DON)]:[RN DON Hours]])</f>
        <v>44.507777777777775</v>
      </c>
      <c r="M294" s="3">
        <v>30.907777777777774</v>
      </c>
      <c r="N294" s="3">
        <v>8.7111111111111104</v>
      </c>
      <c r="O294" s="3">
        <v>4.8888888888888893</v>
      </c>
      <c r="P294" s="3">
        <f>SUM(Table3[[#This Row],[LPN Hours (excl. Admin)]:[LPN Admin Hours]])</f>
        <v>65.201333333333338</v>
      </c>
      <c r="Q294" s="3">
        <v>65.201333333333338</v>
      </c>
      <c r="R294" s="3">
        <v>0</v>
      </c>
      <c r="S294" s="3">
        <f>SUM(Table3[[#This Row],[CNA Hours]], Table3[[#This Row],[NA TR Hours]], Table3[[#This Row],[Med Aide/Tech Hours]])</f>
        <v>135.18088888888889</v>
      </c>
      <c r="T294" s="3">
        <v>125.81422222222223</v>
      </c>
      <c r="U294" s="3">
        <v>9.3666666666666671</v>
      </c>
      <c r="V294" s="3">
        <v>0</v>
      </c>
      <c r="W294" s="3">
        <f>SUM(Table3[[#This Row],[RN Hours Contract]:[Med Aide Hours Contract]])</f>
        <v>47.123333333333328</v>
      </c>
      <c r="X294" s="3">
        <v>2.0605555555555561</v>
      </c>
      <c r="Y294" s="3">
        <v>0</v>
      </c>
      <c r="Z294" s="3">
        <v>0</v>
      </c>
      <c r="AA294" s="3">
        <v>16.551333333333329</v>
      </c>
      <c r="AB294" s="3">
        <v>0</v>
      </c>
      <c r="AC294" s="3">
        <v>28.289222222222225</v>
      </c>
      <c r="AD294" s="3">
        <v>0.22222222222222221</v>
      </c>
      <c r="AE294" s="3">
        <v>0</v>
      </c>
      <c r="AF294" t="s">
        <v>292</v>
      </c>
      <c r="AG294" s="13">
        <v>3</v>
      </c>
      <c r="AQ294"/>
    </row>
    <row r="295" spans="1:43" x14ac:dyDescent="0.2">
      <c r="A295" t="s">
        <v>681</v>
      </c>
      <c r="B295" t="s">
        <v>988</v>
      </c>
      <c r="C295" t="s">
        <v>1443</v>
      </c>
      <c r="D295" t="s">
        <v>1727</v>
      </c>
      <c r="E295" s="3">
        <v>194.27777777777777</v>
      </c>
      <c r="F295" s="3">
        <f>Table3[[#This Row],[Total Hours Nurse Staffing]]/Table3[[#This Row],[MDS Census]]</f>
        <v>3.3407206176722908</v>
      </c>
      <c r="G295" s="3">
        <f>Table3[[#This Row],[Total Direct Care Staff Hours]]/Table3[[#This Row],[MDS Census]]</f>
        <v>3.0470403202745215</v>
      </c>
      <c r="H295" s="3">
        <f>Table3[[#This Row],[Total RN Hours (w/ Admin, DON)]]/Table3[[#This Row],[MDS Census]]</f>
        <v>0.60030025736345438</v>
      </c>
      <c r="I295" s="3">
        <f>Table3[[#This Row],[RN Hours (excl. Admin, DON)]]/Table3[[#This Row],[MDS Census]]</f>
        <v>0.36175293108378609</v>
      </c>
      <c r="J295" s="3">
        <f t="shared" si="4"/>
        <v>649.02777777777783</v>
      </c>
      <c r="K295" s="3">
        <f>SUM(Table3[[#This Row],[RN Hours (excl. Admin, DON)]], Table3[[#This Row],[LPN Hours (excl. Admin)]], Table3[[#This Row],[CNA Hours]], Table3[[#This Row],[NA TR Hours]], Table3[[#This Row],[Med Aide/Tech Hours]])</f>
        <v>591.97222222222229</v>
      </c>
      <c r="L295" s="3">
        <f>SUM(Table3[[#This Row],[RN Hours (excl. Admin, DON)]:[RN DON Hours]])</f>
        <v>116.625</v>
      </c>
      <c r="M295" s="3">
        <v>70.280555555555551</v>
      </c>
      <c r="N295" s="3">
        <v>37.277777777777779</v>
      </c>
      <c r="O295" s="3">
        <v>9.0666666666666664</v>
      </c>
      <c r="P295" s="3">
        <f>SUM(Table3[[#This Row],[LPN Hours (excl. Admin)]:[LPN Admin Hours]])</f>
        <v>157.24166666666667</v>
      </c>
      <c r="Q295" s="3">
        <v>146.53055555555557</v>
      </c>
      <c r="R295" s="3">
        <v>10.71111111111111</v>
      </c>
      <c r="S295" s="3">
        <f>SUM(Table3[[#This Row],[CNA Hours]], Table3[[#This Row],[NA TR Hours]], Table3[[#This Row],[Med Aide/Tech Hours]])</f>
        <v>375.16111111111115</v>
      </c>
      <c r="T295" s="3">
        <v>358.80277777777781</v>
      </c>
      <c r="U295" s="3">
        <v>9.0333333333333332</v>
      </c>
      <c r="V295" s="3">
        <v>7.3250000000000002</v>
      </c>
      <c r="W295" s="3">
        <f>SUM(Table3[[#This Row],[RN Hours Contract]:[Med Aide Hours Contract]])</f>
        <v>0</v>
      </c>
      <c r="X295" s="3">
        <v>0</v>
      </c>
      <c r="Y295" s="3">
        <v>0</v>
      </c>
      <c r="Z295" s="3">
        <v>0</v>
      </c>
      <c r="AA295" s="3">
        <v>0</v>
      </c>
      <c r="AB295" s="3">
        <v>0</v>
      </c>
      <c r="AC295" s="3">
        <v>0</v>
      </c>
      <c r="AD295" s="3">
        <v>0</v>
      </c>
      <c r="AE295" s="3">
        <v>0</v>
      </c>
      <c r="AF295" t="s">
        <v>293</v>
      </c>
      <c r="AG295" s="13">
        <v>3</v>
      </c>
      <c r="AQ295"/>
    </row>
    <row r="296" spans="1:43" x14ac:dyDescent="0.2">
      <c r="A296" t="s">
        <v>681</v>
      </c>
      <c r="B296" t="s">
        <v>989</v>
      </c>
      <c r="C296" t="s">
        <v>1594</v>
      </c>
      <c r="D296" t="s">
        <v>1721</v>
      </c>
      <c r="E296" s="3">
        <v>91.477777777777774</v>
      </c>
      <c r="F296" s="3">
        <f>Table3[[#This Row],[Total Hours Nurse Staffing]]/Table3[[#This Row],[MDS Census]]</f>
        <v>3.5803315923721608</v>
      </c>
      <c r="G296" s="3">
        <f>Table3[[#This Row],[Total Direct Care Staff Hours]]/Table3[[#This Row],[MDS Census]]</f>
        <v>3.4039220211344592</v>
      </c>
      <c r="H296" s="3">
        <f>Table3[[#This Row],[Total RN Hours (w/ Admin, DON)]]/Table3[[#This Row],[MDS Census]]</f>
        <v>0.63754038625045562</v>
      </c>
      <c r="I296" s="3">
        <f>Table3[[#This Row],[RN Hours (excl. Admin, DON)]]/Table3[[#This Row],[MDS Census]]</f>
        <v>0.56953358435564205</v>
      </c>
      <c r="J296" s="3">
        <f t="shared" si="4"/>
        <v>327.52077777777777</v>
      </c>
      <c r="K296" s="3">
        <f>SUM(Table3[[#This Row],[RN Hours (excl. Admin, DON)]], Table3[[#This Row],[LPN Hours (excl. Admin)]], Table3[[#This Row],[CNA Hours]], Table3[[#This Row],[NA TR Hours]], Table3[[#This Row],[Med Aide/Tech Hours]])</f>
        <v>311.38322222222223</v>
      </c>
      <c r="L296" s="3">
        <f>SUM(Table3[[#This Row],[RN Hours (excl. Admin, DON)]:[RN DON Hours]])</f>
        <v>58.320777777777785</v>
      </c>
      <c r="M296" s="3">
        <v>52.099666666666671</v>
      </c>
      <c r="N296" s="3">
        <v>1.0833333333333333</v>
      </c>
      <c r="O296" s="3">
        <v>5.1377777777777771</v>
      </c>
      <c r="P296" s="3">
        <f>SUM(Table3[[#This Row],[LPN Hours (excl. Admin)]:[LPN Admin Hours]])</f>
        <v>81.730777777777789</v>
      </c>
      <c r="Q296" s="3">
        <v>71.814333333333337</v>
      </c>
      <c r="R296" s="3">
        <v>9.9164444444444459</v>
      </c>
      <c r="S296" s="3">
        <f>SUM(Table3[[#This Row],[CNA Hours]], Table3[[#This Row],[NA TR Hours]], Table3[[#This Row],[Med Aide/Tech Hours]])</f>
        <v>187.46922222222221</v>
      </c>
      <c r="T296" s="3">
        <v>187.46922222222221</v>
      </c>
      <c r="U296" s="3">
        <v>0</v>
      </c>
      <c r="V296" s="3">
        <v>0</v>
      </c>
      <c r="W296" s="3">
        <f>SUM(Table3[[#This Row],[RN Hours Contract]:[Med Aide Hours Contract]])</f>
        <v>76.405444444444441</v>
      </c>
      <c r="X296" s="3">
        <v>0.34722222222222221</v>
      </c>
      <c r="Y296" s="3">
        <v>1.0833333333333333</v>
      </c>
      <c r="Z296" s="3">
        <v>0</v>
      </c>
      <c r="AA296" s="3">
        <v>46.514333333333333</v>
      </c>
      <c r="AB296" s="3">
        <v>8.3333333333333329E-2</v>
      </c>
      <c r="AC296" s="3">
        <v>28.377222222222219</v>
      </c>
      <c r="AD296" s="3">
        <v>0</v>
      </c>
      <c r="AE296" s="3">
        <v>0</v>
      </c>
      <c r="AF296" t="s">
        <v>294</v>
      </c>
      <c r="AG296" s="13">
        <v>3</v>
      </c>
      <c r="AQ296"/>
    </row>
    <row r="297" spans="1:43" x14ac:dyDescent="0.2">
      <c r="A297" t="s">
        <v>681</v>
      </c>
      <c r="B297" t="s">
        <v>689</v>
      </c>
      <c r="C297" t="s">
        <v>1406</v>
      </c>
      <c r="D297" t="s">
        <v>1734</v>
      </c>
      <c r="E297" s="3">
        <v>142.56666666666666</v>
      </c>
      <c r="F297" s="3">
        <f>Table3[[#This Row],[Total Hours Nurse Staffing]]/Table3[[#This Row],[MDS Census]]</f>
        <v>4.4318891746551321</v>
      </c>
      <c r="G297" s="3">
        <f>Table3[[#This Row],[Total Direct Care Staff Hours]]/Table3[[#This Row],[MDS Census]]</f>
        <v>4.0752139350011687</v>
      </c>
      <c r="H297" s="3">
        <f>Table3[[#This Row],[Total RN Hours (w/ Admin, DON)]]/Table3[[#This Row],[MDS Census]]</f>
        <v>0.62910139505884199</v>
      </c>
      <c r="I297" s="3">
        <f>Table3[[#This Row],[RN Hours (excl. Admin, DON)]]/Table3[[#This Row],[MDS Census]]</f>
        <v>0.34171148000935236</v>
      </c>
      <c r="J297" s="3">
        <f t="shared" ref="J297:J360" si="5">SUM(L297,P297,S297)</f>
        <v>631.83966666666663</v>
      </c>
      <c r="K297" s="3">
        <f>SUM(Table3[[#This Row],[RN Hours (excl. Admin, DON)]], Table3[[#This Row],[LPN Hours (excl. Admin)]], Table3[[#This Row],[CNA Hours]], Table3[[#This Row],[NA TR Hours]], Table3[[#This Row],[Med Aide/Tech Hours]])</f>
        <v>580.98966666666661</v>
      </c>
      <c r="L297" s="3">
        <f>SUM(Table3[[#This Row],[RN Hours (excl. Admin, DON)]:[RN DON Hours]])</f>
        <v>89.688888888888897</v>
      </c>
      <c r="M297" s="3">
        <v>48.716666666666669</v>
      </c>
      <c r="N297" s="3">
        <v>35.772222222222226</v>
      </c>
      <c r="O297" s="3">
        <v>5.2</v>
      </c>
      <c r="P297" s="3">
        <f>SUM(Table3[[#This Row],[LPN Hours (excl. Admin)]:[LPN Admin Hours]])</f>
        <v>168.29388888888889</v>
      </c>
      <c r="Q297" s="3">
        <v>158.41611111111112</v>
      </c>
      <c r="R297" s="3">
        <v>9.8777777777777782</v>
      </c>
      <c r="S297" s="3">
        <f>SUM(Table3[[#This Row],[CNA Hours]], Table3[[#This Row],[NA TR Hours]], Table3[[#This Row],[Med Aide/Tech Hours]])</f>
        <v>373.85688888888888</v>
      </c>
      <c r="T297" s="3">
        <v>339.04300000000001</v>
      </c>
      <c r="U297" s="3">
        <v>34.81388888888889</v>
      </c>
      <c r="V297" s="3">
        <v>0</v>
      </c>
      <c r="W297" s="3">
        <f>SUM(Table3[[#This Row],[RN Hours Contract]:[Med Aide Hours Contract]])</f>
        <v>82.164111111111097</v>
      </c>
      <c r="X297" s="3">
        <v>4.3305555555555557</v>
      </c>
      <c r="Y297" s="3">
        <v>0</v>
      </c>
      <c r="Z297" s="3">
        <v>0</v>
      </c>
      <c r="AA297" s="3">
        <v>56.821111111111108</v>
      </c>
      <c r="AB297" s="3">
        <v>0</v>
      </c>
      <c r="AC297" s="3">
        <v>19.556888888888889</v>
      </c>
      <c r="AD297" s="3">
        <v>1.4555555555555555</v>
      </c>
      <c r="AE297" s="3">
        <v>0</v>
      </c>
      <c r="AF297" t="s">
        <v>295</v>
      </c>
      <c r="AG297" s="13">
        <v>3</v>
      </c>
      <c r="AQ297"/>
    </row>
    <row r="298" spans="1:43" x14ac:dyDescent="0.2">
      <c r="A298" t="s">
        <v>681</v>
      </c>
      <c r="B298" t="s">
        <v>990</v>
      </c>
      <c r="C298" t="s">
        <v>1416</v>
      </c>
      <c r="D298" t="s">
        <v>1718</v>
      </c>
      <c r="E298" s="3">
        <v>173.57777777777778</v>
      </c>
      <c r="F298" s="3">
        <f>Table3[[#This Row],[Total Hours Nurse Staffing]]/Table3[[#This Row],[MDS Census]]</f>
        <v>3.2694693381129176</v>
      </c>
      <c r="G298" s="3">
        <f>Table3[[#This Row],[Total Direct Care Staff Hours]]/Table3[[#This Row],[MDS Census]]</f>
        <v>3.038853539879657</v>
      </c>
      <c r="H298" s="3">
        <f>Table3[[#This Row],[Total RN Hours (w/ Admin, DON)]]/Table3[[#This Row],[MDS Census]]</f>
        <v>0.47420432723082834</v>
      </c>
      <c r="I298" s="3">
        <f>Table3[[#This Row],[RN Hours (excl. Admin, DON)]]/Table3[[#This Row],[MDS Census]]</f>
        <v>0.2746780181794905</v>
      </c>
      <c r="J298" s="3">
        <f t="shared" si="5"/>
        <v>567.50722222222225</v>
      </c>
      <c r="K298" s="3">
        <f>SUM(Table3[[#This Row],[RN Hours (excl. Admin, DON)]], Table3[[#This Row],[LPN Hours (excl. Admin)]], Table3[[#This Row],[CNA Hours]], Table3[[#This Row],[NA TR Hours]], Table3[[#This Row],[Med Aide/Tech Hours]])</f>
        <v>527.47744444444447</v>
      </c>
      <c r="L298" s="3">
        <f>SUM(Table3[[#This Row],[RN Hours (excl. Admin, DON)]:[RN DON Hours]])</f>
        <v>82.311333333333337</v>
      </c>
      <c r="M298" s="3">
        <v>47.678000000000004</v>
      </c>
      <c r="N298" s="3">
        <v>29.211111111111112</v>
      </c>
      <c r="O298" s="3">
        <v>5.4222222222222225</v>
      </c>
      <c r="P298" s="3">
        <f>SUM(Table3[[#This Row],[LPN Hours (excl. Admin)]:[LPN Admin Hours]])</f>
        <v>162.30022222222223</v>
      </c>
      <c r="Q298" s="3">
        <v>156.90377777777778</v>
      </c>
      <c r="R298" s="3">
        <v>5.3964444444444437</v>
      </c>
      <c r="S298" s="3">
        <f>SUM(Table3[[#This Row],[CNA Hours]], Table3[[#This Row],[NA TR Hours]], Table3[[#This Row],[Med Aide/Tech Hours]])</f>
        <v>322.89566666666667</v>
      </c>
      <c r="T298" s="3">
        <v>317.09333333333336</v>
      </c>
      <c r="U298" s="3">
        <v>5.8023333333333351</v>
      </c>
      <c r="V298" s="3">
        <v>0</v>
      </c>
      <c r="W298" s="3">
        <f>SUM(Table3[[#This Row],[RN Hours Contract]:[Med Aide Hours Contract]])</f>
        <v>84.152333333333331</v>
      </c>
      <c r="X298" s="3">
        <v>8.5653333333333315</v>
      </c>
      <c r="Y298" s="3">
        <v>0</v>
      </c>
      <c r="Z298" s="3">
        <v>0</v>
      </c>
      <c r="AA298" s="3">
        <v>17.65055555555556</v>
      </c>
      <c r="AB298" s="3">
        <v>0</v>
      </c>
      <c r="AC298" s="3">
        <v>57.93644444444444</v>
      </c>
      <c r="AD298" s="3">
        <v>0</v>
      </c>
      <c r="AE298" s="3">
        <v>0</v>
      </c>
      <c r="AF298" t="s">
        <v>296</v>
      </c>
      <c r="AG298" s="13">
        <v>3</v>
      </c>
      <c r="AQ298"/>
    </row>
    <row r="299" spans="1:43" x14ac:dyDescent="0.2">
      <c r="A299" t="s">
        <v>681</v>
      </c>
      <c r="B299" t="s">
        <v>991</v>
      </c>
      <c r="C299" t="s">
        <v>1595</v>
      </c>
      <c r="D299" t="s">
        <v>1729</v>
      </c>
      <c r="E299" s="3">
        <v>154.42222222222222</v>
      </c>
      <c r="F299" s="3">
        <f>Table3[[#This Row],[Total Hours Nurse Staffing]]/Table3[[#This Row],[MDS Census]]</f>
        <v>3.2326852784573323</v>
      </c>
      <c r="G299" s="3">
        <f>Table3[[#This Row],[Total Direct Care Staff Hours]]/Table3[[#This Row],[MDS Census]]</f>
        <v>3.0138667434163189</v>
      </c>
      <c r="H299" s="3">
        <f>Table3[[#This Row],[Total RN Hours (w/ Admin, DON)]]/Table3[[#This Row],[MDS Census]]</f>
        <v>0.60632609008490423</v>
      </c>
      <c r="I299" s="3">
        <f>Table3[[#This Row],[RN Hours (excl. Admin, DON)]]/Table3[[#This Row],[MDS Census]]</f>
        <v>0.38750755504389123</v>
      </c>
      <c r="J299" s="3">
        <f t="shared" si="5"/>
        <v>499.19844444444448</v>
      </c>
      <c r="K299" s="3">
        <f>SUM(Table3[[#This Row],[RN Hours (excl. Admin, DON)]], Table3[[#This Row],[LPN Hours (excl. Admin)]], Table3[[#This Row],[CNA Hours]], Table3[[#This Row],[NA TR Hours]], Table3[[#This Row],[Med Aide/Tech Hours]])</f>
        <v>465.40800000000002</v>
      </c>
      <c r="L299" s="3">
        <f>SUM(Table3[[#This Row],[RN Hours (excl. Admin, DON)]:[RN DON Hours]])</f>
        <v>93.630222222222216</v>
      </c>
      <c r="M299" s="3">
        <v>59.839777777777776</v>
      </c>
      <c r="N299" s="3">
        <v>28.634888888888888</v>
      </c>
      <c r="O299" s="3">
        <v>5.1555555555555559</v>
      </c>
      <c r="P299" s="3">
        <f>SUM(Table3[[#This Row],[LPN Hours (excl. Admin)]:[LPN Admin Hours]])</f>
        <v>114.13966666666667</v>
      </c>
      <c r="Q299" s="3">
        <v>114.13966666666667</v>
      </c>
      <c r="R299" s="3">
        <v>0</v>
      </c>
      <c r="S299" s="3">
        <f>SUM(Table3[[#This Row],[CNA Hours]], Table3[[#This Row],[NA TR Hours]], Table3[[#This Row],[Med Aide/Tech Hours]])</f>
        <v>291.42855555555559</v>
      </c>
      <c r="T299" s="3">
        <v>280.95166666666671</v>
      </c>
      <c r="U299" s="3">
        <v>10.47688888888889</v>
      </c>
      <c r="V299" s="3">
        <v>0</v>
      </c>
      <c r="W299" s="3">
        <f>SUM(Table3[[#This Row],[RN Hours Contract]:[Med Aide Hours Contract]])</f>
        <v>128.61722222222221</v>
      </c>
      <c r="X299" s="3">
        <v>15.708777777777778</v>
      </c>
      <c r="Y299" s="3">
        <v>3.7015555555555553</v>
      </c>
      <c r="Z299" s="3">
        <v>0</v>
      </c>
      <c r="AA299" s="3">
        <v>18.673999999999999</v>
      </c>
      <c r="AB299" s="3">
        <v>0</v>
      </c>
      <c r="AC299" s="3">
        <v>90.532888888888877</v>
      </c>
      <c r="AD299" s="3">
        <v>0</v>
      </c>
      <c r="AE299" s="3">
        <v>0</v>
      </c>
      <c r="AF299" t="s">
        <v>297</v>
      </c>
      <c r="AG299" s="13">
        <v>3</v>
      </c>
      <c r="AQ299"/>
    </row>
    <row r="300" spans="1:43" x14ac:dyDescent="0.2">
      <c r="A300" t="s">
        <v>681</v>
      </c>
      <c r="B300" t="s">
        <v>992</v>
      </c>
      <c r="C300" t="s">
        <v>1596</v>
      </c>
      <c r="D300" t="s">
        <v>1730</v>
      </c>
      <c r="E300" s="3">
        <v>81.177777777777777</v>
      </c>
      <c r="F300" s="3">
        <f>Table3[[#This Row],[Total Hours Nurse Staffing]]/Table3[[#This Row],[MDS Census]]</f>
        <v>3.2866986038872166</v>
      </c>
      <c r="G300" s="3">
        <f>Table3[[#This Row],[Total Direct Care Staff Hours]]/Table3[[#This Row],[MDS Census]]</f>
        <v>3.0073939228031752</v>
      </c>
      <c r="H300" s="3">
        <f>Table3[[#This Row],[Total RN Hours (w/ Admin, DON)]]/Table3[[#This Row],[MDS Census]]</f>
        <v>0.67161921708185057</v>
      </c>
      <c r="I300" s="3">
        <f>Table3[[#This Row],[RN Hours (excl. Admin, DON)]]/Table3[[#This Row],[MDS Census]]</f>
        <v>0.39231453599781002</v>
      </c>
      <c r="J300" s="3">
        <f t="shared" si="5"/>
        <v>266.80688888888892</v>
      </c>
      <c r="K300" s="3">
        <f>SUM(Table3[[#This Row],[RN Hours (excl. Admin, DON)]], Table3[[#This Row],[LPN Hours (excl. Admin)]], Table3[[#This Row],[CNA Hours]], Table3[[#This Row],[NA TR Hours]], Table3[[#This Row],[Med Aide/Tech Hours]])</f>
        <v>244.13355555555555</v>
      </c>
      <c r="L300" s="3">
        <f>SUM(Table3[[#This Row],[RN Hours (excl. Admin, DON)]:[RN DON Hours]])</f>
        <v>54.520555555555561</v>
      </c>
      <c r="M300" s="3">
        <v>31.847222222222221</v>
      </c>
      <c r="N300" s="3">
        <v>16.318444444444452</v>
      </c>
      <c r="O300" s="3">
        <v>6.3548888888888904</v>
      </c>
      <c r="P300" s="3">
        <f>SUM(Table3[[#This Row],[LPN Hours (excl. Admin)]:[LPN Admin Hours]])</f>
        <v>77.876555555555555</v>
      </c>
      <c r="Q300" s="3">
        <v>77.876555555555555</v>
      </c>
      <c r="R300" s="3">
        <v>0</v>
      </c>
      <c r="S300" s="3">
        <f>SUM(Table3[[#This Row],[CNA Hours]], Table3[[#This Row],[NA TR Hours]], Table3[[#This Row],[Med Aide/Tech Hours]])</f>
        <v>134.40977777777778</v>
      </c>
      <c r="T300" s="3">
        <v>134.40977777777778</v>
      </c>
      <c r="U300" s="3">
        <v>0</v>
      </c>
      <c r="V300" s="3">
        <v>0</v>
      </c>
      <c r="W300" s="3">
        <f>SUM(Table3[[#This Row],[RN Hours Contract]:[Med Aide Hours Contract]])</f>
        <v>100.62355555555557</v>
      </c>
      <c r="X300" s="3">
        <v>5.791666666666667</v>
      </c>
      <c r="Y300" s="3">
        <v>4.399</v>
      </c>
      <c r="Z300" s="3">
        <v>6.3548888888888904</v>
      </c>
      <c r="AA300" s="3">
        <v>26.996000000000002</v>
      </c>
      <c r="AB300" s="3">
        <v>0</v>
      </c>
      <c r="AC300" s="3">
        <v>57.082000000000008</v>
      </c>
      <c r="AD300" s="3">
        <v>0</v>
      </c>
      <c r="AE300" s="3">
        <v>0</v>
      </c>
      <c r="AF300" t="s">
        <v>298</v>
      </c>
      <c r="AG300" s="13">
        <v>3</v>
      </c>
      <c r="AQ300"/>
    </row>
    <row r="301" spans="1:43" x14ac:dyDescent="0.2">
      <c r="A301" t="s">
        <v>681</v>
      </c>
      <c r="B301" t="s">
        <v>993</v>
      </c>
      <c r="C301" t="s">
        <v>1597</v>
      </c>
      <c r="D301" t="s">
        <v>1688</v>
      </c>
      <c r="E301" s="3">
        <v>73.022222222222226</v>
      </c>
      <c r="F301" s="3">
        <f>Table3[[#This Row],[Total Hours Nurse Staffing]]/Table3[[#This Row],[MDS Census]]</f>
        <v>3.3437720632988435</v>
      </c>
      <c r="G301" s="3">
        <f>Table3[[#This Row],[Total Direct Care Staff Hours]]/Table3[[#This Row],[MDS Census]]</f>
        <v>3.1009236153377966</v>
      </c>
      <c r="H301" s="3">
        <f>Table3[[#This Row],[Total RN Hours (w/ Admin, DON)]]/Table3[[#This Row],[MDS Census]]</f>
        <v>0.57237066342057208</v>
      </c>
      <c r="I301" s="3">
        <f>Table3[[#This Row],[RN Hours (excl. Admin, DON)]]/Table3[[#This Row],[MDS Census]]</f>
        <v>0.32952221545952526</v>
      </c>
      <c r="J301" s="3">
        <f t="shared" si="5"/>
        <v>244.16966666666667</v>
      </c>
      <c r="K301" s="3">
        <f>SUM(Table3[[#This Row],[RN Hours (excl. Admin, DON)]], Table3[[#This Row],[LPN Hours (excl. Admin)]], Table3[[#This Row],[CNA Hours]], Table3[[#This Row],[NA TR Hours]], Table3[[#This Row],[Med Aide/Tech Hours]])</f>
        <v>226.43633333333332</v>
      </c>
      <c r="L301" s="3">
        <f>SUM(Table3[[#This Row],[RN Hours (excl. Admin, DON)]:[RN DON Hours]])</f>
        <v>41.795777777777779</v>
      </c>
      <c r="M301" s="3">
        <v>24.062444444444445</v>
      </c>
      <c r="N301" s="3">
        <v>12.133333333333333</v>
      </c>
      <c r="O301" s="3">
        <v>5.6</v>
      </c>
      <c r="P301" s="3">
        <f>SUM(Table3[[#This Row],[LPN Hours (excl. Admin)]:[LPN Admin Hours]])</f>
        <v>77.679555555555552</v>
      </c>
      <c r="Q301" s="3">
        <v>77.679555555555552</v>
      </c>
      <c r="R301" s="3">
        <v>0</v>
      </c>
      <c r="S301" s="3">
        <f>SUM(Table3[[#This Row],[CNA Hours]], Table3[[#This Row],[NA TR Hours]], Table3[[#This Row],[Med Aide/Tech Hours]])</f>
        <v>124.69433333333333</v>
      </c>
      <c r="T301" s="3">
        <v>108.14433333333334</v>
      </c>
      <c r="U301" s="3">
        <v>16.55</v>
      </c>
      <c r="V301" s="3">
        <v>0</v>
      </c>
      <c r="W301" s="3">
        <f>SUM(Table3[[#This Row],[RN Hours Contract]:[Med Aide Hours Contract]])</f>
        <v>71.563777777777773</v>
      </c>
      <c r="X301" s="3">
        <v>9.2541111111111132</v>
      </c>
      <c r="Y301" s="3">
        <v>0</v>
      </c>
      <c r="Z301" s="3">
        <v>0</v>
      </c>
      <c r="AA301" s="3">
        <v>22.265666666666654</v>
      </c>
      <c r="AB301" s="3">
        <v>0</v>
      </c>
      <c r="AC301" s="3">
        <v>40.044000000000011</v>
      </c>
      <c r="AD301" s="3">
        <v>0</v>
      </c>
      <c r="AE301" s="3">
        <v>0</v>
      </c>
      <c r="AF301" t="s">
        <v>299</v>
      </c>
      <c r="AG301" s="13">
        <v>3</v>
      </c>
      <c r="AQ301"/>
    </row>
    <row r="302" spans="1:43" x14ac:dyDescent="0.2">
      <c r="A302" t="s">
        <v>681</v>
      </c>
      <c r="B302" t="s">
        <v>994</v>
      </c>
      <c r="C302" t="s">
        <v>1598</v>
      </c>
      <c r="D302" t="s">
        <v>1694</v>
      </c>
      <c r="E302" s="3">
        <v>39.477777777777774</v>
      </c>
      <c r="F302" s="3">
        <f>Table3[[#This Row],[Total Hours Nurse Staffing]]/Table3[[#This Row],[MDS Census]]</f>
        <v>4.5053194483535046</v>
      </c>
      <c r="G302" s="3">
        <f>Table3[[#This Row],[Total Direct Care Staff Hours]]/Table3[[#This Row],[MDS Census]]</f>
        <v>3.9555868280326485</v>
      </c>
      <c r="H302" s="3">
        <f>Table3[[#This Row],[Total RN Hours (w/ Admin, DON)]]/Table3[[#This Row],[MDS Census]]</f>
        <v>1.7823529411764707</v>
      </c>
      <c r="I302" s="3">
        <f>Table3[[#This Row],[RN Hours (excl. Admin, DON)]]/Table3[[#This Row],[MDS Census]]</f>
        <v>1.232620320855615</v>
      </c>
      <c r="J302" s="3">
        <f t="shared" si="5"/>
        <v>177.86</v>
      </c>
      <c r="K302" s="3">
        <f>SUM(Table3[[#This Row],[RN Hours (excl. Admin, DON)]], Table3[[#This Row],[LPN Hours (excl. Admin)]], Table3[[#This Row],[CNA Hours]], Table3[[#This Row],[NA TR Hours]], Table3[[#This Row],[Med Aide/Tech Hours]])</f>
        <v>156.15777777777777</v>
      </c>
      <c r="L302" s="3">
        <f>SUM(Table3[[#This Row],[RN Hours (excl. Admin, DON)]:[RN DON Hours]])</f>
        <v>70.36333333333333</v>
      </c>
      <c r="M302" s="3">
        <v>48.661111111111111</v>
      </c>
      <c r="N302" s="3">
        <v>16.457777777777778</v>
      </c>
      <c r="O302" s="3">
        <v>5.2444444444444445</v>
      </c>
      <c r="P302" s="3">
        <f>SUM(Table3[[#This Row],[LPN Hours (excl. Admin)]:[LPN Admin Hours]])</f>
        <v>5.6244444444444444</v>
      </c>
      <c r="Q302" s="3">
        <v>5.6244444444444444</v>
      </c>
      <c r="R302" s="3">
        <v>0</v>
      </c>
      <c r="S302" s="3">
        <f>SUM(Table3[[#This Row],[CNA Hours]], Table3[[#This Row],[NA TR Hours]], Table3[[#This Row],[Med Aide/Tech Hours]])</f>
        <v>101.87222222222223</v>
      </c>
      <c r="T302" s="3">
        <v>81.501111111111115</v>
      </c>
      <c r="U302" s="3">
        <v>20.371111111111116</v>
      </c>
      <c r="V302" s="3">
        <v>0</v>
      </c>
      <c r="W302" s="3">
        <f>SUM(Table3[[#This Row],[RN Hours Contract]:[Med Aide Hours Contract]])</f>
        <v>12.366666666666667</v>
      </c>
      <c r="X302" s="3">
        <v>12.366666666666667</v>
      </c>
      <c r="Y302" s="3">
        <v>0</v>
      </c>
      <c r="Z302" s="3">
        <v>0</v>
      </c>
      <c r="AA302" s="3">
        <v>0</v>
      </c>
      <c r="AB302" s="3">
        <v>0</v>
      </c>
      <c r="AC302" s="3">
        <v>0</v>
      </c>
      <c r="AD302" s="3">
        <v>0</v>
      </c>
      <c r="AE302" s="3">
        <v>0</v>
      </c>
      <c r="AF302" t="s">
        <v>300</v>
      </c>
      <c r="AG302" s="13">
        <v>3</v>
      </c>
      <c r="AQ302"/>
    </row>
    <row r="303" spans="1:43" x14ac:dyDescent="0.2">
      <c r="A303" t="s">
        <v>681</v>
      </c>
      <c r="B303" t="s">
        <v>995</v>
      </c>
      <c r="C303" t="s">
        <v>1409</v>
      </c>
      <c r="D303" t="s">
        <v>1687</v>
      </c>
      <c r="E303" s="3">
        <v>61.333333333333336</v>
      </c>
      <c r="F303" s="3">
        <f>Table3[[#This Row],[Total Hours Nurse Staffing]]/Table3[[#This Row],[MDS Census]]</f>
        <v>4.6185706521739132</v>
      </c>
      <c r="G303" s="3">
        <f>Table3[[#This Row],[Total Direct Care Staff Hours]]/Table3[[#This Row],[MDS Census]]</f>
        <v>4.3305597826086952</v>
      </c>
      <c r="H303" s="3">
        <f>Table3[[#This Row],[Total RN Hours (w/ Admin, DON)]]/Table3[[#This Row],[MDS Census]]</f>
        <v>0.87908333333333333</v>
      </c>
      <c r="I303" s="3">
        <f>Table3[[#This Row],[RN Hours (excl. Admin, DON)]]/Table3[[#This Row],[MDS Census]]</f>
        <v>0.59107246376811584</v>
      </c>
      <c r="J303" s="3">
        <f t="shared" si="5"/>
        <v>283.27233333333334</v>
      </c>
      <c r="K303" s="3">
        <f>SUM(Table3[[#This Row],[RN Hours (excl. Admin, DON)]], Table3[[#This Row],[LPN Hours (excl. Admin)]], Table3[[#This Row],[CNA Hours]], Table3[[#This Row],[NA TR Hours]], Table3[[#This Row],[Med Aide/Tech Hours]])</f>
        <v>265.60766666666666</v>
      </c>
      <c r="L303" s="3">
        <f>SUM(Table3[[#This Row],[RN Hours (excl. Admin, DON)]:[RN DON Hours]])</f>
        <v>53.917111111111112</v>
      </c>
      <c r="M303" s="3">
        <v>36.252444444444443</v>
      </c>
      <c r="N303" s="3">
        <v>9.8424444444444443</v>
      </c>
      <c r="O303" s="3">
        <v>7.822222222222222</v>
      </c>
      <c r="P303" s="3">
        <f>SUM(Table3[[#This Row],[LPN Hours (excl. Admin)]:[LPN Admin Hours]])</f>
        <v>64.340222222222224</v>
      </c>
      <c r="Q303" s="3">
        <v>64.340222222222224</v>
      </c>
      <c r="R303" s="3">
        <v>0</v>
      </c>
      <c r="S303" s="3">
        <f>SUM(Table3[[#This Row],[CNA Hours]], Table3[[#This Row],[NA TR Hours]], Table3[[#This Row],[Med Aide/Tech Hours]])</f>
        <v>165.01500000000001</v>
      </c>
      <c r="T303" s="3">
        <v>165.01500000000001</v>
      </c>
      <c r="U303" s="3">
        <v>0</v>
      </c>
      <c r="V303" s="3">
        <v>0</v>
      </c>
      <c r="W303" s="3">
        <f>SUM(Table3[[#This Row],[RN Hours Contract]:[Med Aide Hours Contract]])</f>
        <v>63.247222222222227</v>
      </c>
      <c r="X303" s="3">
        <v>18.388888888888889</v>
      </c>
      <c r="Y303" s="3">
        <v>0</v>
      </c>
      <c r="Z303" s="3">
        <v>3.7777777777777777</v>
      </c>
      <c r="AA303" s="3">
        <v>19.894444444444446</v>
      </c>
      <c r="AB303" s="3">
        <v>0</v>
      </c>
      <c r="AC303" s="3">
        <v>21.18611111111111</v>
      </c>
      <c r="AD303" s="3">
        <v>0</v>
      </c>
      <c r="AE303" s="3">
        <v>0</v>
      </c>
      <c r="AF303" t="s">
        <v>301</v>
      </c>
      <c r="AG303" s="13">
        <v>3</v>
      </c>
      <c r="AQ303"/>
    </row>
    <row r="304" spans="1:43" x14ac:dyDescent="0.2">
      <c r="A304" t="s">
        <v>681</v>
      </c>
      <c r="B304" t="s">
        <v>996</v>
      </c>
      <c r="C304" t="s">
        <v>1407</v>
      </c>
      <c r="D304" t="s">
        <v>1734</v>
      </c>
      <c r="E304" s="3">
        <v>67.022222222222226</v>
      </c>
      <c r="F304" s="3">
        <f>Table3[[#This Row],[Total Hours Nurse Staffing]]/Table3[[#This Row],[MDS Census]]</f>
        <v>4.4743866047745353</v>
      </c>
      <c r="G304" s="3">
        <f>Table3[[#This Row],[Total Direct Care Staff Hours]]/Table3[[#This Row],[MDS Census]]</f>
        <v>4.070954907161803</v>
      </c>
      <c r="H304" s="3">
        <f>Table3[[#This Row],[Total RN Hours (w/ Admin, DON)]]/Table3[[#This Row],[MDS Census]]</f>
        <v>1.0010179045092837</v>
      </c>
      <c r="I304" s="3">
        <f>Table3[[#This Row],[RN Hours (excl. Admin, DON)]]/Table3[[#This Row],[MDS Census]]</f>
        <v>0.67343169761273203</v>
      </c>
      <c r="J304" s="3">
        <f t="shared" si="5"/>
        <v>299.88333333333333</v>
      </c>
      <c r="K304" s="3">
        <f>SUM(Table3[[#This Row],[RN Hours (excl. Admin, DON)]], Table3[[#This Row],[LPN Hours (excl. Admin)]], Table3[[#This Row],[CNA Hours]], Table3[[#This Row],[NA TR Hours]], Table3[[#This Row],[Med Aide/Tech Hours]])</f>
        <v>272.84444444444443</v>
      </c>
      <c r="L304" s="3">
        <f>SUM(Table3[[#This Row],[RN Hours (excl. Admin, DON)]:[RN DON Hours]])</f>
        <v>67.090444444444444</v>
      </c>
      <c r="M304" s="3">
        <v>45.134888888888888</v>
      </c>
      <c r="N304" s="3">
        <v>17.736111111111111</v>
      </c>
      <c r="O304" s="3">
        <v>4.2194444444444441</v>
      </c>
      <c r="P304" s="3">
        <f>SUM(Table3[[#This Row],[LPN Hours (excl. Admin)]:[LPN Admin Hours]])</f>
        <v>65.503777777777785</v>
      </c>
      <c r="Q304" s="3">
        <v>60.420444444444449</v>
      </c>
      <c r="R304" s="3">
        <v>5.083333333333333</v>
      </c>
      <c r="S304" s="3">
        <f>SUM(Table3[[#This Row],[CNA Hours]], Table3[[#This Row],[NA TR Hours]], Table3[[#This Row],[Med Aide/Tech Hours]])</f>
        <v>167.28911111111111</v>
      </c>
      <c r="T304" s="3">
        <v>167.28911111111111</v>
      </c>
      <c r="U304" s="3">
        <v>0</v>
      </c>
      <c r="V304" s="3">
        <v>0</v>
      </c>
      <c r="W304" s="3">
        <f>SUM(Table3[[#This Row],[RN Hours Contract]:[Med Aide Hours Contract]])</f>
        <v>22.422222222222217</v>
      </c>
      <c r="X304" s="3">
        <v>7.7959999999999985</v>
      </c>
      <c r="Y304" s="3">
        <v>0</v>
      </c>
      <c r="Z304" s="3">
        <v>0</v>
      </c>
      <c r="AA304" s="3">
        <v>2.4676666666666671</v>
      </c>
      <c r="AB304" s="3">
        <v>0</v>
      </c>
      <c r="AC304" s="3">
        <v>12.158555555555553</v>
      </c>
      <c r="AD304" s="3">
        <v>0</v>
      </c>
      <c r="AE304" s="3">
        <v>0</v>
      </c>
      <c r="AF304" t="s">
        <v>302</v>
      </c>
      <c r="AG304" s="13">
        <v>3</v>
      </c>
      <c r="AQ304"/>
    </row>
    <row r="305" spans="1:43" x14ac:dyDescent="0.2">
      <c r="A305" t="s">
        <v>681</v>
      </c>
      <c r="B305" t="s">
        <v>997</v>
      </c>
      <c r="C305" t="s">
        <v>1412</v>
      </c>
      <c r="D305" t="s">
        <v>1728</v>
      </c>
      <c r="E305" s="3">
        <v>84.577777777777783</v>
      </c>
      <c r="F305" s="3">
        <f>Table3[[#This Row],[Total Hours Nurse Staffing]]/Table3[[#This Row],[MDS Census]]</f>
        <v>3.0923541776142929</v>
      </c>
      <c r="G305" s="3">
        <f>Table3[[#This Row],[Total Direct Care Staff Hours]]/Table3[[#This Row],[MDS Census]]</f>
        <v>2.9144442984760901</v>
      </c>
      <c r="H305" s="3">
        <f>Table3[[#This Row],[Total RN Hours (w/ Admin, DON)]]/Table3[[#This Row],[MDS Census]]</f>
        <v>0.44613767735155019</v>
      </c>
      <c r="I305" s="3">
        <f>Table3[[#This Row],[RN Hours (excl. Admin, DON)]]/Table3[[#This Row],[MDS Census]]</f>
        <v>0.31575144508670516</v>
      </c>
      <c r="J305" s="3">
        <f t="shared" si="5"/>
        <v>261.54444444444442</v>
      </c>
      <c r="K305" s="3">
        <f>SUM(Table3[[#This Row],[RN Hours (excl. Admin, DON)]], Table3[[#This Row],[LPN Hours (excl. Admin)]], Table3[[#This Row],[CNA Hours]], Table3[[#This Row],[NA TR Hours]], Table3[[#This Row],[Med Aide/Tech Hours]])</f>
        <v>246.49722222222221</v>
      </c>
      <c r="L305" s="3">
        <f>SUM(Table3[[#This Row],[RN Hours (excl. Admin, DON)]:[RN DON Hours]])</f>
        <v>37.733333333333334</v>
      </c>
      <c r="M305" s="3">
        <v>26.705555555555556</v>
      </c>
      <c r="N305" s="3">
        <v>5.9222222222222225</v>
      </c>
      <c r="O305" s="3">
        <v>5.1055555555555552</v>
      </c>
      <c r="P305" s="3">
        <f>SUM(Table3[[#This Row],[LPN Hours (excl. Admin)]:[LPN Admin Hours]])</f>
        <v>75.838888888888889</v>
      </c>
      <c r="Q305" s="3">
        <v>71.819444444444443</v>
      </c>
      <c r="R305" s="3">
        <v>4.0194444444444448</v>
      </c>
      <c r="S305" s="3">
        <f>SUM(Table3[[#This Row],[CNA Hours]], Table3[[#This Row],[NA TR Hours]], Table3[[#This Row],[Med Aide/Tech Hours]])</f>
        <v>147.9722222222222</v>
      </c>
      <c r="T305" s="3">
        <v>134.79166666666666</v>
      </c>
      <c r="U305" s="3">
        <v>13.180555555555555</v>
      </c>
      <c r="V305" s="3">
        <v>0</v>
      </c>
      <c r="W305" s="3">
        <f>SUM(Table3[[#This Row],[RN Hours Contract]:[Med Aide Hours Contract]])</f>
        <v>2.0416666666666665</v>
      </c>
      <c r="X305" s="3">
        <v>0</v>
      </c>
      <c r="Y305" s="3">
        <v>0</v>
      </c>
      <c r="Z305" s="3">
        <v>0</v>
      </c>
      <c r="AA305" s="3">
        <v>2.0416666666666665</v>
      </c>
      <c r="AB305" s="3">
        <v>0</v>
      </c>
      <c r="AC305" s="3">
        <v>0</v>
      </c>
      <c r="AD305" s="3">
        <v>0</v>
      </c>
      <c r="AE305" s="3">
        <v>0</v>
      </c>
      <c r="AF305" t="s">
        <v>303</v>
      </c>
      <c r="AG305" s="13">
        <v>3</v>
      </c>
      <c r="AQ305"/>
    </row>
    <row r="306" spans="1:43" x14ac:dyDescent="0.2">
      <c r="A306" t="s">
        <v>681</v>
      </c>
      <c r="B306" t="s">
        <v>998</v>
      </c>
      <c r="C306" t="s">
        <v>1599</v>
      </c>
      <c r="D306" t="s">
        <v>1688</v>
      </c>
      <c r="E306" s="3">
        <v>94.211111111111109</v>
      </c>
      <c r="F306" s="3">
        <f>Table3[[#This Row],[Total Hours Nurse Staffing]]/Table3[[#This Row],[MDS Census]]</f>
        <v>3.5387321618115344</v>
      </c>
      <c r="G306" s="3">
        <f>Table3[[#This Row],[Total Direct Care Staff Hours]]/Table3[[#This Row],[MDS Census]]</f>
        <v>3.3509741714824863</v>
      </c>
      <c r="H306" s="3">
        <f>Table3[[#This Row],[Total RN Hours (w/ Admin, DON)]]/Table3[[#This Row],[MDS Census]]</f>
        <v>0.97451232456657633</v>
      </c>
      <c r="I306" s="3">
        <f>Table3[[#This Row],[RN Hours (excl. Admin, DON)]]/Table3[[#This Row],[MDS Census]]</f>
        <v>0.78675433423752816</v>
      </c>
      <c r="J306" s="3">
        <f t="shared" si="5"/>
        <v>333.38788888888888</v>
      </c>
      <c r="K306" s="3">
        <f>SUM(Table3[[#This Row],[RN Hours (excl. Admin, DON)]], Table3[[#This Row],[LPN Hours (excl. Admin)]], Table3[[#This Row],[CNA Hours]], Table3[[#This Row],[NA TR Hours]], Table3[[#This Row],[Med Aide/Tech Hours]])</f>
        <v>315.69900000000001</v>
      </c>
      <c r="L306" s="3">
        <f>SUM(Table3[[#This Row],[RN Hours (excl. Admin, DON)]:[RN DON Hours]])</f>
        <v>91.809888888888892</v>
      </c>
      <c r="M306" s="3">
        <v>74.121000000000009</v>
      </c>
      <c r="N306" s="3">
        <v>12.355555555555556</v>
      </c>
      <c r="O306" s="3">
        <v>5.333333333333333</v>
      </c>
      <c r="P306" s="3">
        <f>SUM(Table3[[#This Row],[LPN Hours (excl. Admin)]:[LPN Admin Hours]])</f>
        <v>53.044444444444444</v>
      </c>
      <c r="Q306" s="3">
        <v>53.044444444444444</v>
      </c>
      <c r="R306" s="3">
        <v>0</v>
      </c>
      <c r="S306" s="3">
        <f>SUM(Table3[[#This Row],[CNA Hours]], Table3[[#This Row],[NA TR Hours]], Table3[[#This Row],[Med Aide/Tech Hours]])</f>
        <v>188.53355555555555</v>
      </c>
      <c r="T306" s="3">
        <v>170.58877777777778</v>
      </c>
      <c r="U306" s="3">
        <v>17.944777777777777</v>
      </c>
      <c r="V306" s="3">
        <v>0</v>
      </c>
      <c r="W306" s="3">
        <f>SUM(Table3[[#This Row],[RN Hours Contract]:[Med Aide Hours Contract]])</f>
        <v>1.8858888888888887</v>
      </c>
      <c r="X306" s="3">
        <v>0</v>
      </c>
      <c r="Y306" s="3">
        <v>0</v>
      </c>
      <c r="Z306" s="3">
        <v>0</v>
      </c>
      <c r="AA306" s="3">
        <v>0</v>
      </c>
      <c r="AB306" s="3">
        <v>0</v>
      </c>
      <c r="AC306" s="3">
        <v>1.8858888888888887</v>
      </c>
      <c r="AD306" s="3">
        <v>0</v>
      </c>
      <c r="AE306" s="3">
        <v>0</v>
      </c>
      <c r="AF306" t="s">
        <v>304</v>
      </c>
      <c r="AG306" s="13">
        <v>3</v>
      </c>
      <c r="AQ306"/>
    </row>
    <row r="307" spans="1:43" x14ac:dyDescent="0.2">
      <c r="A307" t="s">
        <v>681</v>
      </c>
      <c r="B307" t="s">
        <v>999</v>
      </c>
      <c r="C307" t="s">
        <v>1415</v>
      </c>
      <c r="D307" t="s">
        <v>1737</v>
      </c>
      <c r="E307" s="3">
        <v>78.87777777777778</v>
      </c>
      <c r="F307" s="3">
        <f>Table3[[#This Row],[Total Hours Nurse Staffing]]/Table3[[#This Row],[MDS Census]]</f>
        <v>4.2505254261163543</v>
      </c>
      <c r="G307" s="3">
        <f>Table3[[#This Row],[Total Direct Care Staff Hours]]/Table3[[#This Row],[MDS Census]]</f>
        <v>3.9982532751091702</v>
      </c>
      <c r="H307" s="3">
        <f>Table3[[#This Row],[Total RN Hours (w/ Admin, DON)]]/Table3[[#This Row],[MDS Census]]</f>
        <v>0.64721087477109451</v>
      </c>
      <c r="I307" s="3">
        <f>Table3[[#This Row],[RN Hours (excl. Admin, DON)]]/Table3[[#This Row],[MDS Census]]</f>
        <v>0.49997887026341731</v>
      </c>
      <c r="J307" s="3">
        <f t="shared" si="5"/>
        <v>335.27199999999999</v>
      </c>
      <c r="K307" s="3">
        <f>SUM(Table3[[#This Row],[RN Hours (excl. Admin, DON)]], Table3[[#This Row],[LPN Hours (excl. Admin)]], Table3[[#This Row],[CNA Hours]], Table3[[#This Row],[NA TR Hours]], Table3[[#This Row],[Med Aide/Tech Hours]])</f>
        <v>315.37333333333333</v>
      </c>
      <c r="L307" s="3">
        <f>SUM(Table3[[#This Row],[RN Hours (excl. Admin, DON)]:[RN DON Hours]])</f>
        <v>51.050555555555555</v>
      </c>
      <c r="M307" s="3">
        <v>39.437222222222218</v>
      </c>
      <c r="N307" s="3">
        <v>6.4577777777777783</v>
      </c>
      <c r="O307" s="3">
        <v>5.1555555555555559</v>
      </c>
      <c r="P307" s="3">
        <f>SUM(Table3[[#This Row],[LPN Hours (excl. Admin)]:[LPN Admin Hours]])</f>
        <v>94.56</v>
      </c>
      <c r="Q307" s="3">
        <v>86.274666666666675</v>
      </c>
      <c r="R307" s="3">
        <v>8.2853333333333321</v>
      </c>
      <c r="S307" s="3">
        <f>SUM(Table3[[#This Row],[CNA Hours]], Table3[[#This Row],[NA TR Hours]], Table3[[#This Row],[Med Aide/Tech Hours]])</f>
        <v>189.66144444444444</v>
      </c>
      <c r="T307" s="3">
        <v>189.66144444444444</v>
      </c>
      <c r="U307" s="3">
        <v>0</v>
      </c>
      <c r="V307" s="3">
        <v>0</v>
      </c>
      <c r="W307" s="3">
        <f>SUM(Table3[[#This Row],[RN Hours Contract]:[Med Aide Hours Contract]])</f>
        <v>20.755555555555556</v>
      </c>
      <c r="X307" s="3">
        <v>0</v>
      </c>
      <c r="Y307" s="3">
        <v>0</v>
      </c>
      <c r="Z307" s="3">
        <v>0</v>
      </c>
      <c r="AA307" s="3">
        <v>0</v>
      </c>
      <c r="AB307" s="3">
        <v>0</v>
      </c>
      <c r="AC307" s="3">
        <v>20.755555555555556</v>
      </c>
      <c r="AD307" s="3">
        <v>0</v>
      </c>
      <c r="AE307" s="3">
        <v>0</v>
      </c>
      <c r="AF307" t="s">
        <v>305</v>
      </c>
      <c r="AG307" s="13">
        <v>3</v>
      </c>
      <c r="AQ307"/>
    </row>
    <row r="308" spans="1:43" x14ac:dyDescent="0.2">
      <c r="A308" t="s">
        <v>681</v>
      </c>
      <c r="B308" t="s">
        <v>1000</v>
      </c>
      <c r="C308" t="s">
        <v>1510</v>
      </c>
      <c r="D308" t="s">
        <v>1688</v>
      </c>
      <c r="E308" s="3">
        <v>56.06666666666667</v>
      </c>
      <c r="F308" s="3">
        <f>Table3[[#This Row],[Total Hours Nurse Staffing]]/Table3[[#This Row],[MDS Census]]</f>
        <v>4.7046313912009516</v>
      </c>
      <c r="G308" s="3">
        <f>Table3[[#This Row],[Total Direct Care Staff Hours]]/Table3[[#This Row],[MDS Census]]</f>
        <v>4.0197344431232658</v>
      </c>
      <c r="H308" s="3">
        <f>Table3[[#This Row],[Total RN Hours (w/ Admin, DON)]]/Table3[[#This Row],[MDS Census]]</f>
        <v>1.3197681331747919</v>
      </c>
      <c r="I308" s="3">
        <f>Table3[[#This Row],[RN Hours (excl. Admin, DON)]]/Table3[[#This Row],[MDS Census]]</f>
        <v>0.72965715418152988</v>
      </c>
      <c r="J308" s="3">
        <f t="shared" si="5"/>
        <v>263.77300000000002</v>
      </c>
      <c r="K308" s="3">
        <f>SUM(Table3[[#This Row],[RN Hours (excl. Admin, DON)]], Table3[[#This Row],[LPN Hours (excl. Admin)]], Table3[[#This Row],[CNA Hours]], Table3[[#This Row],[NA TR Hours]], Table3[[#This Row],[Med Aide/Tech Hours]])</f>
        <v>225.37311111111111</v>
      </c>
      <c r="L308" s="3">
        <f>SUM(Table3[[#This Row],[RN Hours (excl. Admin, DON)]:[RN DON Hours]])</f>
        <v>73.995000000000005</v>
      </c>
      <c r="M308" s="3">
        <v>40.909444444444446</v>
      </c>
      <c r="N308" s="3">
        <v>27.646666666666675</v>
      </c>
      <c r="O308" s="3">
        <v>5.4388888888888891</v>
      </c>
      <c r="P308" s="3">
        <f>SUM(Table3[[#This Row],[LPN Hours (excl. Admin)]:[LPN Admin Hours]])</f>
        <v>26.043333333333333</v>
      </c>
      <c r="Q308" s="3">
        <v>20.728999999999999</v>
      </c>
      <c r="R308" s="3">
        <v>5.3143333333333338</v>
      </c>
      <c r="S308" s="3">
        <f>SUM(Table3[[#This Row],[CNA Hours]], Table3[[#This Row],[NA TR Hours]], Table3[[#This Row],[Med Aide/Tech Hours]])</f>
        <v>163.73466666666667</v>
      </c>
      <c r="T308" s="3">
        <v>163.73466666666667</v>
      </c>
      <c r="U308" s="3">
        <v>0</v>
      </c>
      <c r="V308" s="3">
        <v>0</v>
      </c>
      <c r="W308" s="3">
        <f>SUM(Table3[[#This Row],[RN Hours Contract]:[Med Aide Hours Contract]])</f>
        <v>0</v>
      </c>
      <c r="X308" s="3">
        <v>0</v>
      </c>
      <c r="Y308" s="3">
        <v>0</v>
      </c>
      <c r="Z308" s="3">
        <v>0</v>
      </c>
      <c r="AA308" s="3">
        <v>0</v>
      </c>
      <c r="AB308" s="3">
        <v>0</v>
      </c>
      <c r="AC308" s="3">
        <v>0</v>
      </c>
      <c r="AD308" s="3">
        <v>0</v>
      </c>
      <c r="AE308" s="3">
        <v>0</v>
      </c>
      <c r="AF308" t="s">
        <v>306</v>
      </c>
      <c r="AG308" s="13">
        <v>3</v>
      </c>
      <c r="AQ308"/>
    </row>
    <row r="309" spans="1:43" x14ac:dyDescent="0.2">
      <c r="A309" t="s">
        <v>681</v>
      </c>
      <c r="B309" t="s">
        <v>1001</v>
      </c>
      <c r="C309" t="s">
        <v>1443</v>
      </c>
      <c r="D309" t="s">
        <v>1727</v>
      </c>
      <c r="E309" s="3">
        <v>155.04444444444445</v>
      </c>
      <c r="F309" s="3">
        <f>Table3[[#This Row],[Total Hours Nurse Staffing]]/Table3[[#This Row],[MDS Census]]</f>
        <v>3.294037551956428</v>
      </c>
      <c r="G309" s="3">
        <f>Table3[[#This Row],[Total Direct Care Staff Hours]]/Table3[[#This Row],[MDS Census]]</f>
        <v>3.1773505804787159</v>
      </c>
      <c r="H309" s="3">
        <f>Table3[[#This Row],[Total RN Hours (w/ Admin, DON)]]/Table3[[#This Row],[MDS Census]]</f>
        <v>0.5558083703597535</v>
      </c>
      <c r="I309" s="3">
        <f>Table3[[#This Row],[RN Hours (excl. Admin, DON)]]/Table3[[#This Row],[MDS Census]]</f>
        <v>0.47180020065930917</v>
      </c>
      <c r="J309" s="3">
        <f t="shared" si="5"/>
        <v>510.72222222222223</v>
      </c>
      <c r="K309" s="3">
        <f>SUM(Table3[[#This Row],[RN Hours (excl. Admin, DON)]], Table3[[#This Row],[LPN Hours (excl. Admin)]], Table3[[#This Row],[CNA Hours]], Table3[[#This Row],[NA TR Hours]], Table3[[#This Row],[Med Aide/Tech Hours]])</f>
        <v>492.63055555555559</v>
      </c>
      <c r="L309" s="3">
        <f>SUM(Table3[[#This Row],[RN Hours (excl. Admin, DON)]:[RN DON Hours]])</f>
        <v>86.175000000000011</v>
      </c>
      <c r="M309" s="3">
        <v>73.150000000000006</v>
      </c>
      <c r="N309" s="3">
        <v>7.6444444444444448</v>
      </c>
      <c r="O309" s="3">
        <v>5.3805555555555555</v>
      </c>
      <c r="P309" s="3">
        <f>SUM(Table3[[#This Row],[LPN Hours (excl. Admin)]:[LPN Admin Hours]])</f>
        <v>140.18055555555554</v>
      </c>
      <c r="Q309" s="3">
        <v>135.11388888888888</v>
      </c>
      <c r="R309" s="3">
        <v>5.0666666666666664</v>
      </c>
      <c r="S309" s="3">
        <f>SUM(Table3[[#This Row],[CNA Hours]], Table3[[#This Row],[NA TR Hours]], Table3[[#This Row],[Med Aide/Tech Hours]])</f>
        <v>284.36666666666667</v>
      </c>
      <c r="T309" s="3">
        <v>284.36666666666667</v>
      </c>
      <c r="U309" s="3">
        <v>0</v>
      </c>
      <c r="V309" s="3">
        <v>0</v>
      </c>
      <c r="W309" s="3">
        <f>SUM(Table3[[#This Row],[RN Hours Contract]:[Med Aide Hours Contract]])</f>
        <v>24.347222222222221</v>
      </c>
      <c r="X309" s="3">
        <v>8.611111111111111E-2</v>
      </c>
      <c r="Y309" s="3">
        <v>0</v>
      </c>
      <c r="Z309" s="3">
        <v>0</v>
      </c>
      <c r="AA309" s="3">
        <v>3.2</v>
      </c>
      <c r="AB309" s="3">
        <v>0</v>
      </c>
      <c r="AC309" s="3">
        <v>21.06111111111111</v>
      </c>
      <c r="AD309" s="3">
        <v>0</v>
      </c>
      <c r="AE309" s="3">
        <v>0</v>
      </c>
      <c r="AF309" t="s">
        <v>307</v>
      </c>
      <c r="AG309" s="13">
        <v>3</v>
      </c>
      <c r="AQ309"/>
    </row>
    <row r="310" spans="1:43" x14ac:dyDescent="0.2">
      <c r="A310" t="s">
        <v>681</v>
      </c>
      <c r="B310" t="s">
        <v>1002</v>
      </c>
      <c r="C310" t="s">
        <v>1381</v>
      </c>
      <c r="D310" t="s">
        <v>1714</v>
      </c>
      <c r="E310" s="3">
        <v>104.74444444444444</v>
      </c>
      <c r="F310" s="3">
        <f>Table3[[#This Row],[Total Hours Nurse Staffing]]/Table3[[#This Row],[MDS Census]]</f>
        <v>5.0234645168134096</v>
      </c>
      <c r="G310" s="3">
        <f>Table3[[#This Row],[Total Direct Care Staff Hours]]/Table3[[#This Row],[MDS Census]]</f>
        <v>4.7668346239524766</v>
      </c>
      <c r="H310" s="3">
        <f>Table3[[#This Row],[Total RN Hours (w/ Admin, DON)]]/Table3[[#This Row],[MDS Census]]</f>
        <v>0.76750291715285879</v>
      </c>
      <c r="I310" s="3">
        <f>Table3[[#This Row],[RN Hours (excl. Admin, DON)]]/Table3[[#This Row],[MDS Census]]</f>
        <v>0.56613981118065126</v>
      </c>
      <c r="J310" s="3">
        <f t="shared" si="5"/>
        <v>526.18000000000006</v>
      </c>
      <c r="K310" s="3">
        <f>SUM(Table3[[#This Row],[RN Hours (excl. Admin, DON)]], Table3[[#This Row],[LPN Hours (excl. Admin)]], Table3[[#This Row],[CNA Hours]], Table3[[#This Row],[NA TR Hours]], Table3[[#This Row],[Med Aide/Tech Hours]])</f>
        <v>499.29944444444442</v>
      </c>
      <c r="L310" s="3">
        <f>SUM(Table3[[#This Row],[RN Hours (excl. Admin, DON)]:[RN DON Hours]])</f>
        <v>80.391666666666666</v>
      </c>
      <c r="M310" s="3">
        <v>59.3</v>
      </c>
      <c r="N310" s="3">
        <v>15.580555555555556</v>
      </c>
      <c r="O310" s="3">
        <v>5.5111111111111111</v>
      </c>
      <c r="P310" s="3">
        <f>SUM(Table3[[#This Row],[LPN Hours (excl. Admin)]:[LPN Admin Hours]])</f>
        <v>152.56055555555557</v>
      </c>
      <c r="Q310" s="3">
        <v>146.77166666666668</v>
      </c>
      <c r="R310" s="3">
        <v>5.7888888888888888</v>
      </c>
      <c r="S310" s="3">
        <f>SUM(Table3[[#This Row],[CNA Hours]], Table3[[#This Row],[NA TR Hours]], Table3[[#This Row],[Med Aide/Tech Hours]])</f>
        <v>293.22777777777776</v>
      </c>
      <c r="T310" s="3">
        <v>293.22777777777776</v>
      </c>
      <c r="U310" s="3">
        <v>0</v>
      </c>
      <c r="V310" s="3">
        <v>0</v>
      </c>
      <c r="W310" s="3">
        <f>SUM(Table3[[#This Row],[RN Hours Contract]:[Med Aide Hours Contract]])</f>
        <v>55.516666666666666</v>
      </c>
      <c r="X310" s="3">
        <v>15.044444444444444</v>
      </c>
      <c r="Y310" s="3">
        <v>0</v>
      </c>
      <c r="Z310" s="3">
        <v>0</v>
      </c>
      <c r="AA310" s="3">
        <v>22.288888888888888</v>
      </c>
      <c r="AB310" s="3">
        <v>0</v>
      </c>
      <c r="AC310" s="3">
        <v>18.183333333333334</v>
      </c>
      <c r="AD310" s="3">
        <v>0</v>
      </c>
      <c r="AE310" s="3">
        <v>0</v>
      </c>
      <c r="AF310" t="s">
        <v>308</v>
      </c>
      <c r="AG310" s="13">
        <v>3</v>
      </c>
      <c r="AQ310"/>
    </row>
    <row r="311" spans="1:43" x14ac:dyDescent="0.2">
      <c r="A311" t="s">
        <v>681</v>
      </c>
      <c r="B311" t="s">
        <v>1003</v>
      </c>
      <c r="C311" t="s">
        <v>1420</v>
      </c>
      <c r="D311" t="s">
        <v>1714</v>
      </c>
      <c r="E311" s="3">
        <v>349.86666666666667</v>
      </c>
      <c r="F311" s="3">
        <f>Table3[[#This Row],[Total Hours Nurse Staffing]]/Table3[[#This Row],[MDS Census]]</f>
        <v>4.6457742632113819</v>
      </c>
      <c r="G311" s="3">
        <f>Table3[[#This Row],[Total Direct Care Staff Hours]]/Table3[[#This Row],[MDS Census]]</f>
        <v>4.2223907520325206</v>
      </c>
      <c r="H311" s="3">
        <f>Table3[[#This Row],[Total RN Hours (w/ Admin, DON)]]/Table3[[#This Row],[MDS Census]]</f>
        <v>0.84778010670731696</v>
      </c>
      <c r="I311" s="3">
        <f>Table3[[#This Row],[RN Hours (excl. Admin, DON)]]/Table3[[#This Row],[MDS Census]]</f>
        <v>0.44821868648373986</v>
      </c>
      <c r="J311" s="3">
        <f t="shared" si="5"/>
        <v>1625.4015555555554</v>
      </c>
      <c r="K311" s="3">
        <f>SUM(Table3[[#This Row],[RN Hours (excl. Admin, DON)]], Table3[[#This Row],[LPN Hours (excl. Admin)]], Table3[[#This Row],[CNA Hours]], Table3[[#This Row],[NA TR Hours]], Table3[[#This Row],[Med Aide/Tech Hours]])</f>
        <v>1477.2737777777779</v>
      </c>
      <c r="L311" s="3">
        <f>SUM(Table3[[#This Row],[RN Hours (excl. Admin, DON)]:[RN DON Hours]])</f>
        <v>296.60999999999996</v>
      </c>
      <c r="M311" s="3">
        <v>156.81677777777779</v>
      </c>
      <c r="N311" s="3">
        <v>134.53766666666664</v>
      </c>
      <c r="O311" s="3">
        <v>5.2555555555555555</v>
      </c>
      <c r="P311" s="3">
        <f>SUM(Table3[[#This Row],[LPN Hours (excl. Admin)]:[LPN Admin Hours]])</f>
        <v>370.12099999999998</v>
      </c>
      <c r="Q311" s="3">
        <v>361.78644444444444</v>
      </c>
      <c r="R311" s="3">
        <v>8.3345555555555553</v>
      </c>
      <c r="S311" s="3">
        <f>SUM(Table3[[#This Row],[CNA Hours]], Table3[[#This Row],[NA TR Hours]], Table3[[#This Row],[Med Aide/Tech Hours]])</f>
        <v>958.67055555555544</v>
      </c>
      <c r="T311" s="3">
        <v>950.975111111111</v>
      </c>
      <c r="U311" s="3">
        <v>7.6954444444444432</v>
      </c>
      <c r="V311" s="3">
        <v>0</v>
      </c>
      <c r="W311" s="3">
        <f>SUM(Table3[[#This Row],[RN Hours Contract]:[Med Aide Hours Contract]])</f>
        <v>0</v>
      </c>
      <c r="X311" s="3">
        <v>0</v>
      </c>
      <c r="Y311" s="3">
        <v>0</v>
      </c>
      <c r="Z311" s="3">
        <v>0</v>
      </c>
      <c r="AA311" s="3">
        <v>0</v>
      </c>
      <c r="AB311" s="3">
        <v>0</v>
      </c>
      <c r="AC311" s="3">
        <v>0</v>
      </c>
      <c r="AD311" s="3">
        <v>0</v>
      </c>
      <c r="AE311" s="3">
        <v>0</v>
      </c>
      <c r="AF311" t="s">
        <v>309</v>
      </c>
      <c r="AG311" s="13">
        <v>3</v>
      </c>
      <c r="AQ311"/>
    </row>
    <row r="312" spans="1:43" x14ac:dyDescent="0.2">
      <c r="A312" t="s">
        <v>681</v>
      </c>
      <c r="B312" t="s">
        <v>1004</v>
      </c>
      <c r="C312" t="s">
        <v>1467</v>
      </c>
      <c r="D312" t="s">
        <v>1721</v>
      </c>
      <c r="E312" s="3">
        <v>42.4</v>
      </c>
      <c r="F312" s="3">
        <f>Table3[[#This Row],[Total Hours Nurse Staffing]]/Table3[[#This Row],[MDS Census]]</f>
        <v>3.9088050314465415</v>
      </c>
      <c r="G312" s="3">
        <f>Table3[[#This Row],[Total Direct Care Staff Hours]]/Table3[[#This Row],[MDS Census]]</f>
        <v>3.5558176100628929</v>
      </c>
      <c r="H312" s="3">
        <f>Table3[[#This Row],[Total RN Hours (w/ Admin, DON)]]/Table3[[#This Row],[MDS Census]]</f>
        <v>0.72130503144654101</v>
      </c>
      <c r="I312" s="3">
        <f>Table3[[#This Row],[RN Hours (excl. Admin, DON)]]/Table3[[#This Row],[MDS Census]]</f>
        <v>0.49017295597484284</v>
      </c>
      <c r="J312" s="3">
        <f t="shared" si="5"/>
        <v>165.73333333333335</v>
      </c>
      <c r="K312" s="3">
        <f>SUM(Table3[[#This Row],[RN Hours (excl. Admin, DON)]], Table3[[#This Row],[LPN Hours (excl. Admin)]], Table3[[#This Row],[CNA Hours]], Table3[[#This Row],[NA TR Hours]], Table3[[#This Row],[Med Aide/Tech Hours]])</f>
        <v>150.76666666666665</v>
      </c>
      <c r="L312" s="3">
        <f>SUM(Table3[[#This Row],[RN Hours (excl. Admin, DON)]:[RN DON Hours]])</f>
        <v>30.583333333333336</v>
      </c>
      <c r="M312" s="3">
        <v>20.783333333333335</v>
      </c>
      <c r="N312" s="3">
        <v>4.8</v>
      </c>
      <c r="O312" s="3">
        <v>5</v>
      </c>
      <c r="P312" s="3">
        <f>SUM(Table3[[#This Row],[LPN Hours (excl. Admin)]:[LPN Admin Hours]])</f>
        <v>42.844444444444441</v>
      </c>
      <c r="Q312" s="3">
        <v>37.677777777777777</v>
      </c>
      <c r="R312" s="3">
        <v>5.166666666666667</v>
      </c>
      <c r="S312" s="3">
        <f>SUM(Table3[[#This Row],[CNA Hours]], Table3[[#This Row],[NA TR Hours]], Table3[[#This Row],[Med Aide/Tech Hours]])</f>
        <v>92.305555555555557</v>
      </c>
      <c r="T312" s="3">
        <v>92.305555555555557</v>
      </c>
      <c r="U312" s="3">
        <v>0</v>
      </c>
      <c r="V312" s="3">
        <v>0</v>
      </c>
      <c r="W312" s="3">
        <f>SUM(Table3[[#This Row],[RN Hours Contract]:[Med Aide Hours Contract]])</f>
        <v>19.508333333333333</v>
      </c>
      <c r="X312" s="3">
        <v>0.53055555555555556</v>
      </c>
      <c r="Y312" s="3">
        <v>0</v>
      </c>
      <c r="Z312" s="3">
        <v>0</v>
      </c>
      <c r="AA312" s="3">
        <v>11.469444444444445</v>
      </c>
      <c r="AB312" s="3">
        <v>0</v>
      </c>
      <c r="AC312" s="3">
        <v>7.5083333333333337</v>
      </c>
      <c r="AD312" s="3">
        <v>0</v>
      </c>
      <c r="AE312" s="3">
        <v>0</v>
      </c>
      <c r="AF312" t="s">
        <v>310</v>
      </c>
      <c r="AG312" s="13">
        <v>3</v>
      </c>
      <c r="AQ312"/>
    </row>
    <row r="313" spans="1:43" x14ac:dyDescent="0.2">
      <c r="A313" t="s">
        <v>681</v>
      </c>
      <c r="B313" t="s">
        <v>1005</v>
      </c>
      <c r="C313" t="s">
        <v>1570</v>
      </c>
      <c r="D313" t="s">
        <v>1731</v>
      </c>
      <c r="E313" s="3">
        <v>84.333333333333329</v>
      </c>
      <c r="F313" s="3">
        <f>Table3[[#This Row],[Total Hours Nurse Staffing]]/Table3[[#This Row],[MDS Census]]</f>
        <v>4.9294005270092232</v>
      </c>
      <c r="G313" s="3">
        <f>Table3[[#This Row],[Total Direct Care Staff Hours]]/Table3[[#This Row],[MDS Census]]</f>
        <v>4.405566534914362</v>
      </c>
      <c r="H313" s="3">
        <f>Table3[[#This Row],[Total RN Hours (w/ Admin, DON)]]/Table3[[#This Row],[MDS Census]]</f>
        <v>1.4338471673254281</v>
      </c>
      <c r="I313" s="3">
        <f>Table3[[#This Row],[RN Hours (excl. Admin, DON)]]/Table3[[#This Row],[MDS Census]]</f>
        <v>0.99367588932806328</v>
      </c>
      <c r="J313" s="3">
        <f t="shared" si="5"/>
        <v>415.71277777777777</v>
      </c>
      <c r="K313" s="3">
        <f>SUM(Table3[[#This Row],[RN Hours (excl. Admin, DON)]], Table3[[#This Row],[LPN Hours (excl. Admin)]], Table3[[#This Row],[CNA Hours]], Table3[[#This Row],[NA TR Hours]], Table3[[#This Row],[Med Aide/Tech Hours]])</f>
        <v>371.53611111111115</v>
      </c>
      <c r="L313" s="3">
        <f>SUM(Table3[[#This Row],[RN Hours (excl. Admin, DON)]:[RN DON Hours]])</f>
        <v>120.92111111111109</v>
      </c>
      <c r="M313" s="3">
        <v>83.8</v>
      </c>
      <c r="N313" s="3">
        <v>31.432222222222205</v>
      </c>
      <c r="O313" s="3">
        <v>5.6888888888888891</v>
      </c>
      <c r="P313" s="3">
        <f>SUM(Table3[[#This Row],[LPN Hours (excl. Admin)]:[LPN Admin Hours]])</f>
        <v>68.480555555555554</v>
      </c>
      <c r="Q313" s="3">
        <v>61.424999999999997</v>
      </c>
      <c r="R313" s="3">
        <v>7.0555555555555554</v>
      </c>
      <c r="S313" s="3">
        <f>SUM(Table3[[#This Row],[CNA Hours]], Table3[[#This Row],[NA TR Hours]], Table3[[#This Row],[Med Aide/Tech Hours]])</f>
        <v>226.3111111111111</v>
      </c>
      <c r="T313" s="3">
        <v>218.03888888888889</v>
      </c>
      <c r="U313" s="3">
        <v>8.2722222222222221</v>
      </c>
      <c r="V313" s="3">
        <v>0</v>
      </c>
      <c r="W313" s="3">
        <f>SUM(Table3[[#This Row],[RN Hours Contract]:[Med Aide Hours Contract]])</f>
        <v>8.8888888888888892E-2</v>
      </c>
      <c r="X313" s="3">
        <v>0</v>
      </c>
      <c r="Y313" s="3">
        <v>0</v>
      </c>
      <c r="Z313" s="3">
        <v>0</v>
      </c>
      <c r="AA313" s="3">
        <v>8.8888888888888892E-2</v>
      </c>
      <c r="AB313" s="3">
        <v>0</v>
      </c>
      <c r="AC313" s="3">
        <v>0</v>
      </c>
      <c r="AD313" s="3">
        <v>0</v>
      </c>
      <c r="AE313" s="3">
        <v>0</v>
      </c>
      <c r="AF313" t="s">
        <v>311</v>
      </c>
      <c r="AG313" s="13">
        <v>3</v>
      </c>
      <c r="AQ313"/>
    </row>
    <row r="314" spans="1:43" x14ac:dyDescent="0.2">
      <c r="A314" t="s">
        <v>681</v>
      </c>
      <c r="B314" t="s">
        <v>1006</v>
      </c>
      <c r="C314" t="s">
        <v>1600</v>
      </c>
      <c r="D314" t="s">
        <v>1724</v>
      </c>
      <c r="E314" s="3">
        <v>105.42222222222222</v>
      </c>
      <c r="F314" s="3">
        <f>Table3[[#This Row],[Total Hours Nurse Staffing]]/Table3[[#This Row],[MDS Census]]</f>
        <v>3.9486224704890387</v>
      </c>
      <c r="G314" s="3">
        <f>Table3[[#This Row],[Total Direct Care Staff Hours]]/Table3[[#This Row],[MDS Census]]</f>
        <v>3.5381039207419898</v>
      </c>
      <c r="H314" s="3">
        <f>Table3[[#This Row],[Total RN Hours (w/ Admin, DON)]]/Table3[[#This Row],[MDS Census]]</f>
        <v>0.6897133220910624</v>
      </c>
      <c r="I314" s="3">
        <f>Table3[[#This Row],[RN Hours (excl. Admin, DON)]]/Table3[[#This Row],[MDS Census]]</f>
        <v>0.37152192242833054</v>
      </c>
      <c r="J314" s="3">
        <f t="shared" si="5"/>
        <v>416.27255555555553</v>
      </c>
      <c r="K314" s="3">
        <f>SUM(Table3[[#This Row],[RN Hours (excl. Admin, DON)]], Table3[[#This Row],[LPN Hours (excl. Admin)]], Table3[[#This Row],[CNA Hours]], Table3[[#This Row],[NA TR Hours]], Table3[[#This Row],[Med Aide/Tech Hours]])</f>
        <v>372.99477777777776</v>
      </c>
      <c r="L314" s="3">
        <f>SUM(Table3[[#This Row],[RN Hours (excl. Admin, DON)]:[RN DON Hours]])</f>
        <v>72.711111111111109</v>
      </c>
      <c r="M314" s="3">
        <v>39.166666666666664</v>
      </c>
      <c r="N314" s="3">
        <v>27.544444444444444</v>
      </c>
      <c r="O314" s="3">
        <v>6</v>
      </c>
      <c r="P314" s="3">
        <f>SUM(Table3[[#This Row],[LPN Hours (excl. Admin)]:[LPN Admin Hours]])</f>
        <v>108.27244444444445</v>
      </c>
      <c r="Q314" s="3">
        <v>98.539111111111112</v>
      </c>
      <c r="R314" s="3">
        <v>9.7333333333333325</v>
      </c>
      <c r="S314" s="3">
        <f>SUM(Table3[[#This Row],[CNA Hours]], Table3[[#This Row],[NA TR Hours]], Table3[[#This Row],[Med Aide/Tech Hours]])</f>
        <v>235.28899999999999</v>
      </c>
      <c r="T314" s="3">
        <v>235.28899999999999</v>
      </c>
      <c r="U314" s="3">
        <v>0</v>
      </c>
      <c r="V314" s="3">
        <v>0</v>
      </c>
      <c r="W314" s="3">
        <f>SUM(Table3[[#This Row],[RN Hours Contract]:[Med Aide Hours Contract]])</f>
        <v>90.30622222222226</v>
      </c>
      <c r="X314" s="3">
        <v>0</v>
      </c>
      <c r="Y314" s="3">
        <v>0</v>
      </c>
      <c r="Z314" s="3">
        <v>0</v>
      </c>
      <c r="AA314" s="3">
        <v>24.247555555555557</v>
      </c>
      <c r="AB314" s="3">
        <v>0</v>
      </c>
      <c r="AC314" s="3">
        <v>66.058666666666696</v>
      </c>
      <c r="AD314" s="3">
        <v>0</v>
      </c>
      <c r="AE314" s="3">
        <v>0</v>
      </c>
      <c r="AF314" t="s">
        <v>312</v>
      </c>
      <c r="AG314" s="13">
        <v>3</v>
      </c>
      <c r="AQ314"/>
    </row>
    <row r="315" spans="1:43" x14ac:dyDescent="0.2">
      <c r="A315" t="s">
        <v>681</v>
      </c>
      <c r="B315" t="s">
        <v>1007</v>
      </c>
      <c r="C315" t="s">
        <v>1378</v>
      </c>
      <c r="D315" t="s">
        <v>1725</v>
      </c>
      <c r="E315" s="3">
        <v>108.68888888888888</v>
      </c>
      <c r="F315" s="3">
        <f>Table3[[#This Row],[Total Hours Nurse Staffing]]/Table3[[#This Row],[MDS Census]]</f>
        <v>3.2971784911061137</v>
      </c>
      <c r="G315" s="3">
        <f>Table3[[#This Row],[Total Direct Care Staff Hours]]/Table3[[#This Row],[MDS Census]]</f>
        <v>3.1069310979349827</v>
      </c>
      <c r="H315" s="3">
        <f>Table3[[#This Row],[Total RN Hours (w/ Admin, DON)]]/Table3[[#This Row],[MDS Census]]</f>
        <v>0.54531281946432231</v>
      </c>
      <c r="I315" s="3">
        <f>Table3[[#This Row],[RN Hours (excl. Admin, DON)]]/Table3[[#This Row],[MDS Census]]</f>
        <v>0.3550654262931916</v>
      </c>
      <c r="J315" s="3">
        <f t="shared" si="5"/>
        <v>358.36666666666667</v>
      </c>
      <c r="K315" s="3">
        <f>SUM(Table3[[#This Row],[RN Hours (excl. Admin, DON)]], Table3[[#This Row],[LPN Hours (excl. Admin)]], Table3[[#This Row],[CNA Hours]], Table3[[#This Row],[NA TR Hours]], Table3[[#This Row],[Med Aide/Tech Hours]])</f>
        <v>337.68888888888887</v>
      </c>
      <c r="L315" s="3">
        <f>SUM(Table3[[#This Row],[RN Hours (excl. Admin, DON)]:[RN DON Hours]])</f>
        <v>59.269444444444446</v>
      </c>
      <c r="M315" s="3">
        <v>38.591666666666669</v>
      </c>
      <c r="N315" s="3">
        <v>15.744444444444444</v>
      </c>
      <c r="O315" s="3">
        <v>4.9333333333333336</v>
      </c>
      <c r="P315" s="3">
        <f>SUM(Table3[[#This Row],[LPN Hours (excl. Admin)]:[LPN Admin Hours]])</f>
        <v>108.11666666666666</v>
      </c>
      <c r="Q315" s="3">
        <v>108.11666666666666</v>
      </c>
      <c r="R315" s="3">
        <v>0</v>
      </c>
      <c r="S315" s="3">
        <f>SUM(Table3[[#This Row],[CNA Hours]], Table3[[#This Row],[NA TR Hours]], Table3[[#This Row],[Med Aide/Tech Hours]])</f>
        <v>190.98055555555555</v>
      </c>
      <c r="T315" s="3">
        <v>190.7</v>
      </c>
      <c r="U315" s="3">
        <v>0.28055555555555556</v>
      </c>
      <c r="V315" s="3">
        <v>0</v>
      </c>
      <c r="W315" s="3">
        <f>SUM(Table3[[#This Row],[RN Hours Contract]:[Med Aide Hours Contract]])</f>
        <v>61.116666666666667</v>
      </c>
      <c r="X315" s="3">
        <v>1.2805555555555554</v>
      </c>
      <c r="Y315" s="3">
        <v>0</v>
      </c>
      <c r="Z315" s="3">
        <v>0</v>
      </c>
      <c r="AA315" s="3">
        <v>22.077777777777779</v>
      </c>
      <c r="AB315" s="3">
        <v>0</v>
      </c>
      <c r="AC315" s="3">
        <v>37.758333333333333</v>
      </c>
      <c r="AD315" s="3">
        <v>0</v>
      </c>
      <c r="AE315" s="3">
        <v>0</v>
      </c>
      <c r="AF315" t="s">
        <v>313</v>
      </c>
      <c r="AG315" s="13">
        <v>3</v>
      </c>
      <c r="AQ315"/>
    </row>
    <row r="316" spans="1:43" x14ac:dyDescent="0.2">
      <c r="A316" t="s">
        <v>681</v>
      </c>
      <c r="B316" t="s">
        <v>1008</v>
      </c>
      <c r="C316" t="s">
        <v>1447</v>
      </c>
      <c r="D316" t="s">
        <v>1730</v>
      </c>
      <c r="E316" s="3">
        <v>85.36666666666666</v>
      </c>
      <c r="F316" s="3">
        <f>Table3[[#This Row],[Total Hours Nurse Staffing]]/Table3[[#This Row],[MDS Census]]</f>
        <v>3.8056345177664976</v>
      </c>
      <c r="G316" s="3">
        <f>Table3[[#This Row],[Total Direct Care Staff Hours]]/Table3[[#This Row],[MDS Census]]</f>
        <v>3.126830665104777</v>
      </c>
      <c r="H316" s="3">
        <f>Table3[[#This Row],[Total RN Hours (w/ Admin, DON)]]/Table3[[#This Row],[MDS Census]]</f>
        <v>0.73213588442014843</v>
      </c>
      <c r="I316" s="3">
        <f>Table3[[#This Row],[RN Hours (excl. Admin, DON)]]/Table3[[#This Row],[MDS Census]]</f>
        <v>0.10995054015358585</v>
      </c>
      <c r="J316" s="3">
        <f t="shared" si="5"/>
        <v>324.87433333333331</v>
      </c>
      <c r="K316" s="3">
        <f>SUM(Table3[[#This Row],[RN Hours (excl. Admin, DON)]], Table3[[#This Row],[LPN Hours (excl. Admin)]], Table3[[#This Row],[CNA Hours]], Table3[[#This Row],[NA TR Hours]], Table3[[#This Row],[Med Aide/Tech Hours]])</f>
        <v>266.92711111111112</v>
      </c>
      <c r="L316" s="3">
        <f>SUM(Table3[[#This Row],[RN Hours (excl. Admin, DON)]:[RN DON Hours]])</f>
        <v>62.5</v>
      </c>
      <c r="M316" s="3">
        <v>9.3861111111111111</v>
      </c>
      <c r="N316" s="3">
        <v>47.863888888888887</v>
      </c>
      <c r="O316" s="3">
        <v>5.25</v>
      </c>
      <c r="P316" s="3">
        <f>SUM(Table3[[#This Row],[LPN Hours (excl. Admin)]:[LPN Admin Hours]])</f>
        <v>80.008666666666656</v>
      </c>
      <c r="Q316" s="3">
        <v>75.175333333333327</v>
      </c>
      <c r="R316" s="3">
        <v>4.833333333333333</v>
      </c>
      <c r="S316" s="3">
        <f>SUM(Table3[[#This Row],[CNA Hours]], Table3[[#This Row],[NA TR Hours]], Table3[[#This Row],[Med Aide/Tech Hours]])</f>
        <v>182.36566666666667</v>
      </c>
      <c r="T316" s="3">
        <v>182.36566666666667</v>
      </c>
      <c r="U316" s="3">
        <v>0</v>
      </c>
      <c r="V316" s="3">
        <v>0</v>
      </c>
      <c r="W316" s="3">
        <f>SUM(Table3[[#This Row],[RN Hours Contract]:[Med Aide Hours Contract]])</f>
        <v>14.922222222222221</v>
      </c>
      <c r="X316" s="3">
        <v>0</v>
      </c>
      <c r="Y316" s="3">
        <v>3.9694444444444446</v>
      </c>
      <c r="Z316" s="3">
        <v>0</v>
      </c>
      <c r="AA316" s="3">
        <v>7.0944444444444441</v>
      </c>
      <c r="AB316" s="3">
        <v>0</v>
      </c>
      <c r="AC316" s="3">
        <v>3.8583333333333334</v>
      </c>
      <c r="AD316" s="3">
        <v>0</v>
      </c>
      <c r="AE316" s="3">
        <v>0</v>
      </c>
      <c r="AF316" t="s">
        <v>314</v>
      </c>
      <c r="AG316" s="13">
        <v>3</v>
      </c>
      <c r="AQ316"/>
    </row>
    <row r="317" spans="1:43" x14ac:dyDescent="0.2">
      <c r="A317" t="s">
        <v>681</v>
      </c>
      <c r="B317" t="s">
        <v>1009</v>
      </c>
      <c r="C317" t="s">
        <v>1601</v>
      </c>
      <c r="D317" t="s">
        <v>1725</v>
      </c>
      <c r="E317" s="3">
        <v>67.36666666666666</v>
      </c>
      <c r="F317" s="3">
        <f>Table3[[#This Row],[Total Hours Nurse Staffing]]/Table3[[#This Row],[MDS Census]]</f>
        <v>3.415774369124196</v>
      </c>
      <c r="G317" s="3">
        <f>Table3[[#This Row],[Total Direct Care Staff Hours]]/Table3[[#This Row],[MDS Census]]</f>
        <v>3.1564143163450442</v>
      </c>
      <c r="H317" s="3">
        <f>Table3[[#This Row],[Total RN Hours (w/ Admin, DON)]]/Table3[[#This Row],[MDS Census]]</f>
        <v>0.63681675738083465</v>
      </c>
      <c r="I317" s="3">
        <f>Table3[[#This Row],[RN Hours (excl. Admin, DON)]]/Table3[[#This Row],[MDS Census]]</f>
        <v>0.3774567046016824</v>
      </c>
      <c r="J317" s="3">
        <f t="shared" si="5"/>
        <v>230.10933333333332</v>
      </c>
      <c r="K317" s="3">
        <f>SUM(Table3[[#This Row],[RN Hours (excl. Admin, DON)]], Table3[[#This Row],[LPN Hours (excl. Admin)]], Table3[[#This Row],[CNA Hours]], Table3[[#This Row],[NA TR Hours]], Table3[[#This Row],[Med Aide/Tech Hours]])</f>
        <v>212.63711111111112</v>
      </c>
      <c r="L317" s="3">
        <f>SUM(Table3[[#This Row],[RN Hours (excl. Admin, DON)]:[RN DON Hours]])</f>
        <v>42.900222222222226</v>
      </c>
      <c r="M317" s="3">
        <v>25.428000000000001</v>
      </c>
      <c r="N317" s="3">
        <v>11.872222222222222</v>
      </c>
      <c r="O317" s="3">
        <v>5.6</v>
      </c>
      <c r="P317" s="3">
        <f>SUM(Table3[[#This Row],[LPN Hours (excl. Admin)]:[LPN Admin Hours]])</f>
        <v>58.369444444444447</v>
      </c>
      <c r="Q317" s="3">
        <v>58.369444444444447</v>
      </c>
      <c r="R317" s="3">
        <v>0</v>
      </c>
      <c r="S317" s="3">
        <f>SUM(Table3[[#This Row],[CNA Hours]], Table3[[#This Row],[NA TR Hours]], Table3[[#This Row],[Med Aide/Tech Hours]])</f>
        <v>128.83966666666666</v>
      </c>
      <c r="T317" s="3">
        <v>123.23688888888888</v>
      </c>
      <c r="U317" s="3">
        <v>5.6027777777777779</v>
      </c>
      <c r="V317" s="3">
        <v>0</v>
      </c>
      <c r="W317" s="3">
        <f>SUM(Table3[[#This Row],[RN Hours Contract]:[Med Aide Hours Contract]])</f>
        <v>68.198222222222228</v>
      </c>
      <c r="X317" s="3">
        <v>5.0779999999999994</v>
      </c>
      <c r="Y317" s="3">
        <v>0</v>
      </c>
      <c r="Z317" s="3">
        <v>0</v>
      </c>
      <c r="AA317" s="3">
        <v>14.719444444444445</v>
      </c>
      <c r="AB317" s="3">
        <v>0</v>
      </c>
      <c r="AC317" s="3">
        <v>45.972999999999999</v>
      </c>
      <c r="AD317" s="3">
        <v>2.4277777777777776</v>
      </c>
      <c r="AE317" s="3">
        <v>0</v>
      </c>
      <c r="AF317" t="s">
        <v>315</v>
      </c>
      <c r="AG317" s="13">
        <v>3</v>
      </c>
      <c r="AQ317"/>
    </row>
    <row r="318" spans="1:43" x14ac:dyDescent="0.2">
      <c r="A318" t="s">
        <v>681</v>
      </c>
      <c r="B318" t="s">
        <v>1010</v>
      </c>
      <c r="C318" t="s">
        <v>1529</v>
      </c>
      <c r="D318" t="s">
        <v>1740</v>
      </c>
      <c r="E318" s="3">
        <v>83.922222222222217</v>
      </c>
      <c r="F318" s="3">
        <f>Table3[[#This Row],[Total Hours Nurse Staffing]]/Table3[[#This Row],[MDS Census]]</f>
        <v>3.9407851184959619</v>
      </c>
      <c r="G318" s="3">
        <f>Table3[[#This Row],[Total Direct Care Staff Hours]]/Table3[[#This Row],[MDS Census]]</f>
        <v>3.7231232622798891</v>
      </c>
      <c r="H318" s="3">
        <f>Table3[[#This Row],[Total RN Hours (w/ Admin, DON)]]/Table3[[#This Row],[MDS Census]]</f>
        <v>0.72643320534886813</v>
      </c>
      <c r="I318" s="3">
        <f>Table3[[#This Row],[RN Hours (excl. Admin, DON)]]/Table3[[#This Row],[MDS Census]]</f>
        <v>0.50877134913279498</v>
      </c>
      <c r="J318" s="3">
        <f t="shared" si="5"/>
        <v>330.71944444444443</v>
      </c>
      <c r="K318" s="3">
        <f>SUM(Table3[[#This Row],[RN Hours (excl. Admin, DON)]], Table3[[#This Row],[LPN Hours (excl. Admin)]], Table3[[#This Row],[CNA Hours]], Table3[[#This Row],[NA TR Hours]], Table3[[#This Row],[Med Aide/Tech Hours]])</f>
        <v>312.45277777777778</v>
      </c>
      <c r="L318" s="3">
        <f>SUM(Table3[[#This Row],[RN Hours (excl. Admin, DON)]:[RN DON Hours]])</f>
        <v>60.963888888888896</v>
      </c>
      <c r="M318" s="3">
        <v>42.697222222222223</v>
      </c>
      <c r="N318" s="3">
        <v>8.9333333333333336</v>
      </c>
      <c r="O318" s="3">
        <v>9.3333333333333339</v>
      </c>
      <c r="P318" s="3">
        <f>SUM(Table3[[#This Row],[LPN Hours (excl. Admin)]:[LPN Admin Hours]])</f>
        <v>84.463888888888889</v>
      </c>
      <c r="Q318" s="3">
        <v>84.463888888888889</v>
      </c>
      <c r="R318" s="3">
        <v>0</v>
      </c>
      <c r="S318" s="3">
        <f>SUM(Table3[[#This Row],[CNA Hours]], Table3[[#This Row],[NA TR Hours]], Table3[[#This Row],[Med Aide/Tech Hours]])</f>
        <v>185.29166666666666</v>
      </c>
      <c r="T318" s="3">
        <v>185.29166666666666</v>
      </c>
      <c r="U318" s="3">
        <v>0</v>
      </c>
      <c r="V318" s="3">
        <v>0</v>
      </c>
      <c r="W318" s="3">
        <f>SUM(Table3[[#This Row],[RN Hours Contract]:[Med Aide Hours Contract]])</f>
        <v>0</v>
      </c>
      <c r="X318" s="3">
        <v>0</v>
      </c>
      <c r="Y318" s="3">
        <v>0</v>
      </c>
      <c r="Z318" s="3">
        <v>0</v>
      </c>
      <c r="AA318" s="3">
        <v>0</v>
      </c>
      <c r="AB318" s="3">
        <v>0</v>
      </c>
      <c r="AC318" s="3">
        <v>0</v>
      </c>
      <c r="AD318" s="3">
        <v>0</v>
      </c>
      <c r="AE318" s="3">
        <v>0</v>
      </c>
      <c r="AF318" t="s">
        <v>316</v>
      </c>
      <c r="AG318" s="13">
        <v>3</v>
      </c>
      <c r="AQ318"/>
    </row>
    <row r="319" spans="1:43" x14ac:dyDescent="0.2">
      <c r="A319" t="s">
        <v>681</v>
      </c>
      <c r="B319" t="s">
        <v>1011</v>
      </c>
      <c r="C319" t="s">
        <v>1434</v>
      </c>
      <c r="D319" t="s">
        <v>1740</v>
      </c>
      <c r="E319" s="3">
        <v>57.488888888888887</v>
      </c>
      <c r="F319" s="3">
        <f>Table3[[#This Row],[Total Hours Nurse Staffing]]/Table3[[#This Row],[MDS Census]]</f>
        <v>3.1455218399690756</v>
      </c>
      <c r="G319" s="3">
        <f>Table3[[#This Row],[Total Direct Care Staff Hours]]/Table3[[#This Row],[MDS Census]]</f>
        <v>2.9263103981445684</v>
      </c>
      <c r="H319" s="3">
        <f>Table3[[#This Row],[Total RN Hours (w/ Admin, DON)]]/Table3[[#This Row],[MDS Census]]</f>
        <v>0.76550057982218789</v>
      </c>
      <c r="I319" s="3">
        <f>Table3[[#This Row],[RN Hours (excl. Admin, DON)]]/Table3[[#This Row],[MDS Census]]</f>
        <v>0.54628913799768075</v>
      </c>
      <c r="J319" s="3">
        <f t="shared" si="5"/>
        <v>180.83255555555553</v>
      </c>
      <c r="K319" s="3">
        <f>SUM(Table3[[#This Row],[RN Hours (excl. Admin, DON)]], Table3[[#This Row],[LPN Hours (excl. Admin)]], Table3[[#This Row],[CNA Hours]], Table3[[#This Row],[NA TR Hours]], Table3[[#This Row],[Med Aide/Tech Hours]])</f>
        <v>168.23033333333331</v>
      </c>
      <c r="L319" s="3">
        <f>SUM(Table3[[#This Row],[RN Hours (excl. Admin, DON)]:[RN DON Hours]])</f>
        <v>44.007777777777775</v>
      </c>
      <c r="M319" s="3">
        <v>31.405555555555555</v>
      </c>
      <c r="N319" s="3">
        <v>7.0494444444444451</v>
      </c>
      <c r="O319" s="3">
        <v>5.552777777777778</v>
      </c>
      <c r="P319" s="3">
        <f>SUM(Table3[[#This Row],[LPN Hours (excl. Admin)]:[LPN Admin Hours]])</f>
        <v>47.051333333333332</v>
      </c>
      <c r="Q319" s="3">
        <v>47.051333333333332</v>
      </c>
      <c r="R319" s="3">
        <v>0</v>
      </c>
      <c r="S319" s="3">
        <f>SUM(Table3[[#This Row],[CNA Hours]], Table3[[#This Row],[NA TR Hours]], Table3[[#This Row],[Med Aide/Tech Hours]])</f>
        <v>89.773444444444436</v>
      </c>
      <c r="T319" s="3">
        <v>89.773444444444436</v>
      </c>
      <c r="U319" s="3">
        <v>0</v>
      </c>
      <c r="V319" s="3">
        <v>0</v>
      </c>
      <c r="W319" s="3">
        <f>SUM(Table3[[#This Row],[RN Hours Contract]:[Med Aide Hours Contract]])</f>
        <v>15.244111111111113</v>
      </c>
      <c r="X319" s="3">
        <v>0</v>
      </c>
      <c r="Y319" s="3">
        <v>0</v>
      </c>
      <c r="Z319" s="3">
        <v>0</v>
      </c>
      <c r="AA319" s="3">
        <v>3.9905555555555559</v>
      </c>
      <c r="AB319" s="3">
        <v>0</v>
      </c>
      <c r="AC319" s="3">
        <v>11.253555555555558</v>
      </c>
      <c r="AD319" s="3">
        <v>0</v>
      </c>
      <c r="AE319" s="3">
        <v>0</v>
      </c>
      <c r="AF319" t="s">
        <v>317</v>
      </c>
      <c r="AG319" s="13">
        <v>3</v>
      </c>
      <c r="AQ319"/>
    </row>
    <row r="320" spans="1:43" x14ac:dyDescent="0.2">
      <c r="A320" t="s">
        <v>681</v>
      </c>
      <c r="B320" t="s">
        <v>1012</v>
      </c>
      <c r="C320" t="s">
        <v>1393</v>
      </c>
      <c r="D320" t="s">
        <v>1723</v>
      </c>
      <c r="E320" s="3">
        <v>82.588888888888889</v>
      </c>
      <c r="F320" s="3">
        <f>Table3[[#This Row],[Total Hours Nurse Staffing]]/Table3[[#This Row],[MDS Census]]</f>
        <v>3.3823489842593837</v>
      </c>
      <c r="G320" s="3">
        <f>Table3[[#This Row],[Total Direct Care Staff Hours]]/Table3[[#This Row],[MDS Census]]</f>
        <v>3.1122023409121482</v>
      </c>
      <c r="H320" s="3">
        <f>Table3[[#This Row],[Total RN Hours (w/ Admin, DON)]]/Table3[[#This Row],[MDS Census]]</f>
        <v>0.48187811112605949</v>
      </c>
      <c r="I320" s="3">
        <f>Table3[[#This Row],[RN Hours (excl. Admin, DON)]]/Table3[[#This Row],[MDS Census]]</f>
        <v>0.27846091752993413</v>
      </c>
      <c r="J320" s="3">
        <f t="shared" si="5"/>
        <v>279.34444444444443</v>
      </c>
      <c r="K320" s="3">
        <f>SUM(Table3[[#This Row],[RN Hours (excl. Admin, DON)]], Table3[[#This Row],[LPN Hours (excl. Admin)]], Table3[[#This Row],[CNA Hours]], Table3[[#This Row],[NA TR Hours]], Table3[[#This Row],[Med Aide/Tech Hours]])</f>
        <v>257.0333333333333</v>
      </c>
      <c r="L320" s="3">
        <f>SUM(Table3[[#This Row],[RN Hours (excl. Admin, DON)]:[RN DON Hours]])</f>
        <v>39.797777777777782</v>
      </c>
      <c r="M320" s="3">
        <v>22.997777777777781</v>
      </c>
      <c r="N320" s="3">
        <v>11.2</v>
      </c>
      <c r="O320" s="3">
        <v>5.6</v>
      </c>
      <c r="P320" s="3">
        <f>SUM(Table3[[#This Row],[LPN Hours (excl. Admin)]:[LPN Admin Hours]])</f>
        <v>84.504444444444431</v>
      </c>
      <c r="Q320" s="3">
        <v>78.993333333333325</v>
      </c>
      <c r="R320" s="3">
        <v>5.5111111111111111</v>
      </c>
      <c r="S320" s="3">
        <f>SUM(Table3[[#This Row],[CNA Hours]], Table3[[#This Row],[NA TR Hours]], Table3[[#This Row],[Med Aide/Tech Hours]])</f>
        <v>155.04222222222222</v>
      </c>
      <c r="T320" s="3">
        <v>155.04222222222222</v>
      </c>
      <c r="U320" s="3">
        <v>0</v>
      </c>
      <c r="V320" s="3">
        <v>0</v>
      </c>
      <c r="W320" s="3">
        <f>SUM(Table3[[#This Row],[RN Hours Contract]:[Med Aide Hours Contract]])</f>
        <v>42.599999999999994</v>
      </c>
      <c r="X320" s="3">
        <v>5.4355555555555561</v>
      </c>
      <c r="Y320" s="3">
        <v>0</v>
      </c>
      <c r="Z320" s="3">
        <v>0</v>
      </c>
      <c r="AA320" s="3">
        <v>16.146666666666661</v>
      </c>
      <c r="AB320" s="3">
        <v>0</v>
      </c>
      <c r="AC320" s="3">
        <v>21.017777777777781</v>
      </c>
      <c r="AD320" s="3">
        <v>0</v>
      </c>
      <c r="AE320" s="3">
        <v>0</v>
      </c>
      <c r="AF320" t="s">
        <v>318</v>
      </c>
      <c r="AG320" s="13">
        <v>3</v>
      </c>
      <c r="AQ320"/>
    </row>
    <row r="321" spans="1:43" x14ac:dyDescent="0.2">
      <c r="A321" t="s">
        <v>681</v>
      </c>
      <c r="B321" t="s">
        <v>1013</v>
      </c>
      <c r="C321" t="s">
        <v>1602</v>
      </c>
      <c r="D321" t="s">
        <v>1746</v>
      </c>
      <c r="E321" s="3">
        <v>86.75555555555556</v>
      </c>
      <c r="F321" s="3">
        <f>Table3[[#This Row],[Total Hours Nurse Staffing]]/Table3[[#This Row],[MDS Census]]</f>
        <v>5.7081454918032781</v>
      </c>
      <c r="G321" s="3">
        <f>Table3[[#This Row],[Total Direct Care Staff Hours]]/Table3[[#This Row],[MDS Census]]</f>
        <v>5.2355186987704911</v>
      </c>
      <c r="H321" s="3">
        <f>Table3[[#This Row],[Total RN Hours (w/ Admin, DON)]]/Table3[[#This Row],[MDS Census]]</f>
        <v>1.2132453893442623</v>
      </c>
      <c r="I321" s="3">
        <f>Table3[[#This Row],[RN Hours (excl. Admin, DON)]]/Table3[[#This Row],[MDS Census]]</f>
        <v>0.84013191598360648</v>
      </c>
      <c r="J321" s="3">
        <f t="shared" si="5"/>
        <v>495.21333333333331</v>
      </c>
      <c r="K321" s="3">
        <f>SUM(Table3[[#This Row],[RN Hours (excl. Admin, DON)]], Table3[[#This Row],[LPN Hours (excl. Admin)]], Table3[[#This Row],[CNA Hours]], Table3[[#This Row],[NA TR Hours]], Table3[[#This Row],[Med Aide/Tech Hours]])</f>
        <v>454.21033333333332</v>
      </c>
      <c r="L321" s="3">
        <f>SUM(Table3[[#This Row],[RN Hours (excl. Admin, DON)]:[RN DON Hours]])</f>
        <v>105.25577777777778</v>
      </c>
      <c r="M321" s="3">
        <v>72.886111111111106</v>
      </c>
      <c r="N321" s="3">
        <v>26.94744444444445</v>
      </c>
      <c r="O321" s="3">
        <v>5.4222222222222225</v>
      </c>
      <c r="P321" s="3">
        <f>SUM(Table3[[#This Row],[LPN Hours (excl. Admin)]:[LPN Admin Hours]])</f>
        <v>121.97977777777777</v>
      </c>
      <c r="Q321" s="3">
        <v>113.34644444444444</v>
      </c>
      <c r="R321" s="3">
        <v>8.6333333333333293</v>
      </c>
      <c r="S321" s="3">
        <f>SUM(Table3[[#This Row],[CNA Hours]], Table3[[#This Row],[NA TR Hours]], Table3[[#This Row],[Med Aide/Tech Hours]])</f>
        <v>267.97777777777776</v>
      </c>
      <c r="T321" s="3">
        <v>253.75388888888887</v>
      </c>
      <c r="U321" s="3">
        <v>14.223888888888885</v>
      </c>
      <c r="V321" s="3">
        <v>0</v>
      </c>
      <c r="W321" s="3">
        <f>SUM(Table3[[#This Row],[RN Hours Contract]:[Med Aide Hours Contract]])</f>
        <v>0</v>
      </c>
      <c r="X321" s="3">
        <v>0</v>
      </c>
      <c r="Y321" s="3">
        <v>0</v>
      </c>
      <c r="Z321" s="3">
        <v>0</v>
      </c>
      <c r="AA321" s="3">
        <v>0</v>
      </c>
      <c r="AB321" s="3">
        <v>0</v>
      </c>
      <c r="AC321" s="3">
        <v>0</v>
      </c>
      <c r="AD321" s="3">
        <v>0</v>
      </c>
      <c r="AE321" s="3">
        <v>0</v>
      </c>
      <c r="AF321" t="s">
        <v>319</v>
      </c>
      <c r="AG321" s="13">
        <v>3</v>
      </c>
      <c r="AQ321"/>
    </row>
    <row r="322" spans="1:43" x14ac:dyDescent="0.2">
      <c r="A322" t="s">
        <v>681</v>
      </c>
      <c r="B322" t="s">
        <v>697</v>
      </c>
      <c r="C322" t="s">
        <v>683</v>
      </c>
      <c r="D322" t="s">
        <v>1716</v>
      </c>
      <c r="E322" s="3">
        <v>106.67777777777778</v>
      </c>
      <c r="F322" s="3">
        <f>Table3[[#This Row],[Total Hours Nurse Staffing]]/Table3[[#This Row],[MDS Census]]</f>
        <v>3.5473336110821787</v>
      </c>
      <c r="G322" s="3">
        <f>Table3[[#This Row],[Total Direct Care Staff Hours]]/Table3[[#This Row],[MDS Census]]</f>
        <v>2.9656181647745026</v>
      </c>
      <c r="H322" s="3">
        <f>Table3[[#This Row],[Total RN Hours (w/ Admin, DON)]]/Table3[[#This Row],[MDS Census]]</f>
        <v>0.63470992604936993</v>
      </c>
      <c r="I322" s="3">
        <f>Table3[[#This Row],[RN Hours (excl. Admin, DON)]]/Table3[[#This Row],[MDS Census]]</f>
        <v>5.2994479741693572E-2</v>
      </c>
      <c r="J322" s="3">
        <f t="shared" si="5"/>
        <v>378.42166666666662</v>
      </c>
      <c r="K322" s="3">
        <f>SUM(Table3[[#This Row],[RN Hours (excl. Admin, DON)]], Table3[[#This Row],[LPN Hours (excl. Admin)]], Table3[[#This Row],[CNA Hours]], Table3[[#This Row],[NA TR Hours]], Table3[[#This Row],[Med Aide/Tech Hours]])</f>
        <v>316.36555555555555</v>
      </c>
      <c r="L322" s="3">
        <f>SUM(Table3[[#This Row],[RN Hours (excl. Admin, DON)]:[RN DON Hours]])</f>
        <v>67.709444444444458</v>
      </c>
      <c r="M322" s="3">
        <v>5.6533333333333333</v>
      </c>
      <c r="N322" s="3">
        <v>53.300555555555569</v>
      </c>
      <c r="O322" s="3">
        <v>8.7555555555555564</v>
      </c>
      <c r="P322" s="3">
        <f>SUM(Table3[[#This Row],[LPN Hours (excl. Admin)]:[LPN Admin Hours]])</f>
        <v>91.131111111111096</v>
      </c>
      <c r="Q322" s="3">
        <v>91.131111111111096</v>
      </c>
      <c r="R322" s="3">
        <v>0</v>
      </c>
      <c r="S322" s="3">
        <f>SUM(Table3[[#This Row],[CNA Hours]], Table3[[#This Row],[NA TR Hours]], Table3[[#This Row],[Med Aide/Tech Hours]])</f>
        <v>219.58111111111108</v>
      </c>
      <c r="T322" s="3">
        <v>217.09555555555553</v>
      </c>
      <c r="U322" s="3">
        <v>2.4855555555555555</v>
      </c>
      <c r="V322" s="3">
        <v>0</v>
      </c>
      <c r="W322" s="3">
        <f>SUM(Table3[[#This Row],[RN Hours Contract]:[Med Aide Hours Contract]])</f>
        <v>49.816666666666663</v>
      </c>
      <c r="X322" s="3">
        <v>0</v>
      </c>
      <c r="Y322" s="3">
        <v>2.2666666666666666</v>
      </c>
      <c r="Z322" s="3">
        <v>0</v>
      </c>
      <c r="AA322" s="3">
        <v>8.844444444444445</v>
      </c>
      <c r="AB322" s="3">
        <v>0</v>
      </c>
      <c r="AC322" s="3">
        <v>38.705555555555556</v>
      </c>
      <c r="AD322" s="3">
        <v>0</v>
      </c>
      <c r="AE322" s="3">
        <v>0</v>
      </c>
      <c r="AF322" t="s">
        <v>320</v>
      </c>
      <c r="AG322" s="13">
        <v>3</v>
      </c>
      <c r="AQ322"/>
    </row>
    <row r="323" spans="1:43" x14ac:dyDescent="0.2">
      <c r="A323" t="s">
        <v>681</v>
      </c>
      <c r="B323" t="s">
        <v>1014</v>
      </c>
      <c r="C323" t="s">
        <v>1561</v>
      </c>
      <c r="D323" t="s">
        <v>1720</v>
      </c>
      <c r="E323" s="3">
        <v>48.988888888888887</v>
      </c>
      <c r="F323" s="3">
        <f>Table3[[#This Row],[Total Hours Nurse Staffing]]/Table3[[#This Row],[MDS Census]]</f>
        <v>3.2167951916534365</v>
      </c>
      <c r="G323" s="3">
        <f>Table3[[#This Row],[Total Direct Care Staff Hours]]/Table3[[#This Row],[MDS Census]]</f>
        <v>2.924948968019959</v>
      </c>
      <c r="H323" s="3">
        <f>Table3[[#This Row],[Total RN Hours (w/ Admin, DON)]]/Table3[[#This Row],[MDS Census]]</f>
        <v>1.1551939215241551</v>
      </c>
      <c r="I323" s="3">
        <f>Table3[[#This Row],[RN Hours (excl. Admin, DON)]]/Table3[[#This Row],[MDS Census]]</f>
        <v>0.86334769789067822</v>
      </c>
      <c r="J323" s="3">
        <f t="shared" si="5"/>
        <v>157.58722222222224</v>
      </c>
      <c r="K323" s="3">
        <f>SUM(Table3[[#This Row],[RN Hours (excl. Admin, DON)]], Table3[[#This Row],[LPN Hours (excl. Admin)]], Table3[[#This Row],[CNA Hours]], Table3[[#This Row],[NA TR Hours]], Table3[[#This Row],[Med Aide/Tech Hours]])</f>
        <v>143.29</v>
      </c>
      <c r="L323" s="3">
        <f>SUM(Table3[[#This Row],[RN Hours (excl. Admin, DON)]:[RN DON Hours]])</f>
        <v>56.591666666666669</v>
      </c>
      <c r="M323" s="3">
        <v>42.294444444444444</v>
      </c>
      <c r="N323" s="3">
        <v>9.1416666666666675</v>
      </c>
      <c r="O323" s="3">
        <v>5.1555555555555559</v>
      </c>
      <c r="P323" s="3">
        <f>SUM(Table3[[#This Row],[LPN Hours (excl. Admin)]:[LPN Admin Hours]])</f>
        <v>26.358333333333334</v>
      </c>
      <c r="Q323" s="3">
        <v>26.358333333333334</v>
      </c>
      <c r="R323" s="3">
        <v>0</v>
      </c>
      <c r="S323" s="3">
        <f>SUM(Table3[[#This Row],[CNA Hours]], Table3[[#This Row],[NA TR Hours]], Table3[[#This Row],[Med Aide/Tech Hours]])</f>
        <v>74.637222222222221</v>
      </c>
      <c r="T323" s="3">
        <v>74.637222222222221</v>
      </c>
      <c r="U323" s="3">
        <v>0</v>
      </c>
      <c r="V323" s="3">
        <v>0</v>
      </c>
      <c r="W323" s="3">
        <f>SUM(Table3[[#This Row],[RN Hours Contract]:[Med Aide Hours Contract]])</f>
        <v>37.986111111111114</v>
      </c>
      <c r="X323" s="3">
        <v>6.7805555555555559</v>
      </c>
      <c r="Y323" s="3">
        <v>0</v>
      </c>
      <c r="Z323" s="3">
        <v>0</v>
      </c>
      <c r="AA323" s="3">
        <v>13.380555555555556</v>
      </c>
      <c r="AB323" s="3">
        <v>0</v>
      </c>
      <c r="AC323" s="3">
        <v>17.824999999999999</v>
      </c>
      <c r="AD323" s="3">
        <v>0</v>
      </c>
      <c r="AE323" s="3">
        <v>0</v>
      </c>
      <c r="AF323" t="s">
        <v>321</v>
      </c>
      <c r="AG323" s="13">
        <v>3</v>
      </c>
      <c r="AQ323"/>
    </row>
    <row r="324" spans="1:43" x14ac:dyDescent="0.2">
      <c r="A324" t="s">
        <v>681</v>
      </c>
      <c r="B324" t="s">
        <v>1015</v>
      </c>
      <c r="C324" t="s">
        <v>1603</v>
      </c>
      <c r="D324" t="s">
        <v>1714</v>
      </c>
      <c r="E324" s="3">
        <v>46.766666666666666</v>
      </c>
      <c r="F324" s="3">
        <f>Table3[[#This Row],[Total Hours Nurse Staffing]]/Table3[[#This Row],[MDS Census]]</f>
        <v>3.8267997148966502</v>
      </c>
      <c r="G324" s="3">
        <f>Table3[[#This Row],[Total Direct Care Staff Hours]]/Table3[[#This Row],[MDS Census]]</f>
        <v>3.3962936564504638</v>
      </c>
      <c r="H324" s="3">
        <f>Table3[[#This Row],[Total RN Hours (w/ Admin, DON)]]/Table3[[#This Row],[MDS Census]]</f>
        <v>1.1935732953195535</v>
      </c>
      <c r="I324" s="3">
        <f>Table3[[#This Row],[RN Hours (excl. Admin, DON)]]/Table3[[#This Row],[MDS Census]]</f>
        <v>0.76306723687336664</v>
      </c>
      <c r="J324" s="3">
        <f t="shared" si="5"/>
        <v>178.96666666666667</v>
      </c>
      <c r="K324" s="3">
        <f>SUM(Table3[[#This Row],[RN Hours (excl. Admin, DON)]], Table3[[#This Row],[LPN Hours (excl. Admin)]], Table3[[#This Row],[CNA Hours]], Table3[[#This Row],[NA TR Hours]], Table3[[#This Row],[Med Aide/Tech Hours]])</f>
        <v>158.83333333333334</v>
      </c>
      <c r="L324" s="3">
        <f>SUM(Table3[[#This Row],[RN Hours (excl. Admin, DON)]:[RN DON Hours]])</f>
        <v>55.81944444444445</v>
      </c>
      <c r="M324" s="3">
        <v>35.68611111111111</v>
      </c>
      <c r="N324" s="3">
        <v>14.8</v>
      </c>
      <c r="O324" s="3">
        <v>5.333333333333333</v>
      </c>
      <c r="P324" s="3">
        <f>SUM(Table3[[#This Row],[LPN Hours (excl. Admin)]:[LPN Admin Hours]])</f>
        <v>50.352777777777774</v>
      </c>
      <c r="Q324" s="3">
        <v>50.352777777777774</v>
      </c>
      <c r="R324" s="3">
        <v>0</v>
      </c>
      <c r="S324" s="3">
        <f>SUM(Table3[[#This Row],[CNA Hours]], Table3[[#This Row],[NA TR Hours]], Table3[[#This Row],[Med Aide/Tech Hours]])</f>
        <v>72.794444444444451</v>
      </c>
      <c r="T324" s="3">
        <v>62.972222222222221</v>
      </c>
      <c r="U324" s="3">
        <v>9.8222222222222229</v>
      </c>
      <c r="V324" s="3">
        <v>0</v>
      </c>
      <c r="W324" s="3">
        <f>SUM(Table3[[#This Row],[RN Hours Contract]:[Med Aide Hours Contract]])</f>
        <v>10.316666666666666</v>
      </c>
      <c r="X324" s="3">
        <v>5.0777777777777775</v>
      </c>
      <c r="Y324" s="3">
        <v>0</v>
      </c>
      <c r="Z324" s="3">
        <v>0</v>
      </c>
      <c r="AA324" s="3">
        <v>4.5444444444444443</v>
      </c>
      <c r="AB324" s="3">
        <v>0</v>
      </c>
      <c r="AC324" s="3">
        <v>0.69444444444444442</v>
      </c>
      <c r="AD324" s="3">
        <v>0</v>
      </c>
      <c r="AE324" s="3">
        <v>0</v>
      </c>
      <c r="AF324" t="s">
        <v>322</v>
      </c>
      <c r="AG324" s="13">
        <v>3</v>
      </c>
      <c r="AQ324"/>
    </row>
    <row r="325" spans="1:43" x14ac:dyDescent="0.2">
      <c r="A325" t="s">
        <v>681</v>
      </c>
      <c r="B325" t="s">
        <v>1016</v>
      </c>
      <c r="C325" t="s">
        <v>1392</v>
      </c>
      <c r="D325" t="s">
        <v>1691</v>
      </c>
      <c r="E325" s="3">
        <v>214.57777777777778</v>
      </c>
      <c r="F325" s="3">
        <f>Table3[[#This Row],[Total Hours Nurse Staffing]]/Table3[[#This Row],[MDS Census]]</f>
        <v>3.184765948632974</v>
      </c>
      <c r="G325" s="3">
        <f>Table3[[#This Row],[Total Direct Care Staff Hours]]/Table3[[#This Row],[MDS Census]]</f>
        <v>3.0146126760563381</v>
      </c>
      <c r="H325" s="3">
        <f>Table3[[#This Row],[Total RN Hours (w/ Admin, DON)]]/Table3[[#This Row],[MDS Census]]</f>
        <v>0.58967999171499585</v>
      </c>
      <c r="I325" s="3">
        <f>Table3[[#This Row],[RN Hours (excl. Admin, DON)]]/Table3[[#This Row],[MDS Census]]</f>
        <v>0.44417460646230322</v>
      </c>
      <c r="J325" s="3">
        <f t="shared" si="5"/>
        <v>683.38</v>
      </c>
      <c r="K325" s="3">
        <f>SUM(Table3[[#This Row],[RN Hours (excl. Admin, DON)]], Table3[[#This Row],[LPN Hours (excl. Admin)]], Table3[[#This Row],[CNA Hours]], Table3[[#This Row],[NA TR Hours]], Table3[[#This Row],[Med Aide/Tech Hours]])</f>
        <v>646.86888888888893</v>
      </c>
      <c r="L325" s="3">
        <f>SUM(Table3[[#This Row],[RN Hours (excl. Admin, DON)]:[RN DON Hours]])</f>
        <v>126.53222222222222</v>
      </c>
      <c r="M325" s="3">
        <v>95.31</v>
      </c>
      <c r="N325" s="3">
        <v>29.133333333333333</v>
      </c>
      <c r="O325" s="3">
        <v>2.088888888888889</v>
      </c>
      <c r="P325" s="3">
        <f>SUM(Table3[[#This Row],[LPN Hours (excl. Admin)]:[LPN Admin Hours]])</f>
        <v>188.23222222222225</v>
      </c>
      <c r="Q325" s="3">
        <v>182.94333333333336</v>
      </c>
      <c r="R325" s="3">
        <v>5.2888888888888888</v>
      </c>
      <c r="S325" s="3">
        <f>SUM(Table3[[#This Row],[CNA Hours]], Table3[[#This Row],[NA TR Hours]], Table3[[#This Row],[Med Aide/Tech Hours]])</f>
        <v>368.61555555555555</v>
      </c>
      <c r="T325" s="3">
        <v>368.61555555555555</v>
      </c>
      <c r="U325" s="3">
        <v>0</v>
      </c>
      <c r="V325" s="3">
        <v>0</v>
      </c>
      <c r="W325" s="3">
        <f>SUM(Table3[[#This Row],[RN Hours Contract]:[Med Aide Hours Contract]])</f>
        <v>134.99844444444443</v>
      </c>
      <c r="X325" s="3">
        <v>7.1994444444444445</v>
      </c>
      <c r="Y325" s="3">
        <v>0.71111111111111114</v>
      </c>
      <c r="Z325" s="3">
        <v>0</v>
      </c>
      <c r="AA325" s="3">
        <v>47.182666666666663</v>
      </c>
      <c r="AB325" s="3">
        <v>0</v>
      </c>
      <c r="AC325" s="3">
        <v>79.905222222222207</v>
      </c>
      <c r="AD325" s="3">
        <v>0</v>
      </c>
      <c r="AE325" s="3">
        <v>0</v>
      </c>
      <c r="AF325" t="s">
        <v>323</v>
      </c>
      <c r="AG325" s="13">
        <v>3</v>
      </c>
      <c r="AQ325"/>
    </row>
    <row r="326" spans="1:43" x14ac:dyDescent="0.2">
      <c r="A326" t="s">
        <v>681</v>
      </c>
      <c r="B326" t="s">
        <v>1017</v>
      </c>
      <c r="C326" t="s">
        <v>1489</v>
      </c>
      <c r="D326" t="s">
        <v>1730</v>
      </c>
      <c r="E326" s="3">
        <v>39.277777777777779</v>
      </c>
      <c r="F326" s="3">
        <f>Table3[[#This Row],[Total Hours Nurse Staffing]]/Table3[[#This Row],[MDS Census]]</f>
        <v>4.0253182461103254</v>
      </c>
      <c r="G326" s="3">
        <f>Table3[[#This Row],[Total Direct Care Staff Hours]]/Table3[[#This Row],[MDS Census]]</f>
        <v>3.5742574257425743</v>
      </c>
      <c r="H326" s="3">
        <f>Table3[[#This Row],[Total RN Hours (w/ Admin, DON)]]/Table3[[#This Row],[MDS Census]]</f>
        <v>1.2096888260254597</v>
      </c>
      <c r="I326" s="3">
        <f>Table3[[#This Row],[RN Hours (excl. Admin, DON)]]/Table3[[#This Row],[MDS Census]]</f>
        <v>0.77461103253182462</v>
      </c>
      <c r="J326" s="3">
        <f t="shared" si="5"/>
        <v>158.10555555555555</v>
      </c>
      <c r="K326" s="3">
        <f>SUM(Table3[[#This Row],[RN Hours (excl. Admin, DON)]], Table3[[#This Row],[LPN Hours (excl. Admin)]], Table3[[#This Row],[CNA Hours]], Table3[[#This Row],[NA TR Hours]], Table3[[#This Row],[Med Aide/Tech Hours]])</f>
        <v>140.38888888888889</v>
      </c>
      <c r="L326" s="3">
        <f>SUM(Table3[[#This Row],[RN Hours (excl. Admin, DON)]:[RN DON Hours]])</f>
        <v>47.513888888888893</v>
      </c>
      <c r="M326" s="3">
        <v>30.425000000000001</v>
      </c>
      <c r="N326" s="3">
        <v>8.2666666666666675</v>
      </c>
      <c r="O326" s="3">
        <v>8.8222222222222229</v>
      </c>
      <c r="P326" s="3">
        <f>SUM(Table3[[#This Row],[LPN Hours (excl. Admin)]:[LPN Admin Hours]])</f>
        <v>17.927777777777777</v>
      </c>
      <c r="Q326" s="3">
        <v>17.3</v>
      </c>
      <c r="R326" s="3">
        <v>0.62777777777777777</v>
      </c>
      <c r="S326" s="3">
        <f>SUM(Table3[[#This Row],[CNA Hours]], Table3[[#This Row],[NA TR Hours]], Table3[[#This Row],[Med Aide/Tech Hours]])</f>
        <v>92.663888888888891</v>
      </c>
      <c r="T326" s="3">
        <v>92.663888888888891</v>
      </c>
      <c r="U326" s="3">
        <v>0</v>
      </c>
      <c r="V326" s="3">
        <v>0</v>
      </c>
      <c r="W326" s="3">
        <f>SUM(Table3[[#This Row],[RN Hours Contract]:[Med Aide Hours Contract]])</f>
        <v>0</v>
      </c>
      <c r="X326" s="3">
        <v>0</v>
      </c>
      <c r="Y326" s="3">
        <v>0</v>
      </c>
      <c r="Z326" s="3">
        <v>0</v>
      </c>
      <c r="AA326" s="3">
        <v>0</v>
      </c>
      <c r="AB326" s="3">
        <v>0</v>
      </c>
      <c r="AC326" s="3">
        <v>0</v>
      </c>
      <c r="AD326" s="3">
        <v>0</v>
      </c>
      <c r="AE326" s="3">
        <v>0</v>
      </c>
      <c r="AF326" t="s">
        <v>324</v>
      </c>
      <c r="AG326" s="13">
        <v>3</v>
      </c>
      <c r="AQ326"/>
    </row>
    <row r="327" spans="1:43" x14ac:dyDescent="0.2">
      <c r="A327" t="s">
        <v>681</v>
      </c>
      <c r="B327" t="s">
        <v>1018</v>
      </c>
      <c r="C327" t="s">
        <v>1513</v>
      </c>
      <c r="D327" t="s">
        <v>1730</v>
      </c>
      <c r="E327" s="3">
        <v>220.93333333333334</v>
      </c>
      <c r="F327" s="3">
        <f>Table3[[#This Row],[Total Hours Nurse Staffing]]/Table3[[#This Row],[MDS Census]]</f>
        <v>3.19861848722591</v>
      </c>
      <c r="G327" s="3">
        <f>Table3[[#This Row],[Total Direct Care Staff Hours]]/Table3[[#This Row],[MDS Census]]</f>
        <v>2.9907000603500307</v>
      </c>
      <c r="H327" s="3">
        <f>Table3[[#This Row],[Total RN Hours (w/ Admin, DON)]]/Table3[[#This Row],[MDS Census]]</f>
        <v>0.43665761416214038</v>
      </c>
      <c r="I327" s="3">
        <f>Table3[[#This Row],[RN Hours (excl. Admin, DON)]]/Table3[[#This Row],[MDS Census]]</f>
        <v>0.27414001207000604</v>
      </c>
      <c r="J327" s="3">
        <f t="shared" si="5"/>
        <v>706.68144444444442</v>
      </c>
      <c r="K327" s="3">
        <f>SUM(Table3[[#This Row],[RN Hours (excl. Admin, DON)]], Table3[[#This Row],[LPN Hours (excl. Admin)]], Table3[[#This Row],[CNA Hours]], Table3[[#This Row],[NA TR Hours]], Table3[[#This Row],[Med Aide/Tech Hours]])</f>
        <v>660.74533333333341</v>
      </c>
      <c r="L327" s="3">
        <f>SUM(Table3[[#This Row],[RN Hours (excl. Admin, DON)]:[RN DON Hours]])</f>
        <v>96.472222222222214</v>
      </c>
      <c r="M327" s="3">
        <v>60.56666666666667</v>
      </c>
      <c r="N327" s="3">
        <v>31.105555555555554</v>
      </c>
      <c r="O327" s="3">
        <v>4.8</v>
      </c>
      <c r="P327" s="3">
        <f>SUM(Table3[[#This Row],[LPN Hours (excl. Admin)]:[LPN Admin Hours]])</f>
        <v>197.95277777777778</v>
      </c>
      <c r="Q327" s="3">
        <v>187.92222222222222</v>
      </c>
      <c r="R327" s="3">
        <v>10.030555555555555</v>
      </c>
      <c r="S327" s="3">
        <f>SUM(Table3[[#This Row],[CNA Hours]], Table3[[#This Row],[NA TR Hours]], Table3[[#This Row],[Med Aide/Tech Hours]])</f>
        <v>412.25644444444447</v>
      </c>
      <c r="T327" s="3">
        <v>361.00922222222226</v>
      </c>
      <c r="U327" s="3">
        <v>51.24722222222222</v>
      </c>
      <c r="V327" s="3">
        <v>0</v>
      </c>
      <c r="W327" s="3">
        <f>SUM(Table3[[#This Row],[RN Hours Contract]:[Med Aide Hours Contract]])</f>
        <v>4.6425555555555551</v>
      </c>
      <c r="X327" s="3">
        <v>0.55833333333333335</v>
      </c>
      <c r="Y327" s="3">
        <v>0</v>
      </c>
      <c r="Z327" s="3">
        <v>0</v>
      </c>
      <c r="AA327" s="3">
        <v>0</v>
      </c>
      <c r="AB327" s="3">
        <v>0</v>
      </c>
      <c r="AC327" s="3">
        <v>3.3508888888888886</v>
      </c>
      <c r="AD327" s="3">
        <v>0.73333333333333328</v>
      </c>
      <c r="AE327" s="3">
        <v>0</v>
      </c>
      <c r="AF327" t="s">
        <v>325</v>
      </c>
      <c r="AG327" s="13">
        <v>3</v>
      </c>
      <c r="AQ327"/>
    </row>
    <row r="328" spans="1:43" x14ac:dyDescent="0.2">
      <c r="A328" t="s">
        <v>681</v>
      </c>
      <c r="B328" t="s">
        <v>1019</v>
      </c>
      <c r="C328" t="s">
        <v>1604</v>
      </c>
      <c r="D328" t="s">
        <v>1689</v>
      </c>
      <c r="E328" s="3">
        <v>110.15555555555555</v>
      </c>
      <c r="F328" s="3">
        <f>Table3[[#This Row],[Total Hours Nurse Staffing]]/Table3[[#This Row],[MDS Census]]</f>
        <v>4.8305961266895299</v>
      </c>
      <c r="G328" s="3">
        <f>Table3[[#This Row],[Total Direct Care Staff Hours]]/Table3[[#This Row],[MDS Census]]</f>
        <v>4.664694371595723</v>
      </c>
      <c r="H328" s="3">
        <f>Table3[[#This Row],[Total RN Hours (w/ Admin, DON)]]/Table3[[#This Row],[MDS Census]]</f>
        <v>1.421376840831148</v>
      </c>
      <c r="I328" s="3">
        <f>Table3[[#This Row],[RN Hours (excl. Admin, DON)]]/Table3[[#This Row],[MDS Census]]</f>
        <v>1.2554750857373413</v>
      </c>
      <c r="J328" s="3">
        <f t="shared" si="5"/>
        <v>532.11699999999996</v>
      </c>
      <c r="K328" s="3">
        <f>SUM(Table3[[#This Row],[RN Hours (excl. Admin, DON)]], Table3[[#This Row],[LPN Hours (excl. Admin)]], Table3[[#This Row],[CNA Hours]], Table3[[#This Row],[NA TR Hours]], Table3[[#This Row],[Med Aide/Tech Hours]])</f>
        <v>513.84199999999998</v>
      </c>
      <c r="L328" s="3">
        <f>SUM(Table3[[#This Row],[RN Hours (excl. Admin, DON)]:[RN DON Hours]])</f>
        <v>156.57255555555557</v>
      </c>
      <c r="M328" s="3">
        <v>138.29755555555556</v>
      </c>
      <c r="N328" s="3">
        <v>0</v>
      </c>
      <c r="O328" s="3">
        <v>18.274999999999999</v>
      </c>
      <c r="P328" s="3">
        <f>SUM(Table3[[#This Row],[LPN Hours (excl. Admin)]:[LPN Admin Hours]])</f>
        <v>122.265</v>
      </c>
      <c r="Q328" s="3">
        <v>122.265</v>
      </c>
      <c r="R328" s="3">
        <v>0</v>
      </c>
      <c r="S328" s="3">
        <f>SUM(Table3[[#This Row],[CNA Hours]], Table3[[#This Row],[NA TR Hours]], Table3[[#This Row],[Med Aide/Tech Hours]])</f>
        <v>253.27944444444444</v>
      </c>
      <c r="T328" s="3">
        <v>243.869</v>
      </c>
      <c r="U328" s="3">
        <v>9.4104444444444457</v>
      </c>
      <c r="V328" s="3">
        <v>0</v>
      </c>
      <c r="W328" s="3">
        <f>SUM(Table3[[#This Row],[RN Hours Contract]:[Med Aide Hours Contract]])</f>
        <v>9.4104444444444457</v>
      </c>
      <c r="X328" s="3">
        <v>0</v>
      </c>
      <c r="Y328" s="3">
        <v>0</v>
      </c>
      <c r="Z328" s="3">
        <v>0</v>
      </c>
      <c r="AA328" s="3">
        <v>0</v>
      </c>
      <c r="AB328" s="3">
        <v>0</v>
      </c>
      <c r="AC328" s="3">
        <v>0</v>
      </c>
      <c r="AD328" s="3">
        <v>9.4104444444444457</v>
      </c>
      <c r="AE328" s="3">
        <v>0</v>
      </c>
      <c r="AF328" t="s">
        <v>326</v>
      </c>
      <c r="AG328" s="13">
        <v>3</v>
      </c>
      <c r="AQ328"/>
    </row>
    <row r="329" spans="1:43" x14ac:dyDescent="0.2">
      <c r="A329" t="s">
        <v>681</v>
      </c>
      <c r="B329" t="s">
        <v>1020</v>
      </c>
      <c r="C329" t="s">
        <v>1555</v>
      </c>
      <c r="D329" t="s">
        <v>1734</v>
      </c>
      <c r="E329" s="3">
        <v>87.388888888888886</v>
      </c>
      <c r="F329" s="3">
        <f>Table3[[#This Row],[Total Hours Nurse Staffing]]/Table3[[#This Row],[MDS Census]]</f>
        <v>3.3138143674507305</v>
      </c>
      <c r="G329" s="3">
        <f>Table3[[#This Row],[Total Direct Care Staff Hours]]/Table3[[#This Row],[MDS Census]]</f>
        <v>3.1075524475524472</v>
      </c>
      <c r="H329" s="3">
        <f>Table3[[#This Row],[Total RN Hours (w/ Admin, DON)]]/Table3[[#This Row],[MDS Census]]</f>
        <v>0.67190082644628102</v>
      </c>
      <c r="I329" s="3">
        <f>Table3[[#This Row],[RN Hours (excl. Admin, DON)]]/Table3[[#This Row],[MDS Census]]</f>
        <v>0.50877304513668153</v>
      </c>
      <c r="J329" s="3">
        <f t="shared" si="5"/>
        <v>289.59055555555551</v>
      </c>
      <c r="K329" s="3">
        <f>SUM(Table3[[#This Row],[RN Hours (excl. Admin, DON)]], Table3[[#This Row],[LPN Hours (excl. Admin)]], Table3[[#This Row],[CNA Hours]], Table3[[#This Row],[NA TR Hours]], Table3[[#This Row],[Med Aide/Tech Hours]])</f>
        <v>271.56555555555553</v>
      </c>
      <c r="L329" s="3">
        <f>SUM(Table3[[#This Row],[RN Hours (excl. Admin, DON)]:[RN DON Hours]])</f>
        <v>58.716666666666669</v>
      </c>
      <c r="M329" s="3">
        <v>44.461111111111109</v>
      </c>
      <c r="N329" s="3">
        <v>5.1166666666666663</v>
      </c>
      <c r="O329" s="3">
        <v>9.1388888888888893</v>
      </c>
      <c r="P329" s="3">
        <f>SUM(Table3[[#This Row],[LPN Hours (excl. Admin)]:[LPN Admin Hours]])</f>
        <v>68.704444444444448</v>
      </c>
      <c r="Q329" s="3">
        <v>64.935000000000002</v>
      </c>
      <c r="R329" s="3">
        <v>3.7694444444444444</v>
      </c>
      <c r="S329" s="3">
        <f>SUM(Table3[[#This Row],[CNA Hours]], Table3[[#This Row],[NA TR Hours]], Table3[[#This Row],[Med Aide/Tech Hours]])</f>
        <v>162.16944444444442</v>
      </c>
      <c r="T329" s="3">
        <v>138.1</v>
      </c>
      <c r="U329" s="3">
        <v>24.069444444444443</v>
      </c>
      <c r="V329" s="3">
        <v>0</v>
      </c>
      <c r="W329" s="3">
        <f>SUM(Table3[[#This Row],[RN Hours Contract]:[Med Aide Hours Contract]])</f>
        <v>24.519444444444446</v>
      </c>
      <c r="X329" s="3">
        <v>0</v>
      </c>
      <c r="Y329" s="3">
        <v>0</v>
      </c>
      <c r="Z329" s="3">
        <v>0</v>
      </c>
      <c r="AA329" s="3">
        <v>13.702777777777778</v>
      </c>
      <c r="AB329" s="3">
        <v>0</v>
      </c>
      <c r="AC329" s="3">
        <v>10.816666666666666</v>
      </c>
      <c r="AD329" s="3">
        <v>0</v>
      </c>
      <c r="AE329" s="3">
        <v>0</v>
      </c>
      <c r="AF329" t="s">
        <v>327</v>
      </c>
      <c r="AG329" s="13">
        <v>3</v>
      </c>
      <c r="AQ329"/>
    </row>
    <row r="330" spans="1:43" x14ac:dyDescent="0.2">
      <c r="A330" t="s">
        <v>681</v>
      </c>
      <c r="B330" t="s">
        <v>1021</v>
      </c>
      <c r="C330" t="s">
        <v>1370</v>
      </c>
      <c r="D330" t="s">
        <v>1703</v>
      </c>
      <c r="E330" s="3">
        <v>130.92222222222222</v>
      </c>
      <c r="F330" s="3">
        <f>Table3[[#This Row],[Total Hours Nurse Staffing]]/Table3[[#This Row],[MDS Census]]</f>
        <v>4.2003895442586785</v>
      </c>
      <c r="G330" s="3">
        <f>Table3[[#This Row],[Total Direct Care Staff Hours]]/Table3[[#This Row],[MDS Census]]</f>
        <v>4.0285300857167101</v>
      </c>
      <c r="H330" s="3">
        <f>Table3[[#This Row],[Total RN Hours (w/ Admin, DON)]]/Table3[[#This Row],[MDS Census]]</f>
        <v>0.44107188322159047</v>
      </c>
      <c r="I330" s="3">
        <f>Table3[[#This Row],[RN Hours (excl. Admin, DON)]]/Table3[[#This Row],[MDS Census]]</f>
        <v>0.2692124246796232</v>
      </c>
      <c r="J330" s="3">
        <f t="shared" si="5"/>
        <v>549.92433333333338</v>
      </c>
      <c r="K330" s="3">
        <f>SUM(Table3[[#This Row],[RN Hours (excl. Admin, DON)]], Table3[[#This Row],[LPN Hours (excl. Admin)]], Table3[[#This Row],[CNA Hours]], Table3[[#This Row],[NA TR Hours]], Table3[[#This Row],[Med Aide/Tech Hours]])</f>
        <v>527.42411111111107</v>
      </c>
      <c r="L330" s="3">
        <f>SUM(Table3[[#This Row],[RN Hours (excl. Admin, DON)]:[RN DON Hours]])</f>
        <v>57.746111111111112</v>
      </c>
      <c r="M330" s="3">
        <v>35.245888888888892</v>
      </c>
      <c r="N330" s="3">
        <v>17.422444444444444</v>
      </c>
      <c r="O330" s="3">
        <v>5.0777777777777775</v>
      </c>
      <c r="P330" s="3">
        <f>SUM(Table3[[#This Row],[LPN Hours (excl. Admin)]:[LPN Admin Hours]])</f>
        <v>145.90299999999999</v>
      </c>
      <c r="Q330" s="3">
        <v>145.90299999999999</v>
      </c>
      <c r="R330" s="3">
        <v>0</v>
      </c>
      <c r="S330" s="3">
        <f>SUM(Table3[[#This Row],[CNA Hours]], Table3[[#This Row],[NA TR Hours]], Table3[[#This Row],[Med Aide/Tech Hours]])</f>
        <v>346.27522222222228</v>
      </c>
      <c r="T330" s="3">
        <v>345.37844444444448</v>
      </c>
      <c r="U330" s="3">
        <v>0.89677777777777767</v>
      </c>
      <c r="V330" s="3">
        <v>0</v>
      </c>
      <c r="W330" s="3">
        <f>SUM(Table3[[#This Row],[RN Hours Contract]:[Med Aide Hours Contract]])</f>
        <v>6.5227777777777778</v>
      </c>
      <c r="X330" s="3">
        <v>3.5626666666666673</v>
      </c>
      <c r="Y330" s="3">
        <v>0</v>
      </c>
      <c r="Z330" s="3">
        <v>0</v>
      </c>
      <c r="AA330" s="3">
        <v>2.9601111111111109</v>
      </c>
      <c r="AB330" s="3">
        <v>0</v>
      </c>
      <c r="AC330" s="3">
        <v>0</v>
      </c>
      <c r="AD330" s="3">
        <v>0</v>
      </c>
      <c r="AE330" s="3">
        <v>0</v>
      </c>
      <c r="AF330" t="s">
        <v>328</v>
      </c>
      <c r="AG330" s="13">
        <v>3</v>
      </c>
      <c r="AQ330"/>
    </row>
    <row r="331" spans="1:43" x14ac:dyDescent="0.2">
      <c r="A331" t="s">
        <v>681</v>
      </c>
      <c r="B331" t="s">
        <v>1022</v>
      </c>
      <c r="C331" t="s">
        <v>1395</v>
      </c>
      <c r="D331" t="s">
        <v>1730</v>
      </c>
      <c r="E331" s="3">
        <v>77.144444444444446</v>
      </c>
      <c r="F331" s="3">
        <f>Table3[[#This Row],[Total Hours Nurse Staffing]]/Table3[[#This Row],[MDS Census]]</f>
        <v>4.9514330980844017</v>
      </c>
      <c r="G331" s="3">
        <f>Table3[[#This Row],[Total Direct Care Staff Hours]]/Table3[[#This Row],[MDS Census]]</f>
        <v>4.2752124441883907</v>
      </c>
      <c r="H331" s="3">
        <f>Table3[[#This Row],[Total RN Hours (w/ Admin, DON)]]/Table3[[#This Row],[MDS Census]]</f>
        <v>1.25165634451966</v>
      </c>
      <c r="I331" s="3">
        <f>Table3[[#This Row],[RN Hours (excl. Admin, DON)]]/Table3[[#This Row],[MDS Census]]</f>
        <v>0.77002016419415242</v>
      </c>
      <c r="J331" s="3">
        <f t="shared" si="5"/>
        <v>381.97555555555556</v>
      </c>
      <c r="K331" s="3">
        <f>SUM(Table3[[#This Row],[RN Hours (excl. Admin, DON)]], Table3[[#This Row],[LPN Hours (excl. Admin)]], Table3[[#This Row],[CNA Hours]], Table3[[#This Row],[NA TR Hours]], Table3[[#This Row],[Med Aide/Tech Hours]])</f>
        <v>329.80888888888887</v>
      </c>
      <c r="L331" s="3">
        <f>SUM(Table3[[#This Row],[RN Hours (excl. Admin, DON)]:[RN DON Hours]])</f>
        <v>96.558333333333323</v>
      </c>
      <c r="M331" s="3">
        <v>59.402777777777779</v>
      </c>
      <c r="N331" s="3">
        <v>31.644444444444446</v>
      </c>
      <c r="O331" s="3">
        <v>5.5111111111111111</v>
      </c>
      <c r="P331" s="3">
        <f>SUM(Table3[[#This Row],[LPN Hours (excl. Admin)]:[LPN Admin Hours]])</f>
        <v>99.867222222222225</v>
      </c>
      <c r="Q331" s="3">
        <v>84.856111111111119</v>
      </c>
      <c r="R331" s="3">
        <v>15.011111111111111</v>
      </c>
      <c r="S331" s="3">
        <f>SUM(Table3[[#This Row],[CNA Hours]], Table3[[#This Row],[NA TR Hours]], Table3[[#This Row],[Med Aide/Tech Hours]])</f>
        <v>185.55</v>
      </c>
      <c r="T331" s="3">
        <v>180.5638888888889</v>
      </c>
      <c r="U331" s="3">
        <v>4.9861111111111107</v>
      </c>
      <c r="V331" s="3">
        <v>0</v>
      </c>
      <c r="W331" s="3">
        <f>SUM(Table3[[#This Row],[RN Hours Contract]:[Med Aide Hours Contract]])</f>
        <v>5.166666666666667</v>
      </c>
      <c r="X331" s="3">
        <v>0</v>
      </c>
      <c r="Y331" s="3">
        <v>0</v>
      </c>
      <c r="Z331" s="3">
        <v>0</v>
      </c>
      <c r="AA331" s="3">
        <v>0</v>
      </c>
      <c r="AB331" s="3">
        <v>5.166666666666667</v>
      </c>
      <c r="AC331" s="3">
        <v>0</v>
      </c>
      <c r="AD331" s="3">
        <v>0</v>
      </c>
      <c r="AE331" s="3">
        <v>0</v>
      </c>
      <c r="AF331" t="s">
        <v>329</v>
      </c>
      <c r="AG331" s="13">
        <v>3</v>
      </c>
      <c r="AQ331"/>
    </row>
    <row r="332" spans="1:43" x14ac:dyDescent="0.2">
      <c r="A332" t="s">
        <v>681</v>
      </c>
      <c r="B332" t="s">
        <v>1023</v>
      </c>
      <c r="C332" t="s">
        <v>1444</v>
      </c>
      <c r="D332" t="s">
        <v>1698</v>
      </c>
      <c r="E332" s="3">
        <v>99.044444444444451</v>
      </c>
      <c r="F332" s="3">
        <f>Table3[[#This Row],[Total Hours Nurse Staffing]]/Table3[[#This Row],[MDS Census]]</f>
        <v>2.6020989454790215</v>
      </c>
      <c r="G332" s="3">
        <f>Table3[[#This Row],[Total Direct Care Staff Hours]]/Table3[[#This Row],[MDS Census]]</f>
        <v>2.4062553286964321</v>
      </c>
      <c r="H332" s="3">
        <f>Table3[[#This Row],[Total RN Hours (w/ Admin, DON)]]/Table3[[#This Row],[MDS Census]]</f>
        <v>0.34333520305137982</v>
      </c>
      <c r="I332" s="3">
        <f>Table3[[#This Row],[RN Hours (excl. Admin, DON)]]/Table3[[#This Row],[MDS Census]]</f>
        <v>0.16002804577069776</v>
      </c>
      <c r="J332" s="3">
        <f t="shared" si="5"/>
        <v>257.72344444444445</v>
      </c>
      <c r="K332" s="3">
        <f>SUM(Table3[[#This Row],[RN Hours (excl. Admin, DON)]], Table3[[#This Row],[LPN Hours (excl. Admin)]], Table3[[#This Row],[CNA Hours]], Table3[[#This Row],[NA TR Hours]], Table3[[#This Row],[Med Aide/Tech Hours]])</f>
        <v>238.32622222222221</v>
      </c>
      <c r="L332" s="3">
        <f>SUM(Table3[[#This Row],[RN Hours (excl. Admin, DON)]:[RN DON Hours]])</f>
        <v>34.005444444444443</v>
      </c>
      <c r="M332" s="3">
        <v>15.84988888888889</v>
      </c>
      <c r="N332" s="3">
        <v>15.666666666666666</v>
      </c>
      <c r="O332" s="3">
        <v>2.4888888888888889</v>
      </c>
      <c r="P332" s="3">
        <f>SUM(Table3[[#This Row],[LPN Hours (excl. Admin)]:[LPN Admin Hours]])</f>
        <v>85.805777777777777</v>
      </c>
      <c r="Q332" s="3">
        <v>84.564111111111117</v>
      </c>
      <c r="R332" s="3">
        <v>1.2416666666666667</v>
      </c>
      <c r="S332" s="3">
        <f>SUM(Table3[[#This Row],[CNA Hours]], Table3[[#This Row],[NA TR Hours]], Table3[[#This Row],[Med Aide/Tech Hours]])</f>
        <v>137.91222222222223</v>
      </c>
      <c r="T332" s="3">
        <v>135.23166666666668</v>
      </c>
      <c r="U332" s="3">
        <v>2.6805555555555554</v>
      </c>
      <c r="V332" s="3">
        <v>0</v>
      </c>
      <c r="W332" s="3">
        <f>SUM(Table3[[#This Row],[RN Hours Contract]:[Med Aide Hours Contract]])</f>
        <v>47.552777777777777</v>
      </c>
      <c r="X332" s="3">
        <v>0.53333333333333333</v>
      </c>
      <c r="Y332" s="3">
        <v>4.4944444444444445</v>
      </c>
      <c r="Z332" s="3">
        <v>0</v>
      </c>
      <c r="AA332" s="3">
        <v>12.558333333333334</v>
      </c>
      <c r="AB332" s="3">
        <v>0</v>
      </c>
      <c r="AC332" s="3">
        <v>29.966666666666665</v>
      </c>
      <c r="AD332" s="3">
        <v>0</v>
      </c>
      <c r="AE332" s="3">
        <v>0</v>
      </c>
      <c r="AF332" t="s">
        <v>330</v>
      </c>
      <c r="AG332" s="13">
        <v>3</v>
      </c>
      <c r="AQ332"/>
    </row>
    <row r="333" spans="1:43" x14ac:dyDescent="0.2">
      <c r="A333" t="s">
        <v>681</v>
      </c>
      <c r="B333" t="s">
        <v>1024</v>
      </c>
      <c r="C333" t="s">
        <v>1605</v>
      </c>
      <c r="D333" t="s">
        <v>1723</v>
      </c>
      <c r="E333" s="3">
        <v>82.833333333333329</v>
      </c>
      <c r="F333" s="3">
        <f>Table3[[#This Row],[Total Hours Nurse Staffing]]/Table3[[#This Row],[MDS Census]]</f>
        <v>4.3990288397048971</v>
      </c>
      <c r="G333" s="3">
        <f>Table3[[#This Row],[Total Direct Care Staff Hours]]/Table3[[#This Row],[MDS Census]]</f>
        <v>4.075228705566734</v>
      </c>
      <c r="H333" s="3">
        <f>Table3[[#This Row],[Total RN Hours (w/ Admin, DON)]]/Table3[[#This Row],[MDS Census]]</f>
        <v>0.63480080482897394</v>
      </c>
      <c r="I333" s="3">
        <f>Table3[[#This Row],[RN Hours (excl. Admin, DON)]]/Table3[[#This Row],[MDS Census]]</f>
        <v>0.46546344735077139</v>
      </c>
      <c r="J333" s="3">
        <f t="shared" si="5"/>
        <v>364.38622222222227</v>
      </c>
      <c r="K333" s="3">
        <f>SUM(Table3[[#This Row],[RN Hours (excl. Admin, DON)]], Table3[[#This Row],[LPN Hours (excl. Admin)]], Table3[[#This Row],[CNA Hours]], Table3[[#This Row],[NA TR Hours]], Table3[[#This Row],[Med Aide/Tech Hours]])</f>
        <v>337.56477777777775</v>
      </c>
      <c r="L333" s="3">
        <f>SUM(Table3[[#This Row],[RN Hours (excl. Admin, DON)]:[RN DON Hours]])</f>
        <v>52.582666666666675</v>
      </c>
      <c r="M333" s="3">
        <v>38.555888888888894</v>
      </c>
      <c r="N333" s="3">
        <v>9.0864444444444441</v>
      </c>
      <c r="O333" s="3">
        <v>4.9403333333333341</v>
      </c>
      <c r="P333" s="3">
        <f>SUM(Table3[[#This Row],[LPN Hours (excl. Admin)]:[LPN Admin Hours]])</f>
        <v>120.05700000000002</v>
      </c>
      <c r="Q333" s="3">
        <v>107.26233333333334</v>
      </c>
      <c r="R333" s="3">
        <v>12.794666666666666</v>
      </c>
      <c r="S333" s="3">
        <f>SUM(Table3[[#This Row],[CNA Hours]], Table3[[#This Row],[NA TR Hours]], Table3[[#This Row],[Med Aide/Tech Hours]])</f>
        <v>191.74655555555555</v>
      </c>
      <c r="T333" s="3">
        <v>191.49655555555555</v>
      </c>
      <c r="U333" s="3">
        <v>0.25</v>
      </c>
      <c r="V333" s="3">
        <v>0</v>
      </c>
      <c r="W333" s="3">
        <f>SUM(Table3[[#This Row],[RN Hours Contract]:[Med Aide Hours Contract]])</f>
        <v>30.797222222222224</v>
      </c>
      <c r="X333" s="3">
        <v>3.7111111111111112</v>
      </c>
      <c r="Y333" s="3">
        <v>0</v>
      </c>
      <c r="Z333" s="3">
        <v>0</v>
      </c>
      <c r="AA333" s="3">
        <v>4.8888888888888893</v>
      </c>
      <c r="AB333" s="3">
        <v>0</v>
      </c>
      <c r="AC333" s="3">
        <v>22.197222222222223</v>
      </c>
      <c r="AD333" s="3">
        <v>0</v>
      </c>
      <c r="AE333" s="3">
        <v>0</v>
      </c>
      <c r="AF333" t="s">
        <v>331</v>
      </c>
      <c r="AG333" s="13">
        <v>3</v>
      </c>
      <c r="AQ333"/>
    </row>
    <row r="334" spans="1:43" x14ac:dyDescent="0.2">
      <c r="A334" t="s">
        <v>681</v>
      </c>
      <c r="B334" t="s">
        <v>1025</v>
      </c>
      <c r="C334" t="s">
        <v>1534</v>
      </c>
      <c r="D334" t="s">
        <v>1714</v>
      </c>
      <c r="E334" s="3">
        <v>34.777777777777779</v>
      </c>
      <c r="F334" s="3">
        <f>Table3[[#This Row],[Total Hours Nurse Staffing]]/Table3[[#This Row],[MDS Census]]</f>
        <v>3.2421565495207667</v>
      </c>
      <c r="G334" s="3">
        <f>Table3[[#This Row],[Total Direct Care Staff Hours]]/Table3[[#This Row],[MDS Census]]</f>
        <v>3.2421565495207667</v>
      </c>
      <c r="H334" s="3">
        <f>Table3[[#This Row],[Total RN Hours (w/ Admin, DON)]]/Table3[[#This Row],[MDS Census]]</f>
        <v>0.72714057507987206</v>
      </c>
      <c r="I334" s="3">
        <f>Table3[[#This Row],[RN Hours (excl. Admin, DON)]]/Table3[[#This Row],[MDS Census]]</f>
        <v>0.72714057507987206</v>
      </c>
      <c r="J334" s="3">
        <f t="shared" si="5"/>
        <v>112.755</v>
      </c>
      <c r="K334" s="3">
        <f>SUM(Table3[[#This Row],[RN Hours (excl. Admin, DON)]], Table3[[#This Row],[LPN Hours (excl. Admin)]], Table3[[#This Row],[CNA Hours]], Table3[[#This Row],[NA TR Hours]], Table3[[#This Row],[Med Aide/Tech Hours]])</f>
        <v>112.755</v>
      </c>
      <c r="L334" s="3">
        <f>SUM(Table3[[#This Row],[RN Hours (excl. Admin, DON)]:[RN DON Hours]])</f>
        <v>25.28833333333333</v>
      </c>
      <c r="M334" s="3">
        <v>25.28833333333333</v>
      </c>
      <c r="N334" s="3">
        <v>0</v>
      </c>
      <c r="O334" s="3">
        <v>0</v>
      </c>
      <c r="P334" s="3">
        <f>SUM(Table3[[#This Row],[LPN Hours (excl. Admin)]:[LPN Admin Hours]])</f>
        <v>20.694444444444443</v>
      </c>
      <c r="Q334" s="3">
        <v>20.694444444444443</v>
      </c>
      <c r="R334" s="3">
        <v>0</v>
      </c>
      <c r="S334" s="3">
        <f>SUM(Table3[[#This Row],[CNA Hours]], Table3[[#This Row],[NA TR Hours]], Table3[[#This Row],[Med Aide/Tech Hours]])</f>
        <v>66.772222222222226</v>
      </c>
      <c r="T334" s="3">
        <v>66.772222222222226</v>
      </c>
      <c r="U334" s="3">
        <v>0</v>
      </c>
      <c r="V334" s="3">
        <v>0</v>
      </c>
      <c r="W334" s="3">
        <f>SUM(Table3[[#This Row],[RN Hours Contract]:[Med Aide Hours Contract]])</f>
        <v>7.0611111111111118</v>
      </c>
      <c r="X334" s="3">
        <v>0.35555555555555557</v>
      </c>
      <c r="Y334" s="3">
        <v>0</v>
      </c>
      <c r="Z334" s="3">
        <v>0</v>
      </c>
      <c r="AA334" s="3">
        <v>1.788888888888889</v>
      </c>
      <c r="AB334" s="3">
        <v>0</v>
      </c>
      <c r="AC334" s="3">
        <v>4.916666666666667</v>
      </c>
      <c r="AD334" s="3">
        <v>0</v>
      </c>
      <c r="AE334" s="3">
        <v>0</v>
      </c>
      <c r="AF334" t="s">
        <v>332</v>
      </c>
      <c r="AG334" s="13">
        <v>3</v>
      </c>
      <c r="AQ334"/>
    </row>
    <row r="335" spans="1:43" x14ac:dyDescent="0.2">
      <c r="A335" t="s">
        <v>681</v>
      </c>
      <c r="B335" t="s">
        <v>1026</v>
      </c>
      <c r="C335" t="s">
        <v>1465</v>
      </c>
      <c r="D335" t="s">
        <v>1722</v>
      </c>
      <c r="E335" s="3">
        <v>52.766666666666666</v>
      </c>
      <c r="F335" s="3">
        <f>Table3[[#This Row],[Total Hours Nurse Staffing]]/Table3[[#This Row],[MDS Census]]</f>
        <v>4.0743503895556961</v>
      </c>
      <c r="G335" s="3">
        <f>Table3[[#This Row],[Total Direct Care Staff Hours]]/Table3[[#This Row],[MDS Census]]</f>
        <v>3.8215076858285952</v>
      </c>
      <c r="H335" s="3">
        <f>Table3[[#This Row],[Total RN Hours (w/ Admin, DON)]]/Table3[[#This Row],[MDS Census]]</f>
        <v>0.95510002105706471</v>
      </c>
      <c r="I335" s="3">
        <f>Table3[[#This Row],[RN Hours (excl. Admin, DON)]]/Table3[[#This Row],[MDS Census]]</f>
        <v>0.70225731732996421</v>
      </c>
      <c r="J335" s="3">
        <f t="shared" si="5"/>
        <v>214.98988888888888</v>
      </c>
      <c r="K335" s="3">
        <f>SUM(Table3[[#This Row],[RN Hours (excl. Admin, DON)]], Table3[[#This Row],[LPN Hours (excl. Admin)]], Table3[[#This Row],[CNA Hours]], Table3[[#This Row],[NA TR Hours]], Table3[[#This Row],[Med Aide/Tech Hours]])</f>
        <v>201.64822222222222</v>
      </c>
      <c r="L335" s="3">
        <f>SUM(Table3[[#This Row],[RN Hours (excl. Admin, DON)]:[RN DON Hours]])</f>
        <v>50.397444444444446</v>
      </c>
      <c r="M335" s="3">
        <v>37.055777777777777</v>
      </c>
      <c r="N335" s="3">
        <v>13.341666666666667</v>
      </c>
      <c r="O335" s="3">
        <v>0</v>
      </c>
      <c r="P335" s="3">
        <f>SUM(Table3[[#This Row],[LPN Hours (excl. Admin)]:[LPN Admin Hours]])</f>
        <v>59.633111111111106</v>
      </c>
      <c r="Q335" s="3">
        <v>59.633111111111106</v>
      </c>
      <c r="R335" s="3">
        <v>0</v>
      </c>
      <c r="S335" s="3">
        <f>SUM(Table3[[#This Row],[CNA Hours]], Table3[[#This Row],[NA TR Hours]], Table3[[#This Row],[Med Aide/Tech Hours]])</f>
        <v>104.95933333333333</v>
      </c>
      <c r="T335" s="3">
        <v>104.95933333333333</v>
      </c>
      <c r="U335" s="3">
        <v>0</v>
      </c>
      <c r="V335" s="3">
        <v>0</v>
      </c>
      <c r="W335" s="3">
        <f>SUM(Table3[[#This Row],[RN Hours Contract]:[Med Aide Hours Contract]])</f>
        <v>28.210444444444445</v>
      </c>
      <c r="X335" s="3">
        <v>10.193888888888889</v>
      </c>
      <c r="Y335" s="3">
        <v>0</v>
      </c>
      <c r="Z335" s="3">
        <v>0</v>
      </c>
      <c r="AA335" s="3">
        <v>10.141555555555556</v>
      </c>
      <c r="AB335" s="3">
        <v>0</v>
      </c>
      <c r="AC335" s="3">
        <v>7.875</v>
      </c>
      <c r="AD335" s="3">
        <v>0</v>
      </c>
      <c r="AE335" s="3">
        <v>0</v>
      </c>
      <c r="AF335" t="s">
        <v>333</v>
      </c>
      <c r="AG335" s="13">
        <v>3</v>
      </c>
      <c r="AQ335"/>
    </row>
    <row r="336" spans="1:43" x14ac:dyDescent="0.2">
      <c r="A336" t="s">
        <v>681</v>
      </c>
      <c r="B336" t="s">
        <v>1027</v>
      </c>
      <c r="C336" t="s">
        <v>1433</v>
      </c>
      <c r="D336" t="s">
        <v>1748</v>
      </c>
      <c r="E336" s="3">
        <v>56.255555555555553</v>
      </c>
      <c r="F336" s="3">
        <f>Table3[[#This Row],[Total Hours Nurse Staffing]]/Table3[[#This Row],[MDS Census]]</f>
        <v>3.7004740272565679</v>
      </c>
      <c r="G336" s="3">
        <f>Table3[[#This Row],[Total Direct Care Staff Hours]]/Table3[[#This Row],[MDS Census]]</f>
        <v>3.3966521825004943</v>
      </c>
      <c r="H336" s="3">
        <f>Table3[[#This Row],[Total RN Hours (w/ Admin, DON)]]/Table3[[#This Row],[MDS Census]]</f>
        <v>0.90247876752913303</v>
      </c>
      <c r="I336" s="3">
        <f>Table3[[#This Row],[RN Hours (excl. Admin, DON)]]/Table3[[#This Row],[MDS Census]]</f>
        <v>0.59865692277305949</v>
      </c>
      <c r="J336" s="3">
        <f t="shared" si="5"/>
        <v>208.17222222222225</v>
      </c>
      <c r="K336" s="3">
        <f>SUM(Table3[[#This Row],[RN Hours (excl. Admin, DON)]], Table3[[#This Row],[LPN Hours (excl. Admin)]], Table3[[#This Row],[CNA Hours]], Table3[[#This Row],[NA TR Hours]], Table3[[#This Row],[Med Aide/Tech Hours]])</f>
        <v>191.08055555555558</v>
      </c>
      <c r="L336" s="3">
        <f>SUM(Table3[[#This Row],[RN Hours (excl. Admin, DON)]:[RN DON Hours]])</f>
        <v>50.769444444444446</v>
      </c>
      <c r="M336" s="3">
        <v>33.677777777777777</v>
      </c>
      <c r="N336" s="3">
        <v>11.491666666666667</v>
      </c>
      <c r="O336" s="3">
        <v>5.6</v>
      </c>
      <c r="P336" s="3">
        <f>SUM(Table3[[#This Row],[LPN Hours (excl. Admin)]:[LPN Admin Hours]])</f>
        <v>49.333333333333336</v>
      </c>
      <c r="Q336" s="3">
        <v>49.333333333333336</v>
      </c>
      <c r="R336" s="3">
        <v>0</v>
      </c>
      <c r="S336" s="3">
        <f>SUM(Table3[[#This Row],[CNA Hours]], Table3[[#This Row],[NA TR Hours]], Table3[[#This Row],[Med Aide/Tech Hours]])</f>
        <v>108.06944444444446</v>
      </c>
      <c r="T336" s="3">
        <v>83.308333333333337</v>
      </c>
      <c r="U336" s="3">
        <v>24.761111111111113</v>
      </c>
      <c r="V336" s="3">
        <v>0</v>
      </c>
      <c r="W336" s="3">
        <f>SUM(Table3[[#This Row],[RN Hours Contract]:[Med Aide Hours Contract]])</f>
        <v>10.763888888888889</v>
      </c>
      <c r="X336" s="3">
        <v>5.5750000000000002</v>
      </c>
      <c r="Y336" s="3">
        <v>0</v>
      </c>
      <c r="Z336" s="3">
        <v>0</v>
      </c>
      <c r="AA336" s="3">
        <v>5.1888888888888891</v>
      </c>
      <c r="AB336" s="3">
        <v>0</v>
      </c>
      <c r="AC336" s="3">
        <v>0</v>
      </c>
      <c r="AD336" s="3">
        <v>0</v>
      </c>
      <c r="AE336" s="3">
        <v>0</v>
      </c>
      <c r="AF336" t="s">
        <v>334</v>
      </c>
      <c r="AG336" s="13">
        <v>3</v>
      </c>
      <c r="AQ336"/>
    </row>
    <row r="337" spans="1:43" x14ac:dyDescent="0.2">
      <c r="A337" t="s">
        <v>681</v>
      </c>
      <c r="B337" t="s">
        <v>1028</v>
      </c>
      <c r="C337" t="s">
        <v>1451</v>
      </c>
      <c r="D337" t="s">
        <v>1707</v>
      </c>
      <c r="E337" s="3">
        <v>72.900000000000006</v>
      </c>
      <c r="F337" s="3">
        <f>Table3[[#This Row],[Total Hours Nurse Staffing]]/Table3[[#This Row],[MDS Census]]</f>
        <v>3.7017222984301172</v>
      </c>
      <c r="G337" s="3">
        <f>Table3[[#This Row],[Total Direct Care Staff Hours]]/Table3[[#This Row],[MDS Census]]</f>
        <v>3.4441015089163232</v>
      </c>
      <c r="H337" s="3">
        <f>Table3[[#This Row],[Total RN Hours (w/ Admin, DON)]]/Table3[[#This Row],[MDS Census]]</f>
        <v>0.72389879591525685</v>
      </c>
      <c r="I337" s="3">
        <f>Table3[[#This Row],[RN Hours (excl. Admin, DON)]]/Table3[[#This Row],[MDS Census]]</f>
        <v>0.54401005944215819</v>
      </c>
      <c r="J337" s="3">
        <f t="shared" si="5"/>
        <v>269.85555555555555</v>
      </c>
      <c r="K337" s="3">
        <f>SUM(Table3[[#This Row],[RN Hours (excl. Admin, DON)]], Table3[[#This Row],[LPN Hours (excl. Admin)]], Table3[[#This Row],[CNA Hours]], Table3[[#This Row],[NA TR Hours]], Table3[[#This Row],[Med Aide/Tech Hours]])</f>
        <v>251.07499999999999</v>
      </c>
      <c r="L337" s="3">
        <f>SUM(Table3[[#This Row],[RN Hours (excl. Admin, DON)]:[RN DON Hours]])</f>
        <v>52.772222222222226</v>
      </c>
      <c r="M337" s="3">
        <v>39.658333333333331</v>
      </c>
      <c r="N337" s="3">
        <v>7.7805555555555559</v>
      </c>
      <c r="O337" s="3">
        <v>5.333333333333333</v>
      </c>
      <c r="P337" s="3">
        <f>SUM(Table3[[#This Row],[LPN Hours (excl. Admin)]:[LPN Admin Hours]])</f>
        <v>78.216666666666669</v>
      </c>
      <c r="Q337" s="3">
        <v>72.55</v>
      </c>
      <c r="R337" s="3">
        <v>5.666666666666667</v>
      </c>
      <c r="S337" s="3">
        <f>SUM(Table3[[#This Row],[CNA Hours]], Table3[[#This Row],[NA TR Hours]], Table3[[#This Row],[Med Aide/Tech Hours]])</f>
        <v>138.86666666666667</v>
      </c>
      <c r="T337" s="3">
        <v>138.86666666666667</v>
      </c>
      <c r="U337" s="3">
        <v>0</v>
      </c>
      <c r="V337" s="3">
        <v>0</v>
      </c>
      <c r="W337" s="3">
        <f>SUM(Table3[[#This Row],[RN Hours Contract]:[Med Aide Hours Contract]])</f>
        <v>0.17777777777777778</v>
      </c>
      <c r="X337" s="3">
        <v>0</v>
      </c>
      <c r="Y337" s="3">
        <v>0</v>
      </c>
      <c r="Z337" s="3">
        <v>0.17777777777777778</v>
      </c>
      <c r="AA337" s="3">
        <v>0</v>
      </c>
      <c r="AB337" s="3">
        <v>0</v>
      </c>
      <c r="AC337" s="3">
        <v>0</v>
      </c>
      <c r="AD337" s="3">
        <v>0</v>
      </c>
      <c r="AE337" s="3">
        <v>0</v>
      </c>
      <c r="AF337" t="s">
        <v>335</v>
      </c>
      <c r="AG337" s="13">
        <v>3</v>
      </c>
      <c r="AQ337"/>
    </row>
    <row r="338" spans="1:43" x14ac:dyDescent="0.2">
      <c r="A338" t="s">
        <v>681</v>
      </c>
      <c r="B338" t="s">
        <v>1029</v>
      </c>
      <c r="C338" t="s">
        <v>1591</v>
      </c>
      <c r="D338" t="s">
        <v>1750</v>
      </c>
      <c r="E338" s="3">
        <v>65.311111111111117</v>
      </c>
      <c r="F338" s="3">
        <f>Table3[[#This Row],[Total Hours Nurse Staffing]]/Table3[[#This Row],[MDS Census]]</f>
        <v>3.4328428036747187</v>
      </c>
      <c r="G338" s="3">
        <f>Table3[[#This Row],[Total Direct Care Staff Hours]]/Table3[[#This Row],[MDS Census]]</f>
        <v>3.2058097992514458</v>
      </c>
      <c r="H338" s="3">
        <f>Table3[[#This Row],[Total RN Hours (w/ Admin, DON)]]/Table3[[#This Row],[MDS Census]]</f>
        <v>0.60658387206532816</v>
      </c>
      <c r="I338" s="3">
        <f>Table3[[#This Row],[RN Hours (excl. Admin, DON)]]/Table3[[#This Row],[MDS Census]]</f>
        <v>0.37955086764205509</v>
      </c>
      <c r="J338" s="3">
        <f t="shared" si="5"/>
        <v>224.20277777777775</v>
      </c>
      <c r="K338" s="3">
        <f>SUM(Table3[[#This Row],[RN Hours (excl. Admin, DON)]], Table3[[#This Row],[LPN Hours (excl. Admin)]], Table3[[#This Row],[CNA Hours]], Table3[[#This Row],[NA TR Hours]], Table3[[#This Row],[Med Aide/Tech Hours]])</f>
        <v>209.375</v>
      </c>
      <c r="L338" s="3">
        <f>SUM(Table3[[#This Row],[RN Hours (excl. Admin, DON)]:[RN DON Hours]])</f>
        <v>39.61666666666666</v>
      </c>
      <c r="M338" s="3">
        <v>24.788888888888888</v>
      </c>
      <c r="N338" s="3">
        <v>10.6</v>
      </c>
      <c r="O338" s="3">
        <v>4.2277777777777779</v>
      </c>
      <c r="P338" s="3">
        <f>SUM(Table3[[#This Row],[LPN Hours (excl. Admin)]:[LPN Admin Hours]])</f>
        <v>65.938888888888883</v>
      </c>
      <c r="Q338" s="3">
        <v>65.938888888888883</v>
      </c>
      <c r="R338" s="3">
        <v>0</v>
      </c>
      <c r="S338" s="3">
        <f>SUM(Table3[[#This Row],[CNA Hours]], Table3[[#This Row],[NA TR Hours]], Table3[[#This Row],[Med Aide/Tech Hours]])</f>
        <v>118.64722222222221</v>
      </c>
      <c r="T338" s="3">
        <v>111.35277777777777</v>
      </c>
      <c r="U338" s="3">
        <v>7.2944444444444443</v>
      </c>
      <c r="V338" s="3">
        <v>0</v>
      </c>
      <c r="W338" s="3">
        <f>SUM(Table3[[#This Row],[RN Hours Contract]:[Med Aide Hours Contract]])</f>
        <v>23.519444444444446</v>
      </c>
      <c r="X338" s="3">
        <v>0</v>
      </c>
      <c r="Y338" s="3">
        <v>0</v>
      </c>
      <c r="Z338" s="3">
        <v>0</v>
      </c>
      <c r="AA338" s="3">
        <v>7.1583333333333332</v>
      </c>
      <c r="AB338" s="3">
        <v>0</v>
      </c>
      <c r="AC338" s="3">
        <v>16.361111111111111</v>
      </c>
      <c r="AD338" s="3">
        <v>0</v>
      </c>
      <c r="AE338" s="3">
        <v>0</v>
      </c>
      <c r="AF338" t="s">
        <v>336</v>
      </c>
      <c r="AG338" s="13">
        <v>3</v>
      </c>
      <c r="AQ338"/>
    </row>
    <row r="339" spans="1:43" x14ac:dyDescent="0.2">
      <c r="A339" t="s">
        <v>681</v>
      </c>
      <c r="B339" t="s">
        <v>1030</v>
      </c>
      <c r="C339" t="s">
        <v>1385</v>
      </c>
      <c r="D339" t="s">
        <v>1709</v>
      </c>
      <c r="E339" s="3">
        <v>120.07777777777778</v>
      </c>
      <c r="F339" s="3">
        <f>Table3[[#This Row],[Total Hours Nurse Staffing]]/Table3[[#This Row],[MDS Census]]</f>
        <v>3.423692051448135</v>
      </c>
      <c r="G339" s="3">
        <f>Table3[[#This Row],[Total Direct Care Staff Hours]]/Table3[[#This Row],[MDS Census]]</f>
        <v>3.2302415101323212</v>
      </c>
      <c r="H339" s="3">
        <f>Table3[[#This Row],[Total RN Hours (w/ Admin, DON)]]/Table3[[#This Row],[MDS Census]]</f>
        <v>0.55683075784213931</v>
      </c>
      <c r="I339" s="3">
        <f>Table3[[#This Row],[RN Hours (excl. Admin, DON)]]/Table3[[#This Row],[MDS Census]]</f>
        <v>0.3873110021282502</v>
      </c>
      <c r="J339" s="3">
        <f t="shared" si="5"/>
        <v>411.10933333333332</v>
      </c>
      <c r="K339" s="3">
        <f>SUM(Table3[[#This Row],[RN Hours (excl. Admin, DON)]], Table3[[#This Row],[LPN Hours (excl. Admin)]], Table3[[#This Row],[CNA Hours]], Table3[[#This Row],[NA TR Hours]], Table3[[#This Row],[Med Aide/Tech Hours]])</f>
        <v>387.88022222222219</v>
      </c>
      <c r="L339" s="3">
        <f>SUM(Table3[[#This Row],[RN Hours (excl. Admin, DON)]:[RN DON Hours]])</f>
        <v>66.863</v>
      </c>
      <c r="M339" s="3">
        <v>46.507444444444445</v>
      </c>
      <c r="N339" s="3">
        <v>15.466666666666667</v>
      </c>
      <c r="O339" s="3">
        <v>4.8888888888888893</v>
      </c>
      <c r="P339" s="3">
        <f>SUM(Table3[[#This Row],[LPN Hours (excl. Admin)]:[LPN Admin Hours]])</f>
        <v>121.95733333333334</v>
      </c>
      <c r="Q339" s="3">
        <v>119.08377777777778</v>
      </c>
      <c r="R339" s="3">
        <v>2.8735555555555563</v>
      </c>
      <c r="S339" s="3">
        <f>SUM(Table3[[#This Row],[CNA Hours]], Table3[[#This Row],[NA TR Hours]], Table3[[#This Row],[Med Aide/Tech Hours]])</f>
        <v>222.28899999999999</v>
      </c>
      <c r="T339" s="3">
        <v>222.28899999999999</v>
      </c>
      <c r="U339" s="3">
        <v>0</v>
      </c>
      <c r="V339" s="3">
        <v>0</v>
      </c>
      <c r="W339" s="3">
        <f>SUM(Table3[[#This Row],[RN Hours Contract]:[Med Aide Hours Contract]])</f>
        <v>77.481222222222215</v>
      </c>
      <c r="X339" s="3">
        <v>12.104999999999999</v>
      </c>
      <c r="Y339" s="3">
        <v>0</v>
      </c>
      <c r="Z339" s="3">
        <v>0</v>
      </c>
      <c r="AA339" s="3">
        <v>16.573333333333331</v>
      </c>
      <c r="AB339" s="3">
        <v>0</v>
      </c>
      <c r="AC339" s="3">
        <v>48.802888888888894</v>
      </c>
      <c r="AD339" s="3">
        <v>0</v>
      </c>
      <c r="AE339" s="3">
        <v>0</v>
      </c>
      <c r="AF339" t="s">
        <v>337</v>
      </c>
      <c r="AG339" s="13">
        <v>3</v>
      </c>
      <c r="AQ339"/>
    </row>
    <row r="340" spans="1:43" x14ac:dyDescent="0.2">
      <c r="A340" t="s">
        <v>681</v>
      </c>
      <c r="B340" t="s">
        <v>1031</v>
      </c>
      <c r="C340" t="s">
        <v>1606</v>
      </c>
      <c r="D340" t="s">
        <v>1721</v>
      </c>
      <c r="E340" s="3">
        <v>127.33333333333333</v>
      </c>
      <c r="F340" s="3">
        <f>Table3[[#This Row],[Total Hours Nurse Staffing]]/Table3[[#This Row],[MDS Census]]</f>
        <v>3.4640706806282728</v>
      </c>
      <c r="G340" s="3">
        <f>Table3[[#This Row],[Total Direct Care Staff Hours]]/Table3[[#This Row],[MDS Census]]</f>
        <v>3.1918804537521819</v>
      </c>
      <c r="H340" s="3">
        <f>Table3[[#This Row],[Total RN Hours (w/ Admin, DON)]]/Table3[[#This Row],[MDS Census]]</f>
        <v>0.69207329842931931</v>
      </c>
      <c r="I340" s="3">
        <f>Table3[[#This Row],[RN Hours (excl. Admin, DON)]]/Table3[[#This Row],[MDS Census]]</f>
        <v>0.41988307155322863</v>
      </c>
      <c r="J340" s="3">
        <f t="shared" si="5"/>
        <v>441.0916666666667</v>
      </c>
      <c r="K340" s="3">
        <f>SUM(Table3[[#This Row],[RN Hours (excl. Admin, DON)]], Table3[[#This Row],[LPN Hours (excl. Admin)]], Table3[[#This Row],[CNA Hours]], Table3[[#This Row],[NA TR Hours]], Table3[[#This Row],[Med Aide/Tech Hours]])</f>
        <v>406.4327777777778</v>
      </c>
      <c r="L340" s="3">
        <f>SUM(Table3[[#This Row],[RN Hours (excl. Admin, DON)]:[RN DON Hours]])</f>
        <v>88.123999999999995</v>
      </c>
      <c r="M340" s="3">
        <v>53.465111111111106</v>
      </c>
      <c r="N340" s="3">
        <v>28.633111111111116</v>
      </c>
      <c r="O340" s="3">
        <v>6.025777777777777</v>
      </c>
      <c r="P340" s="3">
        <f>SUM(Table3[[#This Row],[LPN Hours (excl. Admin)]:[LPN Admin Hours]])</f>
        <v>126.08077777777778</v>
      </c>
      <c r="Q340" s="3">
        <v>126.08077777777778</v>
      </c>
      <c r="R340" s="3">
        <v>0</v>
      </c>
      <c r="S340" s="3">
        <f>SUM(Table3[[#This Row],[CNA Hours]], Table3[[#This Row],[NA TR Hours]], Table3[[#This Row],[Med Aide/Tech Hours]])</f>
        <v>226.88688888888888</v>
      </c>
      <c r="T340" s="3">
        <v>226.88688888888888</v>
      </c>
      <c r="U340" s="3">
        <v>0</v>
      </c>
      <c r="V340" s="3">
        <v>0</v>
      </c>
      <c r="W340" s="3">
        <f>SUM(Table3[[#This Row],[RN Hours Contract]:[Med Aide Hours Contract]])</f>
        <v>82.695555555555558</v>
      </c>
      <c r="X340" s="3">
        <v>6.3791111111111096</v>
      </c>
      <c r="Y340" s="3">
        <v>0</v>
      </c>
      <c r="Z340" s="3">
        <v>0</v>
      </c>
      <c r="AA340" s="3">
        <v>25.877111111111113</v>
      </c>
      <c r="AB340" s="3">
        <v>0</v>
      </c>
      <c r="AC340" s="3">
        <v>50.439333333333344</v>
      </c>
      <c r="AD340" s="3">
        <v>0</v>
      </c>
      <c r="AE340" s="3">
        <v>0</v>
      </c>
      <c r="AF340" t="s">
        <v>338</v>
      </c>
      <c r="AG340" s="13">
        <v>3</v>
      </c>
      <c r="AQ340"/>
    </row>
    <row r="341" spans="1:43" x14ac:dyDescent="0.2">
      <c r="A341" t="s">
        <v>681</v>
      </c>
      <c r="B341" t="s">
        <v>1032</v>
      </c>
      <c r="C341" t="s">
        <v>1389</v>
      </c>
      <c r="D341" t="s">
        <v>1720</v>
      </c>
      <c r="E341" s="3">
        <v>30.966666666666665</v>
      </c>
      <c r="F341" s="3">
        <f>Table3[[#This Row],[Total Hours Nurse Staffing]]/Table3[[#This Row],[MDS Census]]</f>
        <v>6.2425547183351284</v>
      </c>
      <c r="G341" s="3">
        <f>Table3[[#This Row],[Total Direct Care Staff Hours]]/Table3[[#This Row],[MDS Census]]</f>
        <v>5.78345891639756</v>
      </c>
      <c r="H341" s="3">
        <f>Table3[[#This Row],[Total RN Hours (w/ Admin, DON)]]/Table3[[#This Row],[MDS Census]]</f>
        <v>1.9971295299605312</v>
      </c>
      <c r="I341" s="3">
        <f>Table3[[#This Row],[RN Hours (excl. Admin, DON)]]/Table3[[#This Row],[MDS Census]]</f>
        <v>1.5380337280229639</v>
      </c>
      <c r="J341" s="3">
        <f t="shared" si="5"/>
        <v>193.31111111111113</v>
      </c>
      <c r="K341" s="3">
        <f>SUM(Table3[[#This Row],[RN Hours (excl. Admin, DON)]], Table3[[#This Row],[LPN Hours (excl. Admin)]], Table3[[#This Row],[CNA Hours]], Table3[[#This Row],[NA TR Hours]], Table3[[#This Row],[Med Aide/Tech Hours]])</f>
        <v>179.09444444444443</v>
      </c>
      <c r="L341" s="3">
        <f>SUM(Table3[[#This Row],[RN Hours (excl. Admin, DON)]:[RN DON Hours]])</f>
        <v>61.844444444444449</v>
      </c>
      <c r="M341" s="3">
        <v>47.62777777777778</v>
      </c>
      <c r="N341" s="3">
        <v>9.2166666666666668</v>
      </c>
      <c r="O341" s="3">
        <v>5</v>
      </c>
      <c r="P341" s="3">
        <f>SUM(Table3[[#This Row],[LPN Hours (excl. Admin)]:[LPN Admin Hours]])</f>
        <v>28.144444444444446</v>
      </c>
      <c r="Q341" s="3">
        <v>28.144444444444446</v>
      </c>
      <c r="R341" s="3">
        <v>0</v>
      </c>
      <c r="S341" s="3">
        <f>SUM(Table3[[#This Row],[CNA Hours]], Table3[[#This Row],[NA TR Hours]], Table3[[#This Row],[Med Aide/Tech Hours]])</f>
        <v>103.32222222222222</v>
      </c>
      <c r="T341" s="3">
        <v>103.32222222222222</v>
      </c>
      <c r="U341" s="3">
        <v>0</v>
      </c>
      <c r="V341" s="3">
        <v>0</v>
      </c>
      <c r="W341" s="3">
        <f>SUM(Table3[[#This Row],[RN Hours Contract]:[Med Aide Hours Contract]])</f>
        <v>0</v>
      </c>
      <c r="X341" s="3">
        <v>0</v>
      </c>
      <c r="Y341" s="3">
        <v>0</v>
      </c>
      <c r="Z341" s="3">
        <v>0</v>
      </c>
      <c r="AA341" s="3">
        <v>0</v>
      </c>
      <c r="AB341" s="3">
        <v>0</v>
      </c>
      <c r="AC341" s="3">
        <v>0</v>
      </c>
      <c r="AD341" s="3">
        <v>0</v>
      </c>
      <c r="AE341" s="3">
        <v>0</v>
      </c>
      <c r="AF341" t="s">
        <v>339</v>
      </c>
      <c r="AG341" s="13">
        <v>3</v>
      </c>
      <c r="AQ341"/>
    </row>
    <row r="342" spans="1:43" x14ac:dyDescent="0.2">
      <c r="A342" t="s">
        <v>681</v>
      </c>
      <c r="B342" t="s">
        <v>687</v>
      </c>
      <c r="C342" t="s">
        <v>1607</v>
      </c>
      <c r="D342" t="s">
        <v>1730</v>
      </c>
      <c r="E342" s="3">
        <v>130.74444444444444</v>
      </c>
      <c r="F342" s="3">
        <f>Table3[[#This Row],[Total Hours Nurse Staffing]]/Table3[[#This Row],[MDS Census]]</f>
        <v>3.9607877963797051</v>
      </c>
      <c r="G342" s="3">
        <f>Table3[[#This Row],[Total Direct Care Staff Hours]]/Table3[[#This Row],[MDS Census]]</f>
        <v>3.3241582391433671</v>
      </c>
      <c r="H342" s="3">
        <f>Table3[[#This Row],[Total RN Hours (w/ Admin, DON)]]/Table3[[#This Row],[MDS Census]]</f>
        <v>0.67296507181099685</v>
      </c>
      <c r="I342" s="3">
        <f>Table3[[#This Row],[RN Hours (excl. Admin, DON)]]/Table3[[#This Row],[MDS Census]]</f>
        <v>0.18936942296252232</v>
      </c>
      <c r="J342" s="3">
        <f t="shared" si="5"/>
        <v>517.85099999999989</v>
      </c>
      <c r="K342" s="3">
        <f>SUM(Table3[[#This Row],[RN Hours (excl. Admin, DON)]], Table3[[#This Row],[LPN Hours (excl. Admin)]], Table3[[#This Row],[CNA Hours]], Table3[[#This Row],[NA TR Hours]], Table3[[#This Row],[Med Aide/Tech Hours]])</f>
        <v>434.6152222222222</v>
      </c>
      <c r="L342" s="3">
        <f>SUM(Table3[[#This Row],[RN Hours (excl. Admin, DON)]:[RN DON Hours]])</f>
        <v>87.986444444444444</v>
      </c>
      <c r="M342" s="3">
        <v>24.759</v>
      </c>
      <c r="N342" s="3">
        <v>57.716333333333338</v>
      </c>
      <c r="O342" s="3">
        <v>5.5111111111111111</v>
      </c>
      <c r="P342" s="3">
        <f>SUM(Table3[[#This Row],[LPN Hours (excl. Admin)]:[LPN Admin Hours]])</f>
        <v>173.66733333333332</v>
      </c>
      <c r="Q342" s="3">
        <v>153.65899999999999</v>
      </c>
      <c r="R342" s="3">
        <v>20.008333333333333</v>
      </c>
      <c r="S342" s="3">
        <f>SUM(Table3[[#This Row],[CNA Hours]], Table3[[#This Row],[NA TR Hours]], Table3[[#This Row],[Med Aide/Tech Hours]])</f>
        <v>256.19722222222219</v>
      </c>
      <c r="T342" s="3">
        <v>256.19722222222219</v>
      </c>
      <c r="U342" s="3">
        <v>0</v>
      </c>
      <c r="V342" s="3">
        <v>0</v>
      </c>
      <c r="W342" s="3">
        <f>SUM(Table3[[#This Row],[RN Hours Contract]:[Med Aide Hours Contract]])</f>
        <v>63.207777777777771</v>
      </c>
      <c r="X342" s="3">
        <v>0</v>
      </c>
      <c r="Y342" s="3">
        <v>0</v>
      </c>
      <c r="Z342" s="3">
        <v>0</v>
      </c>
      <c r="AA342" s="3">
        <v>34.501333333333328</v>
      </c>
      <c r="AB342" s="3">
        <v>0</v>
      </c>
      <c r="AC342" s="3">
        <v>28.706444444444443</v>
      </c>
      <c r="AD342" s="3">
        <v>0</v>
      </c>
      <c r="AE342" s="3">
        <v>0</v>
      </c>
      <c r="AF342" t="s">
        <v>340</v>
      </c>
      <c r="AG342" s="13">
        <v>3</v>
      </c>
      <c r="AQ342"/>
    </row>
    <row r="343" spans="1:43" x14ac:dyDescent="0.2">
      <c r="A343" t="s">
        <v>681</v>
      </c>
      <c r="B343" t="s">
        <v>1033</v>
      </c>
      <c r="C343" t="s">
        <v>1608</v>
      </c>
      <c r="D343" t="s">
        <v>1721</v>
      </c>
      <c r="E343" s="3">
        <v>94.422222222222217</v>
      </c>
      <c r="F343" s="3">
        <f>Table3[[#This Row],[Total Hours Nurse Staffing]]/Table3[[#This Row],[MDS Census]]</f>
        <v>3.0525594257472348</v>
      </c>
      <c r="G343" s="3">
        <f>Table3[[#This Row],[Total Direct Care Staff Hours]]/Table3[[#This Row],[MDS Census]]</f>
        <v>2.8628088962108733</v>
      </c>
      <c r="H343" s="3">
        <f>Table3[[#This Row],[Total RN Hours (w/ Admin, DON)]]/Table3[[#This Row],[MDS Census]]</f>
        <v>0.76594492821840443</v>
      </c>
      <c r="I343" s="3">
        <f>Table3[[#This Row],[RN Hours (excl. Admin, DON)]]/Table3[[#This Row],[MDS Census]]</f>
        <v>0.60505413038361966</v>
      </c>
      <c r="J343" s="3">
        <f t="shared" si="5"/>
        <v>288.22944444444443</v>
      </c>
      <c r="K343" s="3">
        <f>SUM(Table3[[#This Row],[RN Hours (excl. Admin, DON)]], Table3[[#This Row],[LPN Hours (excl. Admin)]], Table3[[#This Row],[CNA Hours]], Table3[[#This Row],[NA TR Hours]], Table3[[#This Row],[Med Aide/Tech Hours]])</f>
        <v>270.3127777777778</v>
      </c>
      <c r="L343" s="3">
        <f>SUM(Table3[[#This Row],[RN Hours (excl. Admin, DON)]:[RN DON Hours]])</f>
        <v>72.322222222222223</v>
      </c>
      <c r="M343" s="3">
        <v>57.130555555555553</v>
      </c>
      <c r="N343" s="3">
        <v>9.9472222222222229</v>
      </c>
      <c r="O343" s="3">
        <v>5.2444444444444445</v>
      </c>
      <c r="P343" s="3">
        <f>SUM(Table3[[#This Row],[LPN Hours (excl. Admin)]:[LPN Admin Hours]])</f>
        <v>59.219666666666676</v>
      </c>
      <c r="Q343" s="3">
        <v>56.494666666666674</v>
      </c>
      <c r="R343" s="3">
        <v>2.7250000000000001</v>
      </c>
      <c r="S343" s="3">
        <f>SUM(Table3[[#This Row],[CNA Hours]], Table3[[#This Row],[NA TR Hours]], Table3[[#This Row],[Med Aide/Tech Hours]])</f>
        <v>156.68755555555555</v>
      </c>
      <c r="T343" s="3">
        <v>155.44311111111111</v>
      </c>
      <c r="U343" s="3">
        <v>1.2444444444444445</v>
      </c>
      <c r="V343" s="3">
        <v>0</v>
      </c>
      <c r="W343" s="3">
        <f>SUM(Table3[[#This Row],[RN Hours Contract]:[Med Aide Hours Contract]])</f>
        <v>0.90722222222222226</v>
      </c>
      <c r="X343" s="3">
        <v>0</v>
      </c>
      <c r="Y343" s="3">
        <v>0</v>
      </c>
      <c r="Z343" s="3">
        <v>0</v>
      </c>
      <c r="AA343" s="3">
        <v>0.25577777777777777</v>
      </c>
      <c r="AB343" s="3">
        <v>0</v>
      </c>
      <c r="AC343" s="3">
        <v>0.65144444444444449</v>
      </c>
      <c r="AD343" s="3">
        <v>0</v>
      </c>
      <c r="AE343" s="3">
        <v>0</v>
      </c>
      <c r="AF343" t="s">
        <v>341</v>
      </c>
      <c r="AG343" s="13">
        <v>3</v>
      </c>
      <c r="AQ343"/>
    </row>
    <row r="344" spans="1:43" x14ac:dyDescent="0.2">
      <c r="A344" t="s">
        <v>681</v>
      </c>
      <c r="B344" t="s">
        <v>1034</v>
      </c>
      <c r="C344" t="s">
        <v>1406</v>
      </c>
      <c r="D344" t="s">
        <v>1734</v>
      </c>
      <c r="E344" s="3">
        <v>89.711111111111109</v>
      </c>
      <c r="F344" s="3">
        <f>Table3[[#This Row],[Total Hours Nurse Staffing]]/Table3[[#This Row],[MDS Census]]</f>
        <v>3.618201634877384</v>
      </c>
      <c r="G344" s="3">
        <f>Table3[[#This Row],[Total Direct Care Staff Hours]]/Table3[[#This Row],[MDS Census]]</f>
        <v>3.223983155808769</v>
      </c>
      <c r="H344" s="3">
        <f>Table3[[#This Row],[Total RN Hours (w/ Admin, DON)]]/Table3[[#This Row],[MDS Census]]</f>
        <v>0.95375402526628683</v>
      </c>
      <c r="I344" s="3">
        <f>Table3[[#This Row],[RN Hours (excl. Admin, DON)]]/Table3[[#This Row],[MDS Census]]</f>
        <v>0.61734456279415406</v>
      </c>
      <c r="J344" s="3">
        <f t="shared" si="5"/>
        <v>324.59288888888887</v>
      </c>
      <c r="K344" s="3">
        <f>SUM(Table3[[#This Row],[RN Hours (excl. Admin, DON)]], Table3[[#This Row],[LPN Hours (excl. Admin)]], Table3[[#This Row],[CNA Hours]], Table3[[#This Row],[NA TR Hours]], Table3[[#This Row],[Med Aide/Tech Hours]])</f>
        <v>289.22711111111113</v>
      </c>
      <c r="L344" s="3">
        <f>SUM(Table3[[#This Row],[RN Hours (excl. Admin, DON)]:[RN DON Hours]])</f>
        <v>85.562333333333328</v>
      </c>
      <c r="M344" s="3">
        <v>55.382666666666665</v>
      </c>
      <c r="N344" s="3">
        <v>24.579666666666668</v>
      </c>
      <c r="O344" s="3">
        <v>5.6</v>
      </c>
      <c r="P344" s="3">
        <f>SUM(Table3[[#This Row],[LPN Hours (excl. Admin)]:[LPN Admin Hours]])</f>
        <v>76.49711111111111</v>
      </c>
      <c r="Q344" s="3">
        <v>71.310999999999993</v>
      </c>
      <c r="R344" s="3">
        <v>5.1861111111111109</v>
      </c>
      <c r="S344" s="3">
        <f>SUM(Table3[[#This Row],[CNA Hours]], Table3[[#This Row],[NA TR Hours]], Table3[[#This Row],[Med Aide/Tech Hours]])</f>
        <v>162.53344444444446</v>
      </c>
      <c r="T344" s="3">
        <v>162.53344444444446</v>
      </c>
      <c r="U344" s="3">
        <v>0</v>
      </c>
      <c r="V344" s="3">
        <v>0</v>
      </c>
      <c r="W344" s="3">
        <f>SUM(Table3[[#This Row],[RN Hours Contract]:[Med Aide Hours Contract]])</f>
        <v>58.24655555555556</v>
      </c>
      <c r="X344" s="3">
        <v>5.7465555555555552</v>
      </c>
      <c r="Y344" s="3">
        <v>0</v>
      </c>
      <c r="Z344" s="3">
        <v>0</v>
      </c>
      <c r="AA344" s="3">
        <v>25.133222222222226</v>
      </c>
      <c r="AB344" s="3">
        <v>0</v>
      </c>
      <c r="AC344" s="3">
        <v>27.366777777777774</v>
      </c>
      <c r="AD344" s="3">
        <v>0</v>
      </c>
      <c r="AE344" s="3">
        <v>0</v>
      </c>
      <c r="AF344" t="s">
        <v>342</v>
      </c>
      <c r="AG344" s="13">
        <v>3</v>
      </c>
      <c r="AQ344"/>
    </row>
    <row r="345" spans="1:43" x14ac:dyDescent="0.2">
      <c r="A345" t="s">
        <v>681</v>
      </c>
      <c r="B345" t="s">
        <v>1035</v>
      </c>
      <c r="C345" t="s">
        <v>1609</v>
      </c>
      <c r="D345" t="s">
        <v>1721</v>
      </c>
      <c r="E345" s="3">
        <v>55.93333333333333</v>
      </c>
      <c r="F345" s="3">
        <f>Table3[[#This Row],[Total Hours Nurse Staffing]]/Table3[[#This Row],[MDS Census]]</f>
        <v>3.6956694477552645</v>
      </c>
      <c r="G345" s="3">
        <f>Table3[[#This Row],[Total Direct Care Staff Hours]]/Table3[[#This Row],[MDS Census]]</f>
        <v>3.5197159316646802</v>
      </c>
      <c r="H345" s="3">
        <f>Table3[[#This Row],[Total RN Hours (w/ Admin, DON)]]/Table3[[#This Row],[MDS Census]]</f>
        <v>0.90077473182359957</v>
      </c>
      <c r="I345" s="3">
        <f>Table3[[#This Row],[RN Hours (excl. Admin, DON)]]/Table3[[#This Row],[MDS Census]]</f>
        <v>0.7248212157330155</v>
      </c>
      <c r="J345" s="3">
        <f t="shared" si="5"/>
        <v>206.71111111111111</v>
      </c>
      <c r="K345" s="3">
        <f>SUM(Table3[[#This Row],[RN Hours (excl. Admin, DON)]], Table3[[#This Row],[LPN Hours (excl. Admin)]], Table3[[#This Row],[CNA Hours]], Table3[[#This Row],[NA TR Hours]], Table3[[#This Row],[Med Aide/Tech Hours]])</f>
        <v>196.86944444444444</v>
      </c>
      <c r="L345" s="3">
        <f>SUM(Table3[[#This Row],[RN Hours (excl. Admin, DON)]:[RN DON Hours]])</f>
        <v>50.383333333333333</v>
      </c>
      <c r="M345" s="3">
        <v>40.541666666666664</v>
      </c>
      <c r="N345" s="3">
        <v>4.9055555555555559</v>
      </c>
      <c r="O345" s="3">
        <v>4.9361111111111109</v>
      </c>
      <c r="P345" s="3">
        <f>SUM(Table3[[#This Row],[LPN Hours (excl. Admin)]:[LPN Admin Hours]])</f>
        <v>36.619444444444447</v>
      </c>
      <c r="Q345" s="3">
        <v>36.619444444444447</v>
      </c>
      <c r="R345" s="3">
        <v>0</v>
      </c>
      <c r="S345" s="3">
        <f>SUM(Table3[[#This Row],[CNA Hours]], Table3[[#This Row],[NA TR Hours]], Table3[[#This Row],[Med Aide/Tech Hours]])</f>
        <v>119.70833333333333</v>
      </c>
      <c r="T345" s="3">
        <v>119.70833333333333</v>
      </c>
      <c r="U345" s="3">
        <v>0</v>
      </c>
      <c r="V345" s="3">
        <v>0</v>
      </c>
      <c r="W345" s="3">
        <f>SUM(Table3[[#This Row],[RN Hours Contract]:[Med Aide Hours Contract]])</f>
        <v>0</v>
      </c>
      <c r="X345" s="3">
        <v>0</v>
      </c>
      <c r="Y345" s="3">
        <v>0</v>
      </c>
      <c r="Z345" s="3">
        <v>0</v>
      </c>
      <c r="AA345" s="3">
        <v>0</v>
      </c>
      <c r="AB345" s="3">
        <v>0</v>
      </c>
      <c r="AC345" s="3">
        <v>0</v>
      </c>
      <c r="AD345" s="3">
        <v>0</v>
      </c>
      <c r="AE345" s="3">
        <v>0</v>
      </c>
      <c r="AF345" t="s">
        <v>343</v>
      </c>
      <c r="AG345" s="13">
        <v>3</v>
      </c>
      <c r="AQ345"/>
    </row>
    <row r="346" spans="1:43" x14ac:dyDescent="0.2">
      <c r="A346" t="s">
        <v>681</v>
      </c>
      <c r="B346" t="s">
        <v>1036</v>
      </c>
      <c r="C346" t="s">
        <v>1467</v>
      </c>
      <c r="D346" t="s">
        <v>1721</v>
      </c>
      <c r="E346" s="3">
        <v>145.96666666666667</v>
      </c>
      <c r="F346" s="3">
        <f>Table3[[#This Row],[Total Hours Nurse Staffing]]/Table3[[#This Row],[MDS Census]]</f>
        <v>3.972253939255538</v>
      </c>
      <c r="G346" s="3">
        <f>Table3[[#This Row],[Total Direct Care Staff Hours]]/Table3[[#This Row],[MDS Census]]</f>
        <v>3.8308213442947401</v>
      </c>
      <c r="H346" s="3">
        <f>Table3[[#This Row],[Total RN Hours (w/ Admin, DON)]]/Table3[[#This Row],[MDS Census]]</f>
        <v>1.1820240541980667</v>
      </c>
      <c r="I346" s="3">
        <f>Table3[[#This Row],[RN Hours (excl. Admin, DON)]]/Table3[[#This Row],[MDS Census]]</f>
        <v>1.0405914592372689</v>
      </c>
      <c r="J346" s="3">
        <f t="shared" si="5"/>
        <v>579.81666666666672</v>
      </c>
      <c r="K346" s="3">
        <f>SUM(Table3[[#This Row],[RN Hours (excl. Admin, DON)]], Table3[[#This Row],[LPN Hours (excl. Admin)]], Table3[[#This Row],[CNA Hours]], Table3[[#This Row],[NA TR Hours]], Table3[[#This Row],[Med Aide/Tech Hours]])</f>
        <v>559.17222222222222</v>
      </c>
      <c r="L346" s="3">
        <f>SUM(Table3[[#This Row],[RN Hours (excl. Admin, DON)]:[RN DON Hours]])</f>
        <v>172.53611111111113</v>
      </c>
      <c r="M346" s="3">
        <v>151.89166666666668</v>
      </c>
      <c r="N346" s="3">
        <v>13.08611111111111</v>
      </c>
      <c r="O346" s="3">
        <v>7.5583333333333336</v>
      </c>
      <c r="P346" s="3">
        <f>SUM(Table3[[#This Row],[LPN Hours (excl. Admin)]:[LPN Admin Hours]])</f>
        <v>78.577777777777783</v>
      </c>
      <c r="Q346" s="3">
        <v>78.577777777777783</v>
      </c>
      <c r="R346" s="3">
        <v>0</v>
      </c>
      <c r="S346" s="3">
        <f>SUM(Table3[[#This Row],[CNA Hours]], Table3[[#This Row],[NA TR Hours]], Table3[[#This Row],[Med Aide/Tech Hours]])</f>
        <v>328.70277777777778</v>
      </c>
      <c r="T346" s="3">
        <v>328.70277777777778</v>
      </c>
      <c r="U346" s="3">
        <v>0</v>
      </c>
      <c r="V346" s="3">
        <v>0</v>
      </c>
      <c r="W346" s="3">
        <f>SUM(Table3[[#This Row],[RN Hours Contract]:[Med Aide Hours Contract]])</f>
        <v>52.269444444444446</v>
      </c>
      <c r="X346" s="3">
        <v>29.597222222222221</v>
      </c>
      <c r="Y346" s="3">
        <v>0</v>
      </c>
      <c r="Z346" s="3">
        <v>0</v>
      </c>
      <c r="AA346" s="3">
        <v>1.1666666666666667</v>
      </c>
      <c r="AB346" s="3">
        <v>0</v>
      </c>
      <c r="AC346" s="3">
        <v>21.505555555555556</v>
      </c>
      <c r="AD346" s="3">
        <v>0</v>
      </c>
      <c r="AE346" s="3">
        <v>0</v>
      </c>
      <c r="AF346" t="s">
        <v>344</v>
      </c>
      <c r="AG346" s="13">
        <v>3</v>
      </c>
      <c r="AQ346"/>
    </row>
    <row r="347" spans="1:43" x14ac:dyDescent="0.2">
      <c r="A347" t="s">
        <v>681</v>
      </c>
      <c r="B347" t="s">
        <v>1037</v>
      </c>
      <c r="C347" t="s">
        <v>1610</v>
      </c>
      <c r="D347" t="s">
        <v>1749</v>
      </c>
      <c r="E347" s="3">
        <v>71.466666666666669</v>
      </c>
      <c r="F347" s="3">
        <f>Table3[[#This Row],[Total Hours Nurse Staffing]]/Table3[[#This Row],[MDS Census]]</f>
        <v>3.5823771766169155</v>
      </c>
      <c r="G347" s="3">
        <f>Table3[[#This Row],[Total Direct Care Staff Hours]]/Table3[[#This Row],[MDS Census]]</f>
        <v>3.2991837686567163</v>
      </c>
      <c r="H347" s="3">
        <f>Table3[[#This Row],[Total RN Hours (w/ Admin, DON)]]/Table3[[#This Row],[MDS Census]]</f>
        <v>0.61326181592039797</v>
      </c>
      <c r="I347" s="3">
        <f>Table3[[#This Row],[RN Hours (excl. Admin, DON)]]/Table3[[#This Row],[MDS Census]]</f>
        <v>0.40306281094527363</v>
      </c>
      <c r="J347" s="3">
        <f t="shared" si="5"/>
        <v>256.02055555555557</v>
      </c>
      <c r="K347" s="3">
        <f>SUM(Table3[[#This Row],[RN Hours (excl. Admin, DON)]], Table3[[#This Row],[LPN Hours (excl. Admin)]], Table3[[#This Row],[CNA Hours]], Table3[[#This Row],[NA TR Hours]], Table3[[#This Row],[Med Aide/Tech Hours]])</f>
        <v>235.78166666666667</v>
      </c>
      <c r="L347" s="3">
        <f>SUM(Table3[[#This Row],[RN Hours (excl. Admin, DON)]:[RN DON Hours]])</f>
        <v>43.827777777777776</v>
      </c>
      <c r="M347" s="3">
        <v>28.805555555555557</v>
      </c>
      <c r="N347" s="3">
        <v>9.7388888888888889</v>
      </c>
      <c r="O347" s="3">
        <v>5.2833333333333332</v>
      </c>
      <c r="P347" s="3">
        <f>SUM(Table3[[#This Row],[LPN Hours (excl. Admin)]:[LPN Admin Hours]])</f>
        <v>77.727777777777774</v>
      </c>
      <c r="Q347" s="3">
        <v>72.511111111111106</v>
      </c>
      <c r="R347" s="3">
        <v>5.2166666666666668</v>
      </c>
      <c r="S347" s="3">
        <f>SUM(Table3[[#This Row],[CNA Hours]], Table3[[#This Row],[NA TR Hours]], Table3[[#This Row],[Med Aide/Tech Hours]])</f>
        <v>134.465</v>
      </c>
      <c r="T347" s="3">
        <v>134.465</v>
      </c>
      <c r="U347" s="3">
        <v>0</v>
      </c>
      <c r="V347" s="3">
        <v>0</v>
      </c>
      <c r="W347" s="3">
        <f>SUM(Table3[[#This Row],[RN Hours Contract]:[Med Aide Hours Contract]])</f>
        <v>7.6594444444444445</v>
      </c>
      <c r="X347" s="3">
        <v>0.27777777777777779</v>
      </c>
      <c r="Y347" s="3">
        <v>0</v>
      </c>
      <c r="Z347" s="3">
        <v>0</v>
      </c>
      <c r="AA347" s="3">
        <v>2.1861111111111109</v>
      </c>
      <c r="AB347" s="3">
        <v>0</v>
      </c>
      <c r="AC347" s="3">
        <v>5.1955555555555559</v>
      </c>
      <c r="AD347" s="3">
        <v>0</v>
      </c>
      <c r="AE347" s="3">
        <v>0</v>
      </c>
      <c r="AF347" t="s">
        <v>345</v>
      </c>
      <c r="AG347" s="13">
        <v>3</v>
      </c>
      <c r="AQ347"/>
    </row>
    <row r="348" spans="1:43" x14ac:dyDescent="0.2">
      <c r="A348" t="s">
        <v>681</v>
      </c>
      <c r="B348" t="s">
        <v>1038</v>
      </c>
      <c r="C348" t="s">
        <v>1611</v>
      </c>
      <c r="D348" t="s">
        <v>1704</v>
      </c>
      <c r="E348" s="3">
        <v>102.3</v>
      </c>
      <c r="F348" s="3">
        <f>Table3[[#This Row],[Total Hours Nurse Staffing]]/Table3[[#This Row],[MDS Census]]</f>
        <v>5.1747963506028025</v>
      </c>
      <c r="G348" s="3">
        <f>Table3[[#This Row],[Total Direct Care Staff Hours]]/Table3[[#This Row],[MDS Census]]</f>
        <v>4.7821222982513305</v>
      </c>
      <c r="H348" s="3">
        <f>Table3[[#This Row],[Total RN Hours (w/ Admin, DON)]]/Table3[[#This Row],[MDS Census]]</f>
        <v>0.70849353752579558</v>
      </c>
      <c r="I348" s="3">
        <f>Table3[[#This Row],[RN Hours (excl. Admin, DON)]]/Table3[[#This Row],[MDS Census]]</f>
        <v>0.45601173020527858</v>
      </c>
      <c r="J348" s="3">
        <f t="shared" si="5"/>
        <v>529.38166666666666</v>
      </c>
      <c r="K348" s="3">
        <f>SUM(Table3[[#This Row],[RN Hours (excl. Admin, DON)]], Table3[[#This Row],[LPN Hours (excl. Admin)]], Table3[[#This Row],[CNA Hours]], Table3[[#This Row],[NA TR Hours]], Table3[[#This Row],[Med Aide/Tech Hours]])</f>
        <v>489.21111111111111</v>
      </c>
      <c r="L348" s="3">
        <f>SUM(Table3[[#This Row],[RN Hours (excl. Admin, DON)]:[RN DON Hours]])</f>
        <v>72.478888888888889</v>
      </c>
      <c r="M348" s="3">
        <v>46.65</v>
      </c>
      <c r="N348" s="3">
        <v>20.662222222222223</v>
      </c>
      <c r="O348" s="3">
        <v>5.166666666666667</v>
      </c>
      <c r="P348" s="3">
        <f>SUM(Table3[[#This Row],[LPN Hours (excl. Admin)]:[LPN Admin Hours]])</f>
        <v>145.84444444444443</v>
      </c>
      <c r="Q348" s="3">
        <v>131.50277777777777</v>
      </c>
      <c r="R348" s="3">
        <v>14.341666666666667</v>
      </c>
      <c r="S348" s="3">
        <f>SUM(Table3[[#This Row],[CNA Hours]], Table3[[#This Row],[NA TR Hours]], Table3[[#This Row],[Med Aide/Tech Hours]])</f>
        <v>311.05833333333334</v>
      </c>
      <c r="T348" s="3">
        <v>278.26666666666665</v>
      </c>
      <c r="U348" s="3">
        <v>32.791666666666664</v>
      </c>
      <c r="V348" s="3">
        <v>0</v>
      </c>
      <c r="W348" s="3">
        <f>SUM(Table3[[#This Row],[RN Hours Contract]:[Med Aide Hours Contract]])</f>
        <v>36.380555555555553</v>
      </c>
      <c r="X348" s="3">
        <v>0</v>
      </c>
      <c r="Y348" s="3">
        <v>0</v>
      </c>
      <c r="Z348" s="3">
        <v>0</v>
      </c>
      <c r="AA348" s="3">
        <v>0</v>
      </c>
      <c r="AB348" s="3">
        <v>0</v>
      </c>
      <c r="AC348" s="3">
        <v>36.380555555555553</v>
      </c>
      <c r="AD348" s="3">
        <v>0</v>
      </c>
      <c r="AE348" s="3">
        <v>0</v>
      </c>
      <c r="AF348" t="s">
        <v>346</v>
      </c>
      <c r="AG348" s="13">
        <v>3</v>
      </c>
      <c r="AQ348"/>
    </row>
    <row r="349" spans="1:43" x14ac:dyDescent="0.2">
      <c r="A349" t="s">
        <v>681</v>
      </c>
      <c r="B349" t="s">
        <v>1039</v>
      </c>
      <c r="C349" t="s">
        <v>1449</v>
      </c>
      <c r="D349" t="s">
        <v>1748</v>
      </c>
      <c r="E349" s="3">
        <v>62.977777777777774</v>
      </c>
      <c r="F349" s="3">
        <f>Table3[[#This Row],[Total Hours Nurse Staffing]]/Table3[[#This Row],[MDS Census]]</f>
        <v>3.4779463655610448</v>
      </c>
      <c r="G349" s="3">
        <f>Table3[[#This Row],[Total Direct Care Staff Hours]]/Table3[[#This Row],[MDS Census]]</f>
        <v>3.2619971771347922</v>
      </c>
      <c r="H349" s="3">
        <f>Table3[[#This Row],[Total RN Hours (w/ Admin, DON)]]/Table3[[#This Row],[MDS Census]]</f>
        <v>0.75979181369089632</v>
      </c>
      <c r="I349" s="3">
        <f>Table3[[#This Row],[RN Hours (excl. Admin, DON)]]/Table3[[#This Row],[MDS Census]]</f>
        <v>0.54384262526464366</v>
      </c>
      <c r="J349" s="3">
        <f t="shared" si="5"/>
        <v>219.03333333333333</v>
      </c>
      <c r="K349" s="3">
        <f>SUM(Table3[[#This Row],[RN Hours (excl. Admin, DON)]], Table3[[#This Row],[LPN Hours (excl. Admin)]], Table3[[#This Row],[CNA Hours]], Table3[[#This Row],[NA TR Hours]], Table3[[#This Row],[Med Aide/Tech Hours]])</f>
        <v>205.43333333333334</v>
      </c>
      <c r="L349" s="3">
        <f>SUM(Table3[[#This Row],[RN Hours (excl. Admin, DON)]:[RN DON Hours]])</f>
        <v>47.85</v>
      </c>
      <c r="M349" s="3">
        <v>34.25</v>
      </c>
      <c r="N349" s="3">
        <v>8.7777777777777786</v>
      </c>
      <c r="O349" s="3">
        <v>4.822222222222222</v>
      </c>
      <c r="P349" s="3">
        <f>SUM(Table3[[#This Row],[LPN Hours (excl. Admin)]:[LPN Admin Hours]])</f>
        <v>52.31666666666667</v>
      </c>
      <c r="Q349" s="3">
        <v>52.31666666666667</v>
      </c>
      <c r="R349" s="3">
        <v>0</v>
      </c>
      <c r="S349" s="3">
        <f>SUM(Table3[[#This Row],[CNA Hours]], Table3[[#This Row],[NA TR Hours]], Table3[[#This Row],[Med Aide/Tech Hours]])</f>
        <v>118.86666666666666</v>
      </c>
      <c r="T349" s="3">
        <v>118.86666666666666</v>
      </c>
      <c r="U349" s="3">
        <v>0</v>
      </c>
      <c r="V349" s="3">
        <v>0</v>
      </c>
      <c r="W349" s="3">
        <f>SUM(Table3[[#This Row],[RN Hours Contract]:[Med Aide Hours Contract]])</f>
        <v>15.683333333333334</v>
      </c>
      <c r="X349" s="3">
        <v>0</v>
      </c>
      <c r="Y349" s="3">
        <v>0</v>
      </c>
      <c r="Z349" s="3">
        <v>0</v>
      </c>
      <c r="AA349" s="3">
        <v>7.8388888888888886</v>
      </c>
      <c r="AB349" s="3">
        <v>0</v>
      </c>
      <c r="AC349" s="3">
        <v>7.8444444444444441</v>
      </c>
      <c r="AD349" s="3">
        <v>0</v>
      </c>
      <c r="AE349" s="3">
        <v>0</v>
      </c>
      <c r="AF349" t="s">
        <v>347</v>
      </c>
      <c r="AG349" s="13">
        <v>3</v>
      </c>
      <c r="AQ349"/>
    </row>
    <row r="350" spans="1:43" x14ac:dyDescent="0.2">
      <c r="A350" t="s">
        <v>681</v>
      </c>
      <c r="B350" t="s">
        <v>1040</v>
      </c>
      <c r="C350" t="s">
        <v>1365</v>
      </c>
      <c r="D350" t="s">
        <v>1711</v>
      </c>
      <c r="E350" s="3">
        <v>67.088888888888889</v>
      </c>
      <c r="F350" s="3">
        <f>Table3[[#This Row],[Total Hours Nurse Staffing]]/Table3[[#This Row],[MDS Census]]</f>
        <v>4.2799354090758532</v>
      </c>
      <c r="G350" s="3">
        <f>Table3[[#This Row],[Total Direct Care Staff Hours]]/Table3[[#This Row],[MDS Census]]</f>
        <v>4.0590427293805895</v>
      </c>
      <c r="H350" s="3">
        <f>Table3[[#This Row],[Total RN Hours (w/ Admin, DON)]]/Table3[[#This Row],[MDS Census]]</f>
        <v>0.81372143093739657</v>
      </c>
      <c r="I350" s="3">
        <f>Table3[[#This Row],[RN Hours (excl. Admin, DON)]]/Table3[[#This Row],[MDS Census]]</f>
        <v>0.59282875124213319</v>
      </c>
      <c r="J350" s="3">
        <f t="shared" si="5"/>
        <v>287.13611111111112</v>
      </c>
      <c r="K350" s="3">
        <f>SUM(Table3[[#This Row],[RN Hours (excl. Admin, DON)]], Table3[[#This Row],[LPN Hours (excl. Admin)]], Table3[[#This Row],[CNA Hours]], Table3[[#This Row],[NA TR Hours]], Table3[[#This Row],[Med Aide/Tech Hours]])</f>
        <v>272.31666666666666</v>
      </c>
      <c r="L350" s="3">
        <f>SUM(Table3[[#This Row],[RN Hours (excl. Admin, DON)]:[RN DON Hours]])</f>
        <v>54.591666666666669</v>
      </c>
      <c r="M350" s="3">
        <v>39.772222222222226</v>
      </c>
      <c r="N350" s="3">
        <v>11.280555555555555</v>
      </c>
      <c r="O350" s="3">
        <v>3.5388888888888888</v>
      </c>
      <c r="P350" s="3">
        <f>SUM(Table3[[#This Row],[LPN Hours (excl. Admin)]:[LPN Admin Hours]])</f>
        <v>83.769444444444446</v>
      </c>
      <c r="Q350" s="3">
        <v>83.769444444444446</v>
      </c>
      <c r="R350" s="3">
        <v>0</v>
      </c>
      <c r="S350" s="3">
        <f>SUM(Table3[[#This Row],[CNA Hours]], Table3[[#This Row],[NA TR Hours]], Table3[[#This Row],[Med Aide/Tech Hours]])</f>
        <v>148.77500000000001</v>
      </c>
      <c r="T350" s="3">
        <v>148.77500000000001</v>
      </c>
      <c r="U350" s="3">
        <v>0</v>
      </c>
      <c r="V350" s="3">
        <v>0</v>
      </c>
      <c r="W350" s="3">
        <f>SUM(Table3[[#This Row],[RN Hours Contract]:[Med Aide Hours Contract]])</f>
        <v>7.7833333333333332</v>
      </c>
      <c r="X350" s="3">
        <v>0</v>
      </c>
      <c r="Y350" s="3">
        <v>0</v>
      </c>
      <c r="Z350" s="3">
        <v>0</v>
      </c>
      <c r="AA350" s="3">
        <v>6.9833333333333334</v>
      </c>
      <c r="AB350" s="3">
        <v>0</v>
      </c>
      <c r="AC350" s="3">
        <v>0.8</v>
      </c>
      <c r="AD350" s="3">
        <v>0</v>
      </c>
      <c r="AE350" s="3">
        <v>0</v>
      </c>
      <c r="AF350" t="s">
        <v>348</v>
      </c>
      <c r="AG350" s="13">
        <v>3</v>
      </c>
      <c r="AQ350"/>
    </row>
    <row r="351" spans="1:43" x14ac:dyDescent="0.2">
      <c r="A351" t="s">
        <v>681</v>
      </c>
      <c r="B351" t="s">
        <v>1041</v>
      </c>
      <c r="C351" t="s">
        <v>1463</v>
      </c>
      <c r="D351" t="s">
        <v>1689</v>
      </c>
      <c r="E351" s="3">
        <v>154.86666666666667</v>
      </c>
      <c r="F351" s="3">
        <f>Table3[[#This Row],[Total Hours Nurse Staffing]]/Table3[[#This Row],[MDS Census]]</f>
        <v>3.0693356292150953</v>
      </c>
      <c r="G351" s="3">
        <f>Table3[[#This Row],[Total Direct Care Staff Hours]]/Table3[[#This Row],[MDS Census]]</f>
        <v>2.8276151528196301</v>
      </c>
      <c r="H351" s="3">
        <f>Table3[[#This Row],[Total RN Hours (w/ Admin, DON)]]/Table3[[#This Row],[MDS Census]]</f>
        <v>0.50208064284689335</v>
      </c>
      <c r="I351" s="3">
        <f>Table3[[#This Row],[RN Hours (excl. Admin, DON)]]/Table3[[#This Row],[MDS Census]]</f>
        <v>0.26036016645142779</v>
      </c>
      <c r="J351" s="3">
        <f t="shared" si="5"/>
        <v>475.33777777777777</v>
      </c>
      <c r="K351" s="3">
        <f>SUM(Table3[[#This Row],[RN Hours (excl. Admin, DON)]], Table3[[#This Row],[LPN Hours (excl. Admin)]], Table3[[#This Row],[CNA Hours]], Table3[[#This Row],[NA TR Hours]], Table3[[#This Row],[Med Aide/Tech Hours]])</f>
        <v>437.90333333333336</v>
      </c>
      <c r="L351" s="3">
        <f>SUM(Table3[[#This Row],[RN Hours (excl. Admin, DON)]:[RN DON Hours]])</f>
        <v>77.75555555555556</v>
      </c>
      <c r="M351" s="3">
        <v>40.321111111111115</v>
      </c>
      <c r="N351" s="3">
        <v>31.24</v>
      </c>
      <c r="O351" s="3">
        <v>6.1944444444444446</v>
      </c>
      <c r="P351" s="3">
        <f>SUM(Table3[[#This Row],[LPN Hours (excl. Admin)]:[LPN Admin Hours]])</f>
        <v>120.37666666666667</v>
      </c>
      <c r="Q351" s="3">
        <v>120.37666666666667</v>
      </c>
      <c r="R351" s="3">
        <v>0</v>
      </c>
      <c r="S351" s="3">
        <f>SUM(Table3[[#This Row],[CNA Hours]], Table3[[#This Row],[NA TR Hours]], Table3[[#This Row],[Med Aide/Tech Hours]])</f>
        <v>277.20555555555558</v>
      </c>
      <c r="T351" s="3">
        <v>264.67444444444448</v>
      </c>
      <c r="U351" s="3">
        <v>12.531111111111111</v>
      </c>
      <c r="V351" s="3">
        <v>0</v>
      </c>
      <c r="W351" s="3">
        <f>SUM(Table3[[#This Row],[RN Hours Contract]:[Med Aide Hours Contract]])</f>
        <v>33.671111111111117</v>
      </c>
      <c r="X351" s="3">
        <v>0</v>
      </c>
      <c r="Y351" s="3">
        <v>0</v>
      </c>
      <c r="Z351" s="3">
        <v>0</v>
      </c>
      <c r="AA351" s="3">
        <v>0</v>
      </c>
      <c r="AB351" s="3">
        <v>0</v>
      </c>
      <c r="AC351" s="3">
        <v>33.671111111111117</v>
      </c>
      <c r="AD351" s="3">
        <v>0</v>
      </c>
      <c r="AE351" s="3">
        <v>0</v>
      </c>
      <c r="AF351" t="s">
        <v>349</v>
      </c>
      <c r="AG351" s="13">
        <v>3</v>
      </c>
      <c r="AQ351"/>
    </row>
    <row r="352" spans="1:43" x14ac:dyDescent="0.2">
      <c r="A352" t="s">
        <v>681</v>
      </c>
      <c r="B352" t="s">
        <v>1042</v>
      </c>
      <c r="C352" t="s">
        <v>1612</v>
      </c>
      <c r="D352" t="s">
        <v>1700</v>
      </c>
      <c r="E352" s="3">
        <v>50.844444444444441</v>
      </c>
      <c r="F352" s="3">
        <f>Table3[[#This Row],[Total Hours Nurse Staffing]]/Table3[[#This Row],[MDS Census]]</f>
        <v>3.3550043706293704</v>
      </c>
      <c r="G352" s="3">
        <f>Table3[[#This Row],[Total Direct Care Staff Hours]]/Table3[[#This Row],[MDS Census]]</f>
        <v>3.1993006993006992</v>
      </c>
      <c r="H352" s="3">
        <f>Table3[[#This Row],[Total RN Hours (w/ Admin, DON)]]/Table3[[#This Row],[MDS Census]]</f>
        <v>0.67870410839160844</v>
      </c>
      <c r="I352" s="3">
        <f>Table3[[#This Row],[RN Hours (excl. Admin, DON)]]/Table3[[#This Row],[MDS Census]]</f>
        <v>0.52300043706293708</v>
      </c>
      <c r="J352" s="3">
        <f t="shared" si="5"/>
        <v>170.58333333333331</v>
      </c>
      <c r="K352" s="3">
        <f>SUM(Table3[[#This Row],[RN Hours (excl. Admin, DON)]], Table3[[#This Row],[LPN Hours (excl. Admin)]], Table3[[#This Row],[CNA Hours]], Table3[[#This Row],[NA TR Hours]], Table3[[#This Row],[Med Aide/Tech Hours]])</f>
        <v>162.66666666666666</v>
      </c>
      <c r="L352" s="3">
        <f>SUM(Table3[[#This Row],[RN Hours (excl. Admin, DON)]:[RN DON Hours]])</f>
        <v>34.508333333333333</v>
      </c>
      <c r="M352" s="3">
        <v>26.591666666666665</v>
      </c>
      <c r="N352" s="3">
        <v>5.083333333333333</v>
      </c>
      <c r="O352" s="3">
        <v>2.8333333333333335</v>
      </c>
      <c r="P352" s="3">
        <f>SUM(Table3[[#This Row],[LPN Hours (excl. Admin)]:[LPN Admin Hours]])</f>
        <v>54.619444444444447</v>
      </c>
      <c r="Q352" s="3">
        <v>54.619444444444447</v>
      </c>
      <c r="R352" s="3">
        <v>0</v>
      </c>
      <c r="S352" s="3">
        <f>SUM(Table3[[#This Row],[CNA Hours]], Table3[[#This Row],[NA TR Hours]], Table3[[#This Row],[Med Aide/Tech Hours]])</f>
        <v>81.455555555555549</v>
      </c>
      <c r="T352" s="3">
        <v>81.455555555555549</v>
      </c>
      <c r="U352" s="3">
        <v>0</v>
      </c>
      <c r="V352" s="3">
        <v>0</v>
      </c>
      <c r="W352" s="3">
        <f>SUM(Table3[[#This Row],[RN Hours Contract]:[Med Aide Hours Contract]])</f>
        <v>18.899999999999999</v>
      </c>
      <c r="X352" s="3">
        <v>0.88888888888888884</v>
      </c>
      <c r="Y352" s="3">
        <v>0</v>
      </c>
      <c r="Z352" s="3">
        <v>0</v>
      </c>
      <c r="AA352" s="3">
        <v>3.9944444444444445</v>
      </c>
      <c r="AB352" s="3">
        <v>0</v>
      </c>
      <c r="AC352" s="3">
        <v>14.016666666666667</v>
      </c>
      <c r="AD352" s="3">
        <v>0</v>
      </c>
      <c r="AE352" s="3">
        <v>0</v>
      </c>
      <c r="AF352" t="s">
        <v>350</v>
      </c>
      <c r="AG352" s="13">
        <v>3</v>
      </c>
      <c r="AQ352"/>
    </row>
    <row r="353" spans="1:43" x14ac:dyDescent="0.2">
      <c r="A353" t="s">
        <v>681</v>
      </c>
      <c r="B353" t="s">
        <v>1043</v>
      </c>
      <c r="C353" t="s">
        <v>1469</v>
      </c>
      <c r="D353" t="s">
        <v>1706</v>
      </c>
      <c r="E353" s="3">
        <v>105.33333333333333</v>
      </c>
      <c r="F353" s="3">
        <f>Table3[[#This Row],[Total Hours Nurse Staffing]]/Table3[[#This Row],[MDS Census]]</f>
        <v>4.248220464135021</v>
      </c>
      <c r="G353" s="3">
        <f>Table3[[#This Row],[Total Direct Care Staff Hours]]/Table3[[#This Row],[MDS Census]]</f>
        <v>3.8315084388185658</v>
      </c>
      <c r="H353" s="3">
        <f>Table3[[#This Row],[Total RN Hours (w/ Admin, DON)]]/Table3[[#This Row],[MDS Census]]</f>
        <v>0.54921835443037981</v>
      </c>
      <c r="I353" s="3">
        <f>Table3[[#This Row],[RN Hours (excl. Admin, DON)]]/Table3[[#This Row],[MDS Census]]</f>
        <v>0.26638502109704643</v>
      </c>
      <c r="J353" s="3">
        <f t="shared" si="5"/>
        <v>447.47922222222223</v>
      </c>
      <c r="K353" s="3">
        <f>SUM(Table3[[#This Row],[RN Hours (excl. Admin, DON)]], Table3[[#This Row],[LPN Hours (excl. Admin)]], Table3[[#This Row],[CNA Hours]], Table3[[#This Row],[NA TR Hours]], Table3[[#This Row],[Med Aide/Tech Hours]])</f>
        <v>403.58555555555557</v>
      </c>
      <c r="L353" s="3">
        <f>SUM(Table3[[#This Row],[RN Hours (excl. Admin, DON)]:[RN DON Hours]])</f>
        <v>57.850999999999999</v>
      </c>
      <c r="M353" s="3">
        <v>28.059222222222221</v>
      </c>
      <c r="N353" s="3">
        <v>23.905666666666665</v>
      </c>
      <c r="O353" s="3">
        <v>5.8861111111111111</v>
      </c>
      <c r="P353" s="3">
        <f>SUM(Table3[[#This Row],[LPN Hours (excl. Admin)]:[LPN Admin Hours]])</f>
        <v>117.31211111111112</v>
      </c>
      <c r="Q353" s="3">
        <v>103.21022222222223</v>
      </c>
      <c r="R353" s="3">
        <v>14.10188888888889</v>
      </c>
      <c r="S353" s="3">
        <f>SUM(Table3[[#This Row],[CNA Hours]], Table3[[#This Row],[NA TR Hours]], Table3[[#This Row],[Med Aide/Tech Hours]])</f>
        <v>272.31611111111113</v>
      </c>
      <c r="T353" s="3">
        <v>272.31611111111113</v>
      </c>
      <c r="U353" s="3">
        <v>0</v>
      </c>
      <c r="V353" s="3">
        <v>0</v>
      </c>
      <c r="W353" s="3">
        <f>SUM(Table3[[#This Row],[RN Hours Contract]:[Med Aide Hours Contract]])</f>
        <v>133.47044444444447</v>
      </c>
      <c r="X353" s="3">
        <v>6.3370000000000033</v>
      </c>
      <c r="Y353" s="3">
        <v>0</v>
      </c>
      <c r="Z353" s="3">
        <v>0</v>
      </c>
      <c r="AA353" s="3">
        <v>31.813888888888879</v>
      </c>
      <c r="AB353" s="3">
        <v>8.4407777777777806</v>
      </c>
      <c r="AC353" s="3">
        <v>86.878777777777785</v>
      </c>
      <c r="AD353" s="3">
        <v>0</v>
      </c>
      <c r="AE353" s="3">
        <v>0</v>
      </c>
      <c r="AF353" t="s">
        <v>351</v>
      </c>
      <c r="AG353" s="13">
        <v>3</v>
      </c>
      <c r="AQ353"/>
    </row>
    <row r="354" spans="1:43" x14ac:dyDescent="0.2">
      <c r="A354" t="s">
        <v>681</v>
      </c>
      <c r="B354" t="s">
        <v>1044</v>
      </c>
      <c r="C354" t="s">
        <v>1467</v>
      </c>
      <c r="D354" t="s">
        <v>1721</v>
      </c>
      <c r="E354" s="3">
        <v>180.11111111111111</v>
      </c>
      <c r="F354" s="3">
        <f>Table3[[#This Row],[Total Hours Nurse Staffing]]/Table3[[#This Row],[MDS Census]]</f>
        <v>4.2774367674275142</v>
      </c>
      <c r="G354" s="3">
        <f>Table3[[#This Row],[Total Direct Care Staff Hours]]/Table3[[#This Row],[MDS Census]]</f>
        <v>4.1344386181369526</v>
      </c>
      <c r="H354" s="3">
        <f>Table3[[#This Row],[Total RN Hours (w/ Admin, DON)]]/Table3[[#This Row],[MDS Census]]</f>
        <v>1.1130475015422578</v>
      </c>
      <c r="I354" s="3">
        <f>Table3[[#This Row],[RN Hours (excl. Admin, DON)]]/Table3[[#This Row],[MDS Census]]</f>
        <v>0.97004935225169653</v>
      </c>
      <c r="J354" s="3">
        <f t="shared" si="5"/>
        <v>770.41388888888889</v>
      </c>
      <c r="K354" s="3">
        <f>SUM(Table3[[#This Row],[RN Hours (excl. Admin, DON)]], Table3[[#This Row],[LPN Hours (excl. Admin)]], Table3[[#This Row],[CNA Hours]], Table3[[#This Row],[NA TR Hours]], Table3[[#This Row],[Med Aide/Tech Hours]])</f>
        <v>744.6583333333333</v>
      </c>
      <c r="L354" s="3">
        <f>SUM(Table3[[#This Row],[RN Hours (excl. Admin, DON)]:[RN DON Hours]])</f>
        <v>200.47222222222223</v>
      </c>
      <c r="M354" s="3">
        <v>174.71666666666667</v>
      </c>
      <c r="N354" s="3">
        <v>21.066666666666666</v>
      </c>
      <c r="O354" s="3">
        <v>4.6888888888888891</v>
      </c>
      <c r="P354" s="3">
        <f>SUM(Table3[[#This Row],[LPN Hours (excl. Admin)]:[LPN Admin Hours]])</f>
        <v>140.38888888888889</v>
      </c>
      <c r="Q354" s="3">
        <v>140.38888888888889</v>
      </c>
      <c r="R354" s="3">
        <v>0</v>
      </c>
      <c r="S354" s="3">
        <f>SUM(Table3[[#This Row],[CNA Hours]], Table3[[#This Row],[NA TR Hours]], Table3[[#This Row],[Med Aide/Tech Hours]])</f>
        <v>429.55277777777781</v>
      </c>
      <c r="T354" s="3">
        <v>429.55277777777781</v>
      </c>
      <c r="U354" s="3">
        <v>0</v>
      </c>
      <c r="V354" s="3">
        <v>0</v>
      </c>
      <c r="W354" s="3">
        <f>SUM(Table3[[#This Row],[RN Hours Contract]:[Med Aide Hours Contract]])</f>
        <v>28.944444444444443</v>
      </c>
      <c r="X354" s="3">
        <v>5.1277777777777782</v>
      </c>
      <c r="Y354" s="3">
        <v>0</v>
      </c>
      <c r="Z354" s="3">
        <v>0</v>
      </c>
      <c r="AA354" s="3">
        <v>16.836111111111112</v>
      </c>
      <c r="AB354" s="3">
        <v>0</v>
      </c>
      <c r="AC354" s="3">
        <v>6.9805555555555552</v>
      </c>
      <c r="AD354" s="3">
        <v>0</v>
      </c>
      <c r="AE354" s="3">
        <v>0</v>
      </c>
      <c r="AF354" t="s">
        <v>352</v>
      </c>
      <c r="AG354" s="13">
        <v>3</v>
      </c>
      <c r="AQ354"/>
    </row>
    <row r="355" spans="1:43" x14ac:dyDescent="0.2">
      <c r="A355" t="s">
        <v>681</v>
      </c>
      <c r="B355" t="s">
        <v>1045</v>
      </c>
      <c r="C355" t="s">
        <v>1613</v>
      </c>
      <c r="D355" t="s">
        <v>1687</v>
      </c>
      <c r="E355" s="3">
        <v>46.06666666666667</v>
      </c>
      <c r="F355" s="3">
        <f>Table3[[#This Row],[Total Hours Nurse Staffing]]/Table3[[#This Row],[MDS Census]]</f>
        <v>3.4194404245055479</v>
      </c>
      <c r="G355" s="3">
        <f>Table3[[#This Row],[Total Direct Care Staff Hours]]/Table3[[#This Row],[MDS Census]]</f>
        <v>3.114447660395562</v>
      </c>
      <c r="H355" s="3">
        <f>Table3[[#This Row],[Total RN Hours (w/ Admin, DON)]]/Table3[[#This Row],[MDS Census]]</f>
        <v>0.83634828750602985</v>
      </c>
      <c r="I355" s="3">
        <f>Table3[[#This Row],[RN Hours (excl. Admin, DON)]]/Table3[[#This Row],[MDS Census]]</f>
        <v>0.5313555233960443</v>
      </c>
      <c r="J355" s="3">
        <f t="shared" si="5"/>
        <v>157.52222222222224</v>
      </c>
      <c r="K355" s="3">
        <f>SUM(Table3[[#This Row],[RN Hours (excl. Admin, DON)]], Table3[[#This Row],[LPN Hours (excl. Admin)]], Table3[[#This Row],[CNA Hours]], Table3[[#This Row],[NA TR Hours]], Table3[[#This Row],[Med Aide/Tech Hours]])</f>
        <v>143.47222222222223</v>
      </c>
      <c r="L355" s="3">
        <f>SUM(Table3[[#This Row],[RN Hours (excl. Admin, DON)]:[RN DON Hours]])</f>
        <v>38.527777777777779</v>
      </c>
      <c r="M355" s="3">
        <v>24.477777777777778</v>
      </c>
      <c r="N355" s="3">
        <v>9.1416666666666675</v>
      </c>
      <c r="O355" s="3">
        <v>4.9083333333333332</v>
      </c>
      <c r="P355" s="3">
        <f>SUM(Table3[[#This Row],[LPN Hours (excl. Admin)]:[LPN Admin Hours]])</f>
        <v>40.527777777777779</v>
      </c>
      <c r="Q355" s="3">
        <v>40.527777777777779</v>
      </c>
      <c r="R355" s="3">
        <v>0</v>
      </c>
      <c r="S355" s="3">
        <f>SUM(Table3[[#This Row],[CNA Hours]], Table3[[#This Row],[NA TR Hours]], Table3[[#This Row],[Med Aide/Tech Hours]])</f>
        <v>78.466666666666669</v>
      </c>
      <c r="T355" s="3">
        <v>77.466666666666669</v>
      </c>
      <c r="U355" s="3">
        <v>1</v>
      </c>
      <c r="V355" s="3">
        <v>0</v>
      </c>
      <c r="W355" s="3">
        <f>SUM(Table3[[#This Row],[RN Hours Contract]:[Med Aide Hours Contract]])</f>
        <v>11.808333333333334</v>
      </c>
      <c r="X355" s="3">
        <v>9.7277777777777779</v>
      </c>
      <c r="Y355" s="3">
        <v>0</v>
      </c>
      <c r="Z355" s="3">
        <v>0</v>
      </c>
      <c r="AA355" s="3">
        <v>1.7916666666666667</v>
      </c>
      <c r="AB355" s="3">
        <v>0</v>
      </c>
      <c r="AC355" s="3">
        <v>0.28888888888888886</v>
      </c>
      <c r="AD355" s="3">
        <v>0</v>
      </c>
      <c r="AE355" s="3">
        <v>0</v>
      </c>
      <c r="AF355" t="s">
        <v>353</v>
      </c>
      <c r="AG355" s="13">
        <v>3</v>
      </c>
      <c r="AQ355"/>
    </row>
    <row r="356" spans="1:43" x14ac:dyDescent="0.2">
      <c r="A356" t="s">
        <v>681</v>
      </c>
      <c r="B356" t="s">
        <v>1046</v>
      </c>
      <c r="C356" t="s">
        <v>1614</v>
      </c>
      <c r="D356" t="s">
        <v>1698</v>
      </c>
      <c r="E356" s="3">
        <v>120.04444444444445</v>
      </c>
      <c r="F356" s="3">
        <f>Table3[[#This Row],[Total Hours Nurse Staffing]]/Table3[[#This Row],[MDS Census]]</f>
        <v>3.6912088115512773</v>
      </c>
      <c r="G356" s="3">
        <f>Table3[[#This Row],[Total Direct Care Staff Hours]]/Table3[[#This Row],[MDS Census]]</f>
        <v>3.4619650129581636</v>
      </c>
      <c r="H356" s="3">
        <f>Table3[[#This Row],[Total RN Hours (w/ Admin, DON)]]/Table3[[#This Row],[MDS Census]]</f>
        <v>0.58346353202517576</v>
      </c>
      <c r="I356" s="3">
        <f>Table3[[#This Row],[RN Hours (excl. Admin, DON)]]/Table3[[#This Row],[MDS Census]]</f>
        <v>0.37057941503146979</v>
      </c>
      <c r="J356" s="3">
        <f t="shared" si="5"/>
        <v>443.10911111111113</v>
      </c>
      <c r="K356" s="3">
        <f>SUM(Table3[[#This Row],[RN Hours (excl. Admin, DON)]], Table3[[#This Row],[LPN Hours (excl. Admin)]], Table3[[#This Row],[CNA Hours]], Table3[[#This Row],[NA TR Hours]], Table3[[#This Row],[Med Aide/Tech Hours]])</f>
        <v>415.58966666666669</v>
      </c>
      <c r="L356" s="3">
        <f>SUM(Table3[[#This Row],[RN Hours (excl. Admin, DON)]:[RN DON Hours]])</f>
        <v>70.041555555555547</v>
      </c>
      <c r="M356" s="3">
        <v>44.485999999999997</v>
      </c>
      <c r="N356" s="3">
        <v>21.111111111111111</v>
      </c>
      <c r="O356" s="3">
        <v>4.4444444444444446</v>
      </c>
      <c r="P356" s="3">
        <f>SUM(Table3[[#This Row],[LPN Hours (excl. Admin)]:[LPN Admin Hours]])</f>
        <v>93.111999999999995</v>
      </c>
      <c r="Q356" s="3">
        <v>91.148111111111106</v>
      </c>
      <c r="R356" s="3">
        <v>1.9638888888888888</v>
      </c>
      <c r="S356" s="3">
        <f>SUM(Table3[[#This Row],[CNA Hours]], Table3[[#This Row],[NA TR Hours]], Table3[[#This Row],[Med Aide/Tech Hours]])</f>
        <v>279.95555555555558</v>
      </c>
      <c r="T356" s="3">
        <v>266.42911111111113</v>
      </c>
      <c r="U356" s="3">
        <v>13.526444444444445</v>
      </c>
      <c r="V356" s="3">
        <v>0</v>
      </c>
      <c r="W356" s="3">
        <f>SUM(Table3[[#This Row],[RN Hours Contract]:[Med Aide Hours Contract]])</f>
        <v>0.46666666666666667</v>
      </c>
      <c r="X356" s="3">
        <v>0</v>
      </c>
      <c r="Y356" s="3">
        <v>0</v>
      </c>
      <c r="Z356" s="3">
        <v>0</v>
      </c>
      <c r="AA356" s="3">
        <v>0.46666666666666667</v>
      </c>
      <c r="AB356" s="3">
        <v>0</v>
      </c>
      <c r="AC356" s="3">
        <v>0</v>
      </c>
      <c r="AD356" s="3">
        <v>0</v>
      </c>
      <c r="AE356" s="3">
        <v>0</v>
      </c>
      <c r="AF356" t="s">
        <v>354</v>
      </c>
      <c r="AG356" s="13">
        <v>3</v>
      </c>
      <c r="AQ356"/>
    </row>
    <row r="357" spans="1:43" x14ac:dyDescent="0.2">
      <c r="A357" t="s">
        <v>681</v>
      </c>
      <c r="B357" t="s">
        <v>1047</v>
      </c>
      <c r="C357" t="s">
        <v>1608</v>
      </c>
      <c r="D357" t="s">
        <v>1721</v>
      </c>
      <c r="E357" s="3">
        <v>90.511111111111106</v>
      </c>
      <c r="F357" s="3">
        <f>Table3[[#This Row],[Total Hours Nurse Staffing]]/Table3[[#This Row],[MDS Census]]</f>
        <v>4.1181856125705876</v>
      </c>
      <c r="G357" s="3">
        <f>Table3[[#This Row],[Total Direct Care Staff Hours]]/Table3[[#This Row],[MDS Census]]</f>
        <v>3.5231696538178245</v>
      </c>
      <c r="H357" s="3">
        <f>Table3[[#This Row],[Total RN Hours (w/ Admin, DON)]]/Table3[[#This Row],[MDS Census]]</f>
        <v>1.1175484900564694</v>
      </c>
      <c r="I357" s="3">
        <f>Table3[[#This Row],[RN Hours (excl. Admin, DON)]]/Table3[[#This Row],[MDS Census]]</f>
        <v>0.58691996071691632</v>
      </c>
      <c r="J357" s="3">
        <f t="shared" si="5"/>
        <v>372.74155555555558</v>
      </c>
      <c r="K357" s="3">
        <f>SUM(Table3[[#This Row],[RN Hours (excl. Admin, DON)]], Table3[[#This Row],[LPN Hours (excl. Admin)]], Table3[[#This Row],[CNA Hours]], Table3[[#This Row],[NA TR Hours]], Table3[[#This Row],[Med Aide/Tech Hours]])</f>
        <v>318.88599999999997</v>
      </c>
      <c r="L357" s="3">
        <f>SUM(Table3[[#This Row],[RN Hours (excl. Admin, DON)]:[RN DON Hours]])</f>
        <v>101.15055555555554</v>
      </c>
      <c r="M357" s="3">
        <v>53.122777777777777</v>
      </c>
      <c r="N357" s="3">
        <v>37.894444444444446</v>
      </c>
      <c r="O357" s="3">
        <v>10.133333333333333</v>
      </c>
      <c r="P357" s="3">
        <f>SUM(Table3[[#This Row],[LPN Hours (excl. Admin)]:[LPN Admin Hours]])</f>
        <v>80.773777777777781</v>
      </c>
      <c r="Q357" s="3">
        <v>74.945999999999998</v>
      </c>
      <c r="R357" s="3">
        <v>5.8277777777777775</v>
      </c>
      <c r="S357" s="3">
        <f>SUM(Table3[[#This Row],[CNA Hours]], Table3[[#This Row],[NA TR Hours]], Table3[[#This Row],[Med Aide/Tech Hours]])</f>
        <v>190.81722222222223</v>
      </c>
      <c r="T357" s="3">
        <v>178.23944444444444</v>
      </c>
      <c r="U357" s="3">
        <v>12.577777777777778</v>
      </c>
      <c r="V357" s="3">
        <v>0</v>
      </c>
      <c r="W357" s="3">
        <f>SUM(Table3[[#This Row],[RN Hours Contract]:[Med Aide Hours Contract]])</f>
        <v>30.477666666666661</v>
      </c>
      <c r="X357" s="3">
        <v>0.74777777777777776</v>
      </c>
      <c r="Y357" s="3">
        <v>0</v>
      </c>
      <c r="Z357" s="3">
        <v>0</v>
      </c>
      <c r="AA357" s="3">
        <v>11.348777777777777</v>
      </c>
      <c r="AB357" s="3">
        <v>0</v>
      </c>
      <c r="AC357" s="3">
        <v>18.381111111111107</v>
      </c>
      <c r="AD357" s="3">
        <v>0</v>
      </c>
      <c r="AE357" s="3">
        <v>0</v>
      </c>
      <c r="AF357" t="s">
        <v>355</v>
      </c>
      <c r="AG357" s="13">
        <v>3</v>
      </c>
      <c r="AQ357"/>
    </row>
    <row r="358" spans="1:43" x14ac:dyDescent="0.2">
      <c r="A358" t="s">
        <v>681</v>
      </c>
      <c r="B358" t="s">
        <v>1048</v>
      </c>
      <c r="C358" t="s">
        <v>1510</v>
      </c>
      <c r="D358" t="s">
        <v>1688</v>
      </c>
      <c r="E358" s="3">
        <v>101.66666666666667</v>
      </c>
      <c r="F358" s="3">
        <f>Table3[[#This Row],[Total Hours Nurse Staffing]]/Table3[[#This Row],[MDS Census]]</f>
        <v>3.3855770491803279</v>
      </c>
      <c r="G358" s="3">
        <f>Table3[[#This Row],[Total Direct Care Staff Hours]]/Table3[[#This Row],[MDS Census]]</f>
        <v>2.8829060109289615</v>
      </c>
      <c r="H358" s="3">
        <f>Table3[[#This Row],[Total RN Hours (w/ Admin, DON)]]/Table3[[#This Row],[MDS Census]]</f>
        <v>0.94807540983606542</v>
      </c>
      <c r="I358" s="3">
        <f>Table3[[#This Row],[RN Hours (excl. Admin, DON)]]/Table3[[#This Row],[MDS Census]]</f>
        <v>0.49714316939890701</v>
      </c>
      <c r="J358" s="3">
        <f t="shared" si="5"/>
        <v>344.20033333333333</v>
      </c>
      <c r="K358" s="3">
        <f>SUM(Table3[[#This Row],[RN Hours (excl. Admin, DON)]], Table3[[#This Row],[LPN Hours (excl. Admin)]], Table3[[#This Row],[CNA Hours]], Table3[[#This Row],[NA TR Hours]], Table3[[#This Row],[Med Aide/Tech Hours]])</f>
        <v>293.09544444444441</v>
      </c>
      <c r="L358" s="3">
        <f>SUM(Table3[[#This Row],[RN Hours (excl. Admin, DON)]:[RN DON Hours]])</f>
        <v>96.387666666666661</v>
      </c>
      <c r="M358" s="3">
        <v>50.542888888888882</v>
      </c>
      <c r="N358" s="3">
        <v>40.25644444444444</v>
      </c>
      <c r="O358" s="3">
        <v>5.5883333333333329</v>
      </c>
      <c r="P358" s="3">
        <f>SUM(Table3[[#This Row],[LPN Hours (excl. Admin)]:[LPN Admin Hours]])</f>
        <v>73.114999999999995</v>
      </c>
      <c r="Q358" s="3">
        <v>67.85488888888888</v>
      </c>
      <c r="R358" s="3">
        <v>5.2601111111111107</v>
      </c>
      <c r="S358" s="3">
        <f>SUM(Table3[[#This Row],[CNA Hours]], Table3[[#This Row],[NA TR Hours]], Table3[[#This Row],[Med Aide/Tech Hours]])</f>
        <v>174.69766666666666</v>
      </c>
      <c r="T358" s="3">
        <v>174.69766666666666</v>
      </c>
      <c r="U358" s="3">
        <v>0</v>
      </c>
      <c r="V358" s="3">
        <v>0</v>
      </c>
      <c r="W358" s="3">
        <f>SUM(Table3[[#This Row],[RN Hours Contract]:[Med Aide Hours Contract]])</f>
        <v>19.079999999999998</v>
      </c>
      <c r="X358" s="3">
        <v>0.51111111111111107</v>
      </c>
      <c r="Y358" s="3">
        <v>0</v>
      </c>
      <c r="Z358" s="3">
        <v>0</v>
      </c>
      <c r="AA358" s="3">
        <v>4.0788888888888888</v>
      </c>
      <c r="AB358" s="3">
        <v>0</v>
      </c>
      <c r="AC358" s="3">
        <v>14.489999999999998</v>
      </c>
      <c r="AD358" s="3">
        <v>0</v>
      </c>
      <c r="AE358" s="3">
        <v>0</v>
      </c>
      <c r="AF358" t="s">
        <v>356</v>
      </c>
      <c r="AG358" s="13">
        <v>3</v>
      </c>
      <c r="AQ358"/>
    </row>
    <row r="359" spans="1:43" x14ac:dyDescent="0.2">
      <c r="A359" t="s">
        <v>681</v>
      </c>
      <c r="B359" t="s">
        <v>1049</v>
      </c>
      <c r="C359" t="s">
        <v>1379</v>
      </c>
      <c r="D359" t="s">
        <v>1752</v>
      </c>
      <c r="E359" s="3">
        <v>143.77777777777777</v>
      </c>
      <c r="F359" s="3">
        <f>Table3[[#This Row],[Total Hours Nurse Staffing]]/Table3[[#This Row],[MDS Census]]</f>
        <v>4.2131568778979904</v>
      </c>
      <c r="G359" s="3">
        <f>Table3[[#This Row],[Total Direct Care Staff Hours]]/Table3[[#This Row],[MDS Census]]</f>
        <v>4.0212519319938176</v>
      </c>
      <c r="H359" s="3">
        <f>Table3[[#This Row],[Total RN Hours (w/ Admin, DON)]]/Table3[[#This Row],[MDS Census]]</f>
        <v>0.5914605873261205</v>
      </c>
      <c r="I359" s="3">
        <f>Table3[[#This Row],[RN Hours (excl. Admin, DON)]]/Table3[[#This Row],[MDS Census]]</f>
        <v>0.47044049459041731</v>
      </c>
      <c r="J359" s="3">
        <f t="shared" si="5"/>
        <v>605.75833333333321</v>
      </c>
      <c r="K359" s="3">
        <f>SUM(Table3[[#This Row],[RN Hours (excl. Admin, DON)]], Table3[[#This Row],[LPN Hours (excl. Admin)]], Table3[[#This Row],[CNA Hours]], Table3[[#This Row],[NA TR Hours]], Table3[[#This Row],[Med Aide/Tech Hours]])</f>
        <v>578.16666666666663</v>
      </c>
      <c r="L359" s="3">
        <f>SUM(Table3[[#This Row],[RN Hours (excl. Admin, DON)]:[RN DON Hours]])</f>
        <v>85.038888888888877</v>
      </c>
      <c r="M359" s="3">
        <v>67.638888888888886</v>
      </c>
      <c r="N359" s="3">
        <v>10.280555555555555</v>
      </c>
      <c r="O359" s="3">
        <v>7.1194444444444445</v>
      </c>
      <c r="P359" s="3">
        <f>SUM(Table3[[#This Row],[LPN Hours (excl. Admin)]:[LPN Admin Hours]])</f>
        <v>142.48333333333332</v>
      </c>
      <c r="Q359" s="3">
        <v>132.29166666666666</v>
      </c>
      <c r="R359" s="3">
        <v>10.191666666666666</v>
      </c>
      <c r="S359" s="3">
        <f>SUM(Table3[[#This Row],[CNA Hours]], Table3[[#This Row],[NA TR Hours]], Table3[[#This Row],[Med Aide/Tech Hours]])</f>
        <v>378.23611111111109</v>
      </c>
      <c r="T359" s="3">
        <v>378.23611111111109</v>
      </c>
      <c r="U359" s="3">
        <v>0</v>
      </c>
      <c r="V359" s="3">
        <v>0</v>
      </c>
      <c r="W359" s="3">
        <f>SUM(Table3[[#This Row],[RN Hours Contract]:[Med Aide Hours Contract]])</f>
        <v>123.31388888888888</v>
      </c>
      <c r="X359" s="3">
        <v>4.0583333333333336</v>
      </c>
      <c r="Y359" s="3">
        <v>0</v>
      </c>
      <c r="Z359" s="3">
        <v>0</v>
      </c>
      <c r="AA359" s="3">
        <v>19.941666666666666</v>
      </c>
      <c r="AB359" s="3">
        <v>0</v>
      </c>
      <c r="AC359" s="3">
        <v>99.313888888888883</v>
      </c>
      <c r="AD359" s="3">
        <v>0</v>
      </c>
      <c r="AE359" s="3">
        <v>0</v>
      </c>
      <c r="AF359" t="s">
        <v>357</v>
      </c>
      <c r="AG359" s="13">
        <v>3</v>
      </c>
      <c r="AQ359"/>
    </row>
    <row r="360" spans="1:43" x14ac:dyDescent="0.2">
      <c r="A360" t="s">
        <v>681</v>
      </c>
      <c r="B360" t="s">
        <v>1050</v>
      </c>
      <c r="C360" t="s">
        <v>1615</v>
      </c>
      <c r="D360" t="s">
        <v>1699</v>
      </c>
      <c r="E360" s="3">
        <v>83.36666666666666</v>
      </c>
      <c r="F360" s="3">
        <f>Table3[[#This Row],[Total Hours Nurse Staffing]]/Table3[[#This Row],[MDS Census]]</f>
        <v>3.3842129814740778</v>
      </c>
      <c r="G360" s="3">
        <f>Table3[[#This Row],[Total Direct Care Staff Hours]]/Table3[[#This Row],[MDS Census]]</f>
        <v>3.1665667066506731</v>
      </c>
      <c r="H360" s="3">
        <f>Table3[[#This Row],[Total RN Hours (w/ Admin, DON)]]/Table3[[#This Row],[MDS Census]]</f>
        <v>0.53145408503265357</v>
      </c>
      <c r="I360" s="3">
        <f>Table3[[#This Row],[RN Hours (excl. Admin, DON)]]/Table3[[#This Row],[MDS Census]]</f>
        <v>0.34746101559376252</v>
      </c>
      <c r="J360" s="3">
        <f t="shared" si="5"/>
        <v>282.13055555555559</v>
      </c>
      <c r="K360" s="3">
        <f>SUM(Table3[[#This Row],[RN Hours (excl. Admin, DON)]], Table3[[#This Row],[LPN Hours (excl. Admin)]], Table3[[#This Row],[CNA Hours]], Table3[[#This Row],[NA TR Hours]], Table3[[#This Row],[Med Aide/Tech Hours]])</f>
        <v>263.98611111111109</v>
      </c>
      <c r="L360" s="3">
        <f>SUM(Table3[[#This Row],[RN Hours (excl. Admin, DON)]:[RN DON Hours]])</f>
        <v>44.30555555555555</v>
      </c>
      <c r="M360" s="3">
        <v>28.966666666666665</v>
      </c>
      <c r="N360" s="3">
        <v>10.716666666666667</v>
      </c>
      <c r="O360" s="3">
        <v>4.6222222222222218</v>
      </c>
      <c r="P360" s="3">
        <f>SUM(Table3[[#This Row],[LPN Hours (excl. Admin)]:[LPN Admin Hours]])</f>
        <v>71.661111111111111</v>
      </c>
      <c r="Q360" s="3">
        <v>68.855555555555554</v>
      </c>
      <c r="R360" s="3">
        <v>2.8055555555555554</v>
      </c>
      <c r="S360" s="3">
        <f>SUM(Table3[[#This Row],[CNA Hours]], Table3[[#This Row],[NA TR Hours]], Table3[[#This Row],[Med Aide/Tech Hours]])</f>
        <v>166.16388888888889</v>
      </c>
      <c r="T360" s="3">
        <v>160</v>
      </c>
      <c r="U360" s="3">
        <v>6.1638888888888888</v>
      </c>
      <c r="V360" s="3">
        <v>0</v>
      </c>
      <c r="W360" s="3">
        <f>SUM(Table3[[#This Row],[RN Hours Contract]:[Med Aide Hours Contract]])</f>
        <v>85.591666666666669</v>
      </c>
      <c r="X360" s="3">
        <v>0.53888888888888886</v>
      </c>
      <c r="Y360" s="3">
        <v>0</v>
      </c>
      <c r="Z360" s="3">
        <v>0</v>
      </c>
      <c r="AA360" s="3">
        <v>25.972222222222221</v>
      </c>
      <c r="AB360" s="3">
        <v>0</v>
      </c>
      <c r="AC360" s="3">
        <v>59.080555555555556</v>
      </c>
      <c r="AD360" s="3">
        <v>0</v>
      </c>
      <c r="AE360" s="3">
        <v>0</v>
      </c>
      <c r="AF360" t="s">
        <v>358</v>
      </c>
      <c r="AG360" s="13">
        <v>3</v>
      </c>
      <c r="AQ360"/>
    </row>
    <row r="361" spans="1:43" x14ac:dyDescent="0.2">
      <c r="A361" t="s">
        <v>681</v>
      </c>
      <c r="B361" t="s">
        <v>1051</v>
      </c>
      <c r="C361" t="s">
        <v>1477</v>
      </c>
      <c r="D361" t="s">
        <v>1725</v>
      </c>
      <c r="E361" s="3">
        <v>51.966666666666669</v>
      </c>
      <c r="F361" s="3">
        <f>Table3[[#This Row],[Total Hours Nurse Staffing]]/Table3[[#This Row],[MDS Census]]</f>
        <v>3.7618131280735509</v>
      </c>
      <c r="G361" s="3">
        <f>Table3[[#This Row],[Total Direct Care Staff Hours]]/Table3[[#This Row],[MDS Census]]</f>
        <v>3.3819221723326915</v>
      </c>
      <c r="H361" s="3">
        <f>Table3[[#This Row],[Total RN Hours (w/ Admin, DON)]]/Table3[[#This Row],[MDS Census]]</f>
        <v>0.89517853324780838</v>
      </c>
      <c r="I361" s="3">
        <f>Table3[[#This Row],[RN Hours (excl. Admin, DON)]]/Table3[[#This Row],[MDS Census]]</f>
        <v>0.57018387855462904</v>
      </c>
      <c r="J361" s="3">
        <f t="shared" ref="J361:J424" si="6">SUM(L361,P361,S361)</f>
        <v>195.48888888888888</v>
      </c>
      <c r="K361" s="3">
        <f>SUM(Table3[[#This Row],[RN Hours (excl. Admin, DON)]], Table3[[#This Row],[LPN Hours (excl. Admin)]], Table3[[#This Row],[CNA Hours]], Table3[[#This Row],[NA TR Hours]], Table3[[#This Row],[Med Aide/Tech Hours]])</f>
        <v>175.74722222222221</v>
      </c>
      <c r="L361" s="3">
        <f>SUM(Table3[[#This Row],[RN Hours (excl. Admin, DON)]:[RN DON Hours]])</f>
        <v>46.519444444444446</v>
      </c>
      <c r="M361" s="3">
        <v>29.630555555555556</v>
      </c>
      <c r="N361" s="3">
        <v>11.2</v>
      </c>
      <c r="O361" s="3">
        <v>5.6888888888888891</v>
      </c>
      <c r="P361" s="3">
        <f>SUM(Table3[[#This Row],[LPN Hours (excl. Admin)]:[LPN Admin Hours]])</f>
        <v>31.886111111111113</v>
      </c>
      <c r="Q361" s="3">
        <v>29.033333333333335</v>
      </c>
      <c r="R361" s="3">
        <v>2.8527777777777779</v>
      </c>
      <c r="S361" s="3">
        <f>SUM(Table3[[#This Row],[CNA Hours]], Table3[[#This Row],[NA TR Hours]], Table3[[#This Row],[Med Aide/Tech Hours]])</f>
        <v>117.08333333333333</v>
      </c>
      <c r="T361" s="3">
        <v>117.08333333333333</v>
      </c>
      <c r="U361" s="3">
        <v>0</v>
      </c>
      <c r="V361" s="3">
        <v>0</v>
      </c>
      <c r="W361" s="3">
        <f>SUM(Table3[[#This Row],[RN Hours Contract]:[Med Aide Hours Contract]])</f>
        <v>36.452777777777776</v>
      </c>
      <c r="X361" s="3">
        <v>9.6138888888888889</v>
      </c>
      <c r="Y361" s="3">
        <v>0</v>
      </c>
      <c r="Z361" s="3">
        <v>0</v>
      </c>
      <c r="AA361" s="3">
        <v>6.1388888888888893</v>
      </c>
      <c r="AB361" s="3">
        <v>0</v>
      </c>
      <c r="AC361" s="3">
        <v>20.7</v>
      </c>
      <c r="AD361" s="3">
        <v>0</v>
      </c>
      <c r="AE361" s="3">
        <v>0</v>
      </c>
      <c r="AF361" t="s">
        <v>359</v>
      </c>
      <c r="AG361" s="13">
        <v>3</v>
      </c>
      <c r="AQ361"/>
    </row>
    <row r="362" spans="1:43" x14ac:dyDescent="0.2">
      <c r="A362" t="s">
        <v>681</v>
      </c>
      <c r="B362" t="s">
        <v>1052</v>
      </c>
      <c r="C362" t="s">
        <v>1409</v>
      </c>
      <c r="D362" t="s">
        <v>1687</v>
      </c>
      <c r="E362" s="3">
        <v>85.13333333333334</v>
      </c>
      <c r="F362" s="3">
        <f>Table3[[#This Row],[Total Hours Nurse Staffing]]/Table3[[#This Row],[MDS Census]]</f>
        <v>4.6729966066301225</v>
      </c>
      <c r="G362" s="3">
        <f>Table3[[#This Row],[Total Direct Care Staff Hours]]/Table3[[#This Row],[MDS Census]]</f>
        <v>4.3334638475593836</v>
      </c>
      <c r="H362" s="3">
        <f>Table3[[#This Row],[Total RN Hours (w/ Admin, DON)]]/Table3[[#This Row],[MDS Census]]</f>
        <v>0.65968415557295734</v>
      </c>
      <c r="I362" s="3">
        <f>Table3[[#This Row],[RN Hours (excl. Admin, DON)]]/Table3[[#This Row],[MDS Census]]</f>
        <v>0.37672931349517097</v>
      </c>
      <c r="J362" s="3">
        <f t="shared" si="6"/>
        <v>397.82777777777778</v>
      </c>
      <c r="K362" s="3">
        <f>SUM(Table3[[#This Row],[RN Hours (excl. Admin, DON)]], Table3[[#This Row],[LPN Hours (excl. Admin)]], Table3[[#This Row],[CNA Hours]], Table3[[#This Row],[NA TR Hours]], Table3[[#This Row],[Med Aide/Tech Hours]])</f>
        <v>368.92222222222222</v>
      </c>
      <c r="L362" s="3">
        <f>SUM(Table3[[#This Row],[RN Hours (excl. Admin, DON)]:[RN DON Hours]])</f>
        <v>56.161111111111104</v>
      </c>
      <c r="M362" s="3">
        <v>32.072222222222223</v>
      </c>
      <c r="N362" s="3">
        <v>19.172222222222221</v>
      </c>
      <c r="O362" s="3">
        <v>4.916666666666667</v>
      </c>
      <c r="P362" s="3">
        <f>SUM(Table3[[#This Row],[LPN Hours (excl. Admin)]:[LPN Admin Hours]])</f>
        <v>124.78611111111111</v>
      </c>
      <c r="Q362" s="3">
        <v>119.96944444444445</v>
      </c>
      <c r="R362" s="3">
        <v>4.8166666666666664</v>
      </c>
      <c r="S362" s="3">
        <f>SUM(Table3[[#This Row],[CNA Hours]], Table3[[#This Row],[NA TR Hours]], Table3[[#This Row],[Med Aide/Tech Hours]])</f>
        <v>216.88055555555556</v>
      </c>
      <c r="T362" s="3">
        <v>216.88055555555556</v>
      </c>
      <c r="U362" s="3">
        <v>0</v>
      </c>
      <c r="V362" s="3">
        <v>0</v>
      </c>
      <c r="W362" s="3">
        <f>SUM(Table3[[#This Row],[RN Hours Contract]:[Med Aide Hours Contract]])</f>
        <v>85.736111111111114</v>
      </c>
      <c r="X362" s="3">
        <v>0</v>
      </c>
      <c r="Y362" s="3">
        <v>0</v>
      </c>
      <c r="Z362" s="3">
        <v>0</v>
      </c>
      <c r="AA362" s="3">
        <v>31.680555555555557</v>
      </c>
      <c r="AB362" s="3">
        <v>0</v>
      </c>
      <c r="AC362" s="3">
        <v>54.055555555555557</v>
      </c>
      <c r="AD362" s="3">
        <v>0</v>
      </c>
      <c r="AE362" s="3">
        <v>0</v>
      </c>
      <c r="AF362" t="s">
        <v>360</v>
      </c>
      <c r="AG362" s="13">
        <v>3</v>
      </c>
      <c r="AQ362"/>
    </row>
    <row r="363" spans="1:43" x14ac:dyDescent="0.2">
      <c r="A363" t="s">
        <v>681</v>
      </c>
      <c r="B363" t="s">
        <v>1053</v>
      </c>
      <c r="C363" t="s">
        <v>1429</v>
      </c>
      <c r="D363" t="s">
        <v>1729</v>
      </c>
      <c r="E363" s="3">
        <v>102.9</v>
      </c>
      <c r="F363" s="3">
        <f>Table3[[#This Row],[Total Hours Nurse Staffing]]/Table3[[#This Row],[MDS Census]]</f>
        <v>3.1332739444984341</v>
      </c>
      <c r="G363" s="3">
        <f>Table3[[#This Row],[Total Direct Care Staff Hours]]/Table3[[#This Row],[MDS Census]]</f>
        <v>2.937371774106468</v>
      </c>
      <c r="H363" s="3">
        <f>Table3[[#This Row],[Total RN Hours (w/ Admin, DON)]]/Table3[[#This Row],[MDS Census]]</f>
        <v>0.46215311521433972</v>
      </c>
      <c r="I363" s="3">
        <f>Table3[[#This Row],[RN Hours (excl. Admin, DON)]]/Table3[[#This Row],[MDS Census]]</f>
        <v>0.26625094482237338</v>
      </c>
      <c r="J363" s="3">
        <f t="shared" si="6"/>
        <v>322.41388888888889</v>
      </c>
      <c r="K363" s="3">
        <f>SUM(Table3[[#This Row],[RN Hours (excl. Admin, DON)]], Table3[[#This Row],[LPN Hours (excl. Admin)]], Table3[[#This Row],[CNA Hours]], Table3[[#This Row],[NA TR Hours]], Table3[[#This Row],[Med Aide/Tech Hours]])</f>
        <v>302.25555555555559</v>
      </c>
      <c r="L363" s="3">
        <f>SUM(Table3[[#This Row],[RN Hours (excl. Admin, DON)]:[RN DON Hours]])</f>
        <v>47.555555555555557</v>
      </c>
      <c r="M363" s="3">
        <v>27.397222222222222</v>
      </c>
      <c r="N363" s="3">
        <v>14.736111111111111</v>
      </c>
      <c r="O363" s="3">
        <v>5.4222222222222225</v>
      </c>
      <c r="P363" s="3">
        <f>SUM(Table3[[#This Row],[LPN Hours (excl. Admin)]:[LPN Admin Hours]])</f>
        <v>82.413888888888891</v>
      </c>
      <c r="Q363" s="3">
        <v>82.413888888888891</v>
      </c>
      <c r="R363" s="3">
        <v>0</v>
      </c>
      <c r="S363" s="3">
        <f>SUM(Table3[[#This Row],[CNA Hours]], Table3[[#This Row],[NA TR Hours]], Table3[[#This Row],[Med Aide/Tech Hours]])</f>
        <v>192.44444444444443</v>
      </c>
      <c r="T363" s="3">
        <v>191.79722222222222</v>
      </c>
      <c r="U363" s="3">
        <v>0.64722222222222225</v>
      </c>
      <c r="V363" s="3">
        <v>0</v>
      </c>
      <c r="W363" s="3">
        <f>SUM(Table3[[#This Row],[RN Hours Contract]:[Med Aide Hours Contract]])</f>
        <v>98.175000000000011</v>
      </c>
      <c r="X363" s="3">
        <v>5.7888888888888888</v>
      </c>
      <c r="Y363" s="3">
        <v>0</v>
      </c>
      <c r="Z363" s="3">
        <v>0</v>
      </c>
      <c r="AA363" s="3">
        <v>28.774999999999999</v>
      </c>
      <c r="AB363" s="3">
        <v>0</v>
      </c>
      <c r="AC363" s="3">
        <v>63.611111111111114</v>
      </c>
      <c r="AD363" s="3">
        <v>0</v>
      </c>
      <c r="AE363" s="3">
        <v>0</v>
      </c>
      <c r="AF363" t="s">
        <v>361</v>
      </c>
      <c r="AG363" s="13">
        <v>3</v>
      </c>
      <c r="AQ363"/>
    </row>
    <row r="364" spans="1:43" x14ac:dyDescent="0.2">
      <c r="A364" t="s">
        <v>681</v>
      </c>
      <c r="B364" t="s">
        <v>1054</v>
      </c>
      <c r="C364" t="s">
        <v>1443</v>
      </c>
      <c r="D364" t="s">
        <v>1727</v>
      </c>
      <c r="E364" s="3">
        <v>89.833333333333329</v>
      </c>
      <c r="F364" s="3">
        <f>Table3[[#This Row],[Total Hours Nurse Staffing]]/Table3[[#This Row],[MDS Census]]</f>
        <v>4.1088893011750152</v>
      </c>
      <c r="G364" s="3">
        <f>Table3[[#This Row],[Total Direct Care Staff Hours]]/Table3[[#This Row],[MDS Census]]</f>
        <v>3.8862028447742736</v>
      </c>
      <c r="H364" s="3">
        <f>Table3[[#This Row],[Total RN Hours (w/ Admin, DON)]]/Table3[[#This Row],[MDS Census]]</f>
        <v>0.71126654298082881</v>
      </c>
      <c r="I364" s="3">
        <f>Table3[[#This Row],[RN Hours (excl. Admin, DON)]]/Table3[[#This Row],[MDS Census]]</f>
        <v>0.48858008658008661</v>
      </c>
      <c r="J364" s="3">
        <f t="shared" si="6"/>
        <v>369.1152222222222</v>
      </c>
      <c r="K364" s="3">
        <f>SUM(Table3[[#This Row],[RN Hours (excl. Admin, DON)]], Table3[[#This Row],[LPN Hours (excl. Admin)]], Table3[[#This Row],[CNA Hours]], Table3[[#This Row],[NA TR Hours]], Table3[[#This Row],[Med Aide/Tech Hours]])</f>
        <v>349.11055555555555</v>
      </c>
      <c r="L364" s="3">
        <f>SUM(Table3[[#This Row],[RN Hours (excl. Admin, DON)]:[RN DON Hours]])</f>
        <v>63.89544444444445</v>
      </c>
      <c r="M364" s="3">
        <v>43.890777777777778</v>
      </c>
      <c r="N364" s="3">
        <v>15.026888888888889</v>
      </c>
      <c r="O364" s="3">
        <v>4.9777777777777779</v>
      </c>
      <c r="P364" s="3">
        <f>SUM(Table3[[#This Row],[LPN Hours (excl. Admin)]:[LPN Admin Hours]])</f>
        <v>117.63333333333334</v>
      </c>
      <c r="Q364" s="3">
        <v>117.63333333333334</v>
      </c>
      <c r="R364" s="3">
        <v>0</v>
      </c>
      <c r="S364" s="3">
        <f>SUM(Table3[[#This Row],[CNA Hours]], Table3[[#This Row],[NA TR Hours]], Table3[[#This Row],[Med Aide/Tech Hours]])</f>
        <v>187.58644444444442</v>
      </c>
      <c r="T364" s="3">
        <v>187.58644444444442</v>
      </c>
      <c r="U364" s="3">
        <v>0</v>
      </c>
      <c r="V364" s="3">
        <v>0</v>
      </c>
      <c r="W364" s="3">
        <f>SUM(Table3[[#This Row],[RN Hours Contract]:[Med Aide Hours Contract]])</f>
        <v>21.939888888888888</v>
      </c>
      <c r="X364" s="3">
        <v>0.7</v>
      </c>
      <c r="Y364" s="3">
        <v>0</v>
      </c>
      <c r="Z364" s="3">
        <v>0</v>
      </c>
      <c r="AA364" s="3">
        <v>5.9722222222222223</v>
      </c>
      <c r="AB364" s="3">
        <v>0</v>
      </c>
      <c r="AC364" s="3">
        <v>15.267666666666665</v>
      </c>
      <c r="AD364" s="3">
        <v>0</v>
      </c>
      <c r="AE364" s="3">
        <v>0</v>
      </c>
      <c r="AF364" t="s">
        <v>362</v>
      </c>
      <c r="AG364" s="13">
        <v>3</v>
      </c>
      <c r="AQ364"/>
    </row>
    <row r="365" spans="1:43" x14ac:dyDescent="0.2">
      <c r="A365" t="s">
        <v>681</v>
      </c>
      <c r="B365" t="s">
        <v>1055</v>
      </c>
      <c r="C365" t="s">
        <v>1506</v>
      </c>
      <c r="D365" t="s">
        <v>1693</v>
      </c>
      <c r="E365" s="3">
        <v>90.2</v>
      </c>
      <c r="F365" s="3">
        <f>Table3[[#This Row],[Total Hours Nurse Staffing]]/Table3[[#This Row],[MDS Census]]</f>
        <v>4.2833074648928307</v>
      </c>
      <c r="G365" s="3">
        <f>Table3[[#This Row],[Total Direct Care Staff Hours]]/Table3[[#This Row],[MDS Census]]</f>
        <v>3.9352451342695236</v>
      </c>
      <c r="H365" s="3">
        <f>Table3[[#This Row],[Total RN Hours (w/ Admin, DON)]]/Table3[[#This Row],[MDS Census]]</f>
        <v>1.0096267553584626</v>
      </c>
      <c r="I365" s="3">
        <f>Table3[[#This Row],[RN Hours (excl. Admin, DON)]]/Table3[[#This Row],[MDS Census]]</f>
        <v>0.66156442473515642</v>
      </c>
      <c r="J365" s="3">
        <f t="shared" si="6"/>
        <v>386.35433333333333</v>
      </c>
      <c r="K365" s="3">
        <f>SUM(Table3[[#This Row],[RN Hours (excl. Admin, DON)]], Table3[[#This Row],[LPN Hours (excl. Admin)]], Table3[[#This Row],[CNA Hours]], Table3[[#This Row],[NA TR Hours]], Table3[[#This Row],[Med Aide/Tech Hours]])</f>
        <v>354.95911111111104</v>
      </c>
      <c r="L365" s="3">
        <f>SUM(Table3[[#This Row],[RN Hours (excl. Admin, DON)]:[RN DON Hours]])</f>
        <v>91.068333333333328</v>
      </c>
      <c r="M365" s="3">
        <v>59.673111111111112</v>
      </c>
      <c r="N365" s="3">
        <v>26.061888888888884</v>
      </c>
      <c r="O365" s="3">
        <v>5.333333333333333</v>
      </c>
      <c r="P365" s="3">
        <f>SUM(Table3[[#This Row],[LPN Hours (excl. Admin)]:[LPN Admin Hours]])</f>
        <v>98.974777777777774</v>
      </c>
      <c r="Q365" s="3">
        <v>98.974777777777774</v>
      </c>
      <c r="R365" s="3">
        <v>0</v>
      </c>
      <c r="S365" s="3">
        <f>SUM(Table3[[#This Row],[CNA Hours]], Table3[[#This Row],[NA TR Hours]], Table3[[#This Row],[Med Aide/Tech Hours]])</f>
        <v>196.3112222222222</v>
      </c>
      <c r="T365" s="3">
        <v>196.3112222222222</v>
      </c>
      <c r="U365" s="3">
        <v>0</v>
      </c>
      <c r="V365" s="3">
        <v>0</v>
      </c>
      <c r="W365" s="3">
        <f>SUM(Table3[[#This Row],[RN Hours Contract]:[Med Aide Hours Contract]])</f>
        <v>38.521777777777778</v>
      </c>
      <c r="X365" s="3">
        <v>0</v>
      </c>
      <c r="Y365" s="3">
        <v>0</v>
      </c>
      <c r="Z365" s="3">
        <v>0</v>
      </c>
      <c r="AA365" s="3">
        <v>19.724555555555558</v>
      </c>
      <c r="AB365" s="3">
        <v>0</v>
      </c>
      <c r="AC365" s="3">
        <v>18.797222222222221</v>
      </c>
      <c r="AD365" s="3">
        <v>0</v>
      </c>
      <c r="AE365" s="3">
        <v>0</v>
      </c>
      <c r="AF365" t="s">
        <v>363</v>
      </c>
      <c r="AG365" s="13">
        <v>3</v>
      </c>
      <c r="AQ365"/>
    </row>
    <row r="366" spans="1:43" x14ac:dyDescent="0.2">
      <c r="A366" t="s">
        <v>681</v>
      </c>
      <c r="B366" t="s">
        <v>1056</v>
      </c>
      <c r="C366" t="s">
        <v>1534</v>
      </c>
      <c r="D366" t="s">
        <v>1714</v>
      </c>
      <c r="E366" s="3">
        <v>56.966666666666669</v>
      </c>
      <c r="F366" s="3">
        <f>Table3[[#This Row],[Total Hours Nurse Staffing]]/Table3[[#This Row],[MDS Census]]</f>
        <v>4.3368734152525841</v>
      </c>
      <c r="G366" s="3">
        <f>Table3[[#This Row],[Total Direct Care Staff Hours]]/Table3[[#This Row],[MDS Census]]</f>
        <v>3.9623854105714842</v>
      </c>
      <c r="H366" s="3">
        <f>Table3[[#This Row],[Total RN Hours (w/ Admin, DON)]]/Table3[[#This Row],[MDS Census]]</f>
        <v>0.76729861517456599</v>
      </c>
      <c r="I366" s="3">
        <f>Table3[[#This Row],[RN Hours (excl. Admin, DON)]]/Table3[[#This Row],[MDS Census]]</f>
        <v>0.49111371172225471</v>
      </c>
      <c r="J366" s="3">
        <f t="shared" si="6"/>
        <v>247.05722222222224</v>
      </c>
      <c r="K366" s="3">
        <f>SUM(Table3[[#This Row],[RN Hours (excl. Admin, DON)]], Table3[[#This Row],[LPN Hours (excl. Admin)]], Table3[[#This Row],[CNA Hours]], Table3[[#This Row],[NA TR Hours]], Table3[[#This Row],[Med Aide/Tech Hours]])</f>
        <v>225.72388888888889</v>
      </c>
      <c r="L366" s="3">
        <f>SUM(Table3[[#This Row],[RN Hours (excl. Admin, DON)]:[RN DON Hours]])</f>
        <v>43.710444444444441</v>
      </c>
      <c r="M366" s="3">
        <v>27.97711111111111</v>
      </c>
      <c r="N366" s="3">
        <v>10.222222222222221</v>
      </c>
      <c r="O366" s="3">
        <v>5.5111111111111111</v>
      </c>
      <c r="P366" s="3">
        <f>SUM(Table3[[#This Row],[LPN Hours (excl. Admin)]:[LPN Admin Hours]])</f>
        <v>63.162666666666674</v>
      </c>
      <c r="Q366" s="3">
        <v>57.562666666666672</v>
      </c>
      <c r="R366" s="3">
        <v>5.6</v>
      </c>
      <c r="S366" s="3">
        <f>SUM(Table3[[#This Row],[CNA Hours]], Table3[[#This Row],[NA TR Hours]], Table3[[#This Row],[Med Aide/Tech Hours]])</f>
        <v>140.18411111111112</v>
      </c>
      <c r="T366" s="3">
        <v>140.18411111111112</v>
      </c>
      <c r="U366" s="3">
        <v>0</v>
      </c>
      <c r="V366" s="3">
        <v>0</v>
      </c>
      <c r="W366" s="3">
        <f>SUM(Table3[[#This Row],[RN Hours Contract]:[Med Aide Hours Contract]])</f>
        <v>3.7497777777777777</v>
      </c>
      <c r="X366" s="3">
        <v>0.60100000000000009</v>
      </c>
      <c r="Y366" s="3">
        <v>0</v>
      </c>
      <c r="Z366" s="3">
        <v>0</v>
      </c>
      <c r="AA366" s="3">
        <v>3.1487777777777777</v>
      </c>
      <c r="AB366" s="3">
        <v>0</v>
      </c>
      <c r="AC366" s="3">
        <v>0</v>
      </c>
      <c r="AD366" s="3">
        <v>0</v>
      </c>
      <c r="AE366" s="3">
        <v>0</v>
      </c>
      <c r="AF366" t="s">
        <v>364</v>
      </c>
      <c r="AG366" s="13">
        <v>3</v>
      </c>
      <c r="AQ366"/>
    </row>
    <row r="367" spans="1:43" x14ac:dyDescent="0.2">
      <c r="A367" t="s">
        <v>681</v>
      </c>
      <c r="B367" t="s">
        <v>1057</v>
      </c>
      <c r="C367" t="s">
        <v>1616</v>
      </c>
      <c r="D367" t="s">
        <v>1691</v>
      </c>
      <c r="E367" s="3">
        <v>43.87777777777778</v>
      </c>
      <c r="F367" s="3">
        <f>Table3[[#This Row],[Total Hours Nurse Staffing]]/Table3[[#This Row],[MDS Census]]</f>
        <v>3.125474803747784</v>
      </c>
      <c r="G367" s="3">
        <f>Table3[[#This Row],[Total Direct Care Staff Hours]]/Table3[[#This Row],[MDS Census]]</f>
        <v>2.9202962775386174</v>
      </c>
      <c r="H367" s="3">
        <f>Table3[[#This Row],[Total RN Hours (w/ Admin, DON)]]/Table3[[#This Row],[MDS Census]]</f>
        <v>0.81691567485439343</v>
      </c>
      <c r="I367" s="3">
        <f>Table3[[#This Row],[RN Hours (excl. Admin, DON)]]/Table3[[#This Row],[MDS Census]]</f>
        <v>0.61173714864522655</v>
      </c>
      <c r="J367" s="3">
        <f t="shared" si="6"/>
        <v>137.13888888888889</v>
      </c>
      <c r="K367" s="3">
        <f>SUM(Table3[[#This Row],[RN Hours (excl. Admin, DON)]], Table3[[#This Row],[LPN Hours (excl. Admin)]], Table3[[#This Row],[CNA Hours]], Table3[[#This Row],[NA TR Hours]], Table3[[#This Row],[Med Aide/Tech Hours]])</f>
        <v>128.13611111111112</v>
      </c>
      <c r="L367" s="3">
        <f>SUM(Table3[[#This Row],[RN Hours (excl. Admin, DON)]:[RN DON Hours]])</f>
        <v>35.844444444444441</v>
      </c>
      <c r="M367" s="3">
        <v>26.841666666666665</v>
      </c>
      <c r="N367" s="3">
        <v>5.7277777777777779</v>
      </c>
      <c r="O367" s="3">
        <v>3.2749999999999999</v>
      </c>
      <c r="P367" s="3">
        <f>SUM(Table3[[#This Row],[LPN Hours (excl. Admin)]:[LPN Admin Hours]])</f>
        <v>23.830555555555556</v>
      </c>
      <c r="Q367" s="3">
        <v>23.830555555555556</v>
      </c>
      <c r="R367" s="3">
        <v>0</v>
      </c>
      <c r="S367" s="3">
        <f>SUM(Table3[[#This Row],[CNA Hours]], Table3[[#This Row],[NA TR Hours]], Table3[[#This Row],[Med Aide/Tech Hours]])</f>
        <v>77.463888888888889</v>
      </c>
      <c r="T367" s="3">
        <v>77.183333333333337</v>
      </c>
      <c r="U367" s="3">
        <v>0.28055555555555556</v>
      </c>
      <c r="V367" s="3">
        <v>0</v>
      </c>
      <c r="W367" s="3">
        <f>SUM(Table3[[#This Row],[RN Hours Contract]:[Med Aide Hours Contract]])</f>
        <v>5.0583333333333336</v>
      </c>
      <c r="X367" s="3">
        <v>0.48888888888888887</v>
      </c>
      <c r="Y367" s="3">
        <v>0</v>
      </c>
      <c r="Z367" s="3">
        <v>0</v>
      </c>
      <c r="AA367" s="3">
        <v>4.5694444444444446</v>
      </c>
      <c r="AB367" s="3">
        <v>0</v>
      </c>
      <c r="AC367" s="3">
        <v>0</v>
      </c>
      <c r="AD367" s="3">
        <v>0</v>
      </c>
      <c r="AE367" s="3">
        <v>0</v>
      </c>
      <c r="AF367" t="s">
        <v>365</v>
      </c>
      <c r="AG367" s="13">
        <v>3</v>
      </c>
      <c r="AQ367"/>
    </row>
    <row r="368" spans="1:43" x14ac:dyDescent="0.2">
      <c r="A368" t="s">
        <v>681</v>
      </c>
      <c r="B368" t="s">
        <v>1058</v>
      </c>
      <c r="C368" t="s">
        <v>1617</v>
      </c>
      <c r="D368" t="s">
        <v>1688</v>
      </c>
      <c r="E368" s="3">
        <v>55.766666666666666</v>
      </c>
      <c r="F368" s="3">
        <f>Table3[[#This Row],[Total Hours Nurse Staffing]]/Table3[[#This Row],[MDS Census]]</f>
        <v>4.4508348276549112</v>
      </c>
      <c r="G368" s="3">
        <f>Table3[[#This Row],[Total Direct Care Staff Hours]]/Table3[[#This Row],[MDS Census]]</f>
        <v>3.9334010759115361</v>
      </c>
      <c r="H368" s="3">
        <f>Table3[[#This Row],[Total RN Hours (w/ Admin, DON)]]/Table3[[#This Row],[MDS Census]]</f>
        <v>1.62890217174736</v>
      </c>
      <c r="I368" s="3">
        <f>Table3[[#This Row],[RN Hours (excl. Admin, DON)]]/Table3[[#This Row],[MDS Census]]</f>
        <v>1.1114684200039848</v>
      </c>
      <c r="J368" s="3">
        <f t="shared" si="6"/>
        <v>248.20822222222222</v>
      </c>
      <c r="K368" s="3">
        <f>SUM(Table3[[#This Row],[RN Hours (excl. Admin, DON)]], Table3[[#This Row],[LPN Hours (excl. Admin)]], Table3[[#This Row],[CNA Hours]], Table3[[#This Row],[NA TR Hours]], Table3[[#This Row],[Med Aide/Tech Hours]])</f>
        <v>219.35266666666666</v>
      </c>
      <c r="L368" s="3">
        <f>SUM(Table3[[#This Row],[RN Hours (excl. Admin, DON)]:[RN DON Hours]])</f>
        <v>90.838444444444434</v>
      </c>
      <c r="M368" s="3">
        <v>61.982888888888887</v>
      </c>
      <c r="N368" s="3">
        <v>23.522222222222222</v>
      </c>
      <c r="O368" s="3">
        <v>5.333333333333333</v>
      </c>
      <c r="P368" s="3">
        <f>SUM(Table3[[#This Row],[LPN Hours (excl. Admin)]:[LPN Admin Hours]])</f>
        <v>14.525</v>
      </c>
      <c r="Q368" s="3">
        <v>14.525</v>
      </c>
      <c r="R368" s="3">
        <v>0</v>
      </c>
      <c r="S368" s="3">
        <f>SUM(Table3[[#This Row],[CNA Hours]], Table3[[#This Row],[NA TR Hours]], Table3[[#This Row],[Med Aide/Tech Hours]])</f>
        <v>142.84477777777778</v>
      </c>
      <c r="T368" s="3">
        <v>142.84477777777778</v>
      </c>
      <c r="U368" s="3">
        <v>0</v>
      </c>
      <c r="V368" s="3">
        <v>0</v>
      </c>
      <c r="W368" s="3">
        <f>SUM(Table3[[#This Row],[RN Hours Contract]:[Med Aide Hours Contract]])</f>
        <v>2.9729999999999999</v>
      </c>
      <c r="X368" s="3">
        <v>0.56744444444444442</v>
      </c>
      <c r="Y368" s="3">
        <v>0</v>
      </c>
      <c r="Z368" s="3">
        <v>0</v>
      </c>
      <c r="AA368" s="3">
        <v>1.5583333333333333</v>
      </c>
      <c r="AB368" s="3">
        <v>0</v>
      </c>
      <c r="AC368" s="3">
        <v>0.84722222222222221</v>
      </c>
      <c r="AD368" s="3">
        <v>0</v>
      </c>
      <c r="AE368" s="3">
        <v>0</v>
      </c>
      <c r="AF368" t="s">
        <v>366</v>
      </c>
      <c r="AG368" s="13">
        <v>3</v>
      </c>
      <c r="AQ368"/>
    </row>
    <row r="369" spans="1:43" x14ac:dyDescent="0.2">
      <c r="A369" t="s">
        <v>681</v>
      </c>
      <c r="B369" t="s">
        <v>1059</v>
      </c>
      <c r="C369" t="s">
        <v>1513</v>
      </c>
      <c r="D369" t="s">
        <v>1730</v>
      </c>
      <c r="E369" s="3">
        <v>81.166666666666671</v>
      </c>
      <c r="F369" s="3">
        <f>Table3[[#This Row],[Total Hours Nurse Staffing]]/Table3[[#This Row],[MDS Census]]</f>
        <v>3.396328542094456</v>
      </c>
      <c r="G369" s="3">
        <f>Table3[[#This Row],[Total Direct Care Staff Hours]]/Table3[[#This Row],[MDS Census]]</f>
        <v>3.0656783025325116</v>
      </c>
      <c r="H369" s="3">
        <f>Table3[[#This Row],[Total RN Hours (w/ Admin, DON)]]/Table3[[#This Row],[MDS Census]]</f>
        <v>0.50582340862422992</v>
      </c>
      <c r="I369" s="3">
        <f>Table3[[#This Row],[RN Hours (excl. Admin, DON)]]/Table3[[#This Row],[MDS Census]]</f>
        <v>0.32074469541409995</v>
      </c>
      <c r="J369" s="3">
        <f t="shared" si="6"/>
        <v>275.6686666666667</v>
      </c>
      <c r="K369" s="3">
        <f>SUM(Table3[[#This Row],[RN Hours (excl. Admin, DON)]], Table3[[#This Row],[LPN Hours (excl. Admin)]], Table3[[#This Row],[CNA Hours]], Table3[[#This Row],[NA TR Hours]], Table3[[#This Row],[Med Aide/Tech Hours]])</f>
        <v>248.83088888888886</v>
      </c>
      <c r="L369" s="3">
        <f>SUM(Table3[[#This Row],[RN Hours (excl. Admin, DON)]:[RN DON Hours]])</f>
        <v>41.055999999999997</v>
      </c>
      <c r="M369" s="3">
        <v>26.033777777777779</v>
      </c>
      <c r="N369" s="3">
        <v>10.488888888888889</v>
      </c>
      <c r="O369" s="3">
        <v>4.5333333333333332</v>
      </c>
      <c r="P369" s="3">
        <f>SUM(Table3[[#This Row],[LPN Hours (excl. Admin)]:[LPN Admin Hours]])</f>
        <v>90.357333333333344</v>
      </c>
      <c r="Q369" s="3">
        <v>78.541777777777781</v>
      </c>
      <c r="R369" s="3">
        <v>11.815555555555559</v>
      </c>
      <c r="S369" s="3">
        <f>SUM(Table3[[#This Row],[CNA Hours]], Table3[[#This Row],[NA TR Hours]], Table3[[#This Row],[Med Aide/Tech Hours]])</f>
        <v>144.25533333333331</v>
      </c>
      <c r="T369" s="3">
        <v>132.8422222222222</v>
      </c>
      <c r="U369" s="3">
        <v>11.413111111111112</v>
      </c>
      <c r="V369" s="3">
        <v>0</v>
      </c>
      <c r="W369" s="3">
        <f>SUM(Table3[[#This Row],[RN Hours Contract]:[Med Aide Hours Contract]])</f>
        <v>13.278666666666668</v>
      </c>
      <c r="X369" s="3">
        <v>4.0104444444444445</v>
      </c>
      <c r="Y369" s="3">
        <v>0</v>
      </c>
      <c r="Z369" s="3">
        <v>0</v>
      </c>
      <c r="AA369" s="3">
        <v>2.9888888888888889</v>
      </c>
      <c r="AB369" s="3">
        <v>0</v>
      </c>
      <c r="AC369" s="3">
        <v>6.2793333333333345</v>
      </c>
      <c r="AD369" s="3">
        <v>0</v>
      </c>
      <c r="AE369" s="3">
        <v>0</v>
      </c>
      <c r="AF369" t="s">
        <v>367</v>
      </c>
      <c r="AG369" s="13">
        <v>3</v>
      </c>
      <c r="AQ369"/>
    </row>
    <row r="370" spans="1:43" x14ac:dyDescent="0.2">
      <c r="A370" t="s">
        <v>681</v>
      </c>
      <c r="B370" t="s">
        <v>1060</v>
      </c>
      <c r="C370" t="s">
        <v>1443</v>
      </c>
      <c r="D370" t="s">
        <v>1727</v>
      </c>
      <c r="E370" s="3">
        <v>24.255555555555556</v>
      </c>
      <c r="F370" s="3">
        <f>Table3[[#This Row],[Total Hours Nurse Staffing]]/Table3[[#This Row],[MDS Census]]</f>
        <v>7.3879340357306456</v>
      </c>
      <c r="G370" s="3">
        <f>Table3[[#This Row],[Total Direct Care Staff Hours]]/Table3[[#This Row],[MDS Census]]</f>
        <v>6.5799862574438839</v>
      </c>
      <c r="H370" s="3">
        <f>Table3[[#This Row],[Total RN Hours (w/ Admin, DON)]]/Table3[[#This Row],[MDS Census]]</f>
        <v>1.6015803939532751</v>
      </c>
      <c r="I370" s="3">
        <f>Table3[[#This Row],[RN Hours (excl. Admin, DON)]]/Table3[[#This Row],[MDS Census]]</f>
        <v>0.793632615666514</v>
      </c>
      <c r="J370" s="3">
        <f t="shared" si="6"/>
        <v>179.19844444444445</v>
      </c>
      <c r="K370" s="3">
        <f>SUM(Table3[[#This Row],[RN Hours (excl. Admin, DON)]], Table3[[#This Row],[LPN Hours (excl. Admin)]], Table3[[#This Row],[CNA Hours]], Table3[[#This Row],[NA TR Hours]], Table3[[#This Row],[Med Aide/Tech Hours]])</f>
        <v>159.60122222222222</v>
      </c>
      <c r="L370" s="3">
        <f>SUM(Table3[[#This Row],[RN Hours (excl. Admin, DON)]:[RN DON Hours]])</f>
        <v>38.847222222222221</v>
      </c>
      <c r="M370" s="3">
        <v>19.25</v>
      </c>
      <c r="N370" s="3">
        <v>15.625</v>
      </c>
      <c r="O370" s="3">
        <v>3.9722222222222223</v>
      </c>
      <c r="P370" s="3">
        <f>SUM(Table3[[#This Row],[LPN Hours (excl. Admin)]:[LPN Admin Hours]])</f>
        <v>27.979555555555553</v>
      </c>
      <c r="Q370" s="3">
        <v>27.979555555555553</v>
      </c>
      <c r="R370" s="3">
        <v>0</v>
      </c>
      <c r="S370" s="3">
        <f>SUM(Table3[[#This Row],[CNA Hours]], Table3[[#This Row],[NA TR Hours]], Table3[[#This Row],[Med Aide/Tech Hours]])</f>
        <v>112.37166666666667</v>
      </c>
      <c r="T370" s="3">
        <v>112.37166666666667</v>
      </c>
      <c r="U370" s="3">
        <v>0</v>
      </c>
      <c r="V370" s="3">
        <v>0</v>
      </c>
      <c r="W370" s="3">
        <f>SUM(Table3[[#This Row],[RN Hours Contract]:[Med Aide Hours Contract]])</f>
        <v>24.622555555555554</v>
      </c>
      <c r="X370" s="3">
        <v>3.3027777777777776</v>
      </c>
      <c r="Y370" s="3">
        <v>5.0999999999999996</v>
      </c>
      <c r="Z370" s="3">
        <v>0</v>
      </c>
      <c r="AA370" s="3">
        <v>8.6731111111111101</v>
      </c>
      <c r="AB370" s="3">
        <v>0</v>
      </c>
      <c r="AC370" s="3">
        <v>7.546666666666666</v>
      </c>
      <c r="AD370" s="3">
        <v>0</v>
      </c>
      <c r="AE370" s="3">
        <v>0</v>
      </c>
      <c r="AF370" t="s">
        <v>368</v>
      </c>
      <c r="AG370" s="13">
        <v>3</v>
      </c>
      <c r="AQ370"/>
    </row>
    <row r="371" spans="1:43" x14ac:dyDescent="0.2">
      <c r="A371" t="s">
        <v>681</v>
      </c>
      <c r="B371" t="s">
        <v>1061</v>
      </c>
      <c r="C371" t="s">
        <v>1618</v>
      </c>
      <c r="D371" t="s">
        <v>1721</v>
      </c>
      <c r="E371" s="3">
        <v>95.722222222222229</v>
      </c>
      <c r="F371" s="3">
        <f>Table3[[#This Row],[Total Hours Nurse Staffing]]/Table3[[#This Row],[MDS Census]]</f>
        <v>4.1372594312246083</v>
      </c>
      <c r="G371" s="3">
        <f>Table3[[#This Row],[Total Direct Care Staff Hours]]/Table3[[#This Row],[MDS Census]]</f>
        <v>3.6913905977945443</v>
      </c>
      <c r="H371" s="3">
        <f>Table3[[#This Row],[Total RN Hours (w/ Admin, DON)]]/Table3[[#This Row],[MDS Census]]</f>
        <v>1.0317307022634938</v>
      </c>
      <c r="I371" s="3">
        <f>Table3[[#This Row],[RN Hours (excl. Admin, DON)]]/Table3[[#This Row],[MDS Census]]</f>
        <v>0.58586186883343006</v>
      </c>
      <c r="J371" s="3">
        <f t="shared" si="6"/>
        <v>396.02766666666668</v>
      </c>
      <c r="K371" s="3">
        <f>SUM(Table3[[#This Row],[RN Hours (excl. Admin, DON)]], Table3[[#This Row],[LPN Hours (excl. Admin)]], Table3[[#This Row],[CNA Hours]], Table3[[#This Row],[NA TR Hours]], Table3[[#This Row],[Med Aide/Tech Hours]])</f>
        <v>353.34811111111111</v>
      </c>
      <c r="L371" s="3">
        <f>SUM(Table3[[#This Row],[RN Hours (excl. Admin, DON)]:[RN DON Hours]])</f>
        <v>98.759555555555565</v>
      </c>
      <c r="M371" s="3">
        <v>56.08</v>
      </c>
      <c r="N371" s="3">
        <v>38.262888888888888</v>
      </c>
      <c r="O371" s="3">
        <v>4.416666666666667</v>
      </c>
      <c r="P371" s="3">
        <f>SUM(Table3[[#This Row],[LPN Hours (excl. Admin)]:[LPN Admin Hours]])</f>
        <v>67.623333333333335</v>
      </c>
      <c r="Q371" s="3">
        <v>67.623333333333335</v>
      </c>
      <c r="R371" s="3">
        <v>0</v>
      </c>
      <c r="S371" s="3">
        <f>SUM(Table3[[#This Row],[CNA Hours]], Table3[[#This Row],[NA TR Hours]], Table3[[#This Row],[Med Aide/Tech Hours]])</f>
        <v>229.64477777777779</v>
      </c>
      <c r="T371" s="3">
        <v>226.68088888888889</v>
      </c>
      <c r="U371" s="3">
        <v>2.963888888888889</v>
      </c>
      <c r="V371" s="3">
        <v>0</v>
      </c>
      <c r="W371" s="3">
        <f>SUM(Table3[[#This Row],[RN Hours Contract]:[Med Aide Hours Contract]])</f>
        <v>0</v>
      </c>
      <c r="X371" s="3">
        <v>0</v>
      </c>
      <c r="Y371" s="3">
        <v>0</v>
      </c>
      <c r="Z371" s="3">
        <v>0</v>
      </c>
      <c r="AA371" s="3">
        <v>0</v>
      </c>
      <c r="AB371" s="3">
        <v>0</v>
      </c>
      <c r="AC371" s="3">
        <v>0</v>
      </c>
      <c r="AD371" s="3">
        <v>0</v>
      </c>
      <c r="AE371" s="3">
        <v>0</v>
      </c>
      <c r="AF371" t="s">
        <v>369</v>
      </c>
      <c r="AG371" s="13">
        <v>3</v>
      </c>
      <c r="AQ371"/>
    </row>
    <row r="372" spans="1:43" x14ac:dyDescent="0.2">
      <c r="A372" t="s">
        <v>681</v>
      </c>
      <c r="B372" t="s">
        <v>1062</v>
      </c>
      <c r="C372" t="s">
        <v>1619</v>
      </c>
      <c r="D372" t="s">
        <v>1721</v>
      </c>
      <c r="E372" s="3">
        <v>215.4</v>
      </c>
      <c r="F372" s="3">
        <f>Table3[[#This Row],[Total Hours Nurse Staffing]]/Table3[[#This Row],[MDS Census]]</f>
        <v>3.6466393273496336</v>
      </c>
      <c r="G372" s="3">
        <f>Table3[[#This Row],[Total Direct Care Staff Hours]]/Table3[[#This Row],[MDS Census]]</f>
        <v>3.5284999484163824</v>
      </c>
      <c r="H372" s="3">
        <f>Table3[[#This Row],[Total RN Hours (w/ Admin, DON)]]/Table3[[#This Row],[MDS Census]]</f>
        <v>0.88272464665222317</v>
      </c>
      <c r="I372" s="3">
        <f>Table3[[#This Row],[RN Hours (excl. Admin, DON)]]/Table3[[#This Row],[MDS Census]]</f>
        <v>0.76458526771897239</v>
      </c>
      <c r="J372" s="3">
        <f t="shared" si="6"/>
        <v>785.48611111111109</v>
      </c>
      <c r="K372" s="3">
        <f>SUM(Table3[[#This Row],[RN Hours (excl. Admin, DON)]], Table3[[#This Row],[LPN Hours (excl. Admin)]], Table3[[#This Row],[CNA Hours]], Table3[[#This Row],[NA TR Hours]], Table3[[#This Row],[Med Aide/Tech Hours]])</f>
        <v>760.03888888888878</v>
      </c>
      <c r="L372" s="3">
        <f>SUM(Table3[[#This Row],[RN Hours (excl. Admin, DON)]:[RN DON Hours]])</f>
        <v>190.13888888888889</v>
      </c>
      <c r="M372" s="3">
        <v>164.69166666666666</v>
      </c>
      <c r="N372" s="3">
        <v>20.577777777777779</v>
      </c>
      <c r="O372" s="3">
        <v>4.8694444444444445</v>
      </c>
      <c r="P372" s="3">
        <f>SUM(Table3[[#This Row],[LPN Hours (excl. Admin)]:[LPN Admin Hours]])</f>
        <v>170.22499999999999</v>
      </c>
      <c r="Q372" s="3">
        <v>170.22499999999999</v>
      </c>
      <c r="R372" s="3">
        <v>0</v>
      </c>
      <c r="S372" s="3">
        <f>SUM(Table3[[#This Row],[CNA Hours]], Table3[[#This Row],[NA TR Hours]], Table3[[#This Row],[Med Aide/Tech Hours]])</f>
        <v>425.12222222222221</v>
      </c>
      <c r="T372" s="3">
        <v>425.12222222222221</v>
      </c>
      <c r="U372" s="3">
        <v>0</v>
      </c>
      <c r="V372" s="3">
        <v>0</v>
      </c>
      <c r="W372" s="3">
        <f>SUM(Table3[[#This Row],[RN Hours Contract]:[Med Aide Hours Contract]])</f>
        <v>105.71944444444445</v>
      </c>
      <c r="X372" s="3">
        <v>29.497222222222224</v>
      </c>
      <c r="Y372" s="3">
        <v>0</v>
      </c>
      <c r="Z372" s="3">
        <v>0</v>
      </c>
      <c r="AA372" s="3">
        <v>40.35</v>
      </c>
      <c r="AB372" s="3">
        <v>0</v>
      </c>
      <c r="AC372" s="3">
        <v>35.87222222222222</v>
      </c>
      <c r="AD372" s="3">
        <v>0</v>
      </c>
      <c r="AE372" s="3">
        <v>0</v>
      </c>
      <c r="AF372" t="s">
        <v>370</v>
      </c>
      <c r="AG372" s="13">
        <v>3</v>
      </c>
      <c r="AQ372"/>
    </row>
    <row r="373" spans="1:43" x14ac:dyDescent="0.2">
      <c r="A373" t="s">
        <v>681</v>
      </c>
      <c r="B373" t="s">
        <v>1063</v>
      </c>
      <c r="C373" t="s">
        <v>1467</v>
      </c>
      <c r="D373" t="s">
        <v>1721</v>
      </c>
      <c r="E373" s="3">
        <v>166.9</v>
      </c>
      <c r="F373" s="3">
        <f>Table3[[#This Row],[Total Hours Nurse Staffing]]/Table3[[#This Row],[MDS Census]]</f>
        <v>3.7975001664336587</v>
      </c>
      <c r="G373" s="3">
        <f>Table3[[#This Row],[Total Direct Care Staff Hours]]/Table3[[#This Row],[MDS Census]]</f>
        <v>3.7234704746687965</v>
      </c>
      <c r="H373" s="3">
        <f>Table3[[#This Row],[Total RN Hours (w/ Admin, DON)]]/Table3[[#This Row],[MDS Census]]</f>
        <v>0.78982757472871312</v>
      </c>
      <c r="I373" s="3">
        <f>Table3[[#This Row],[RN Hours (excl. Admin, DON)]]/Table3[[#This Row],[MDS Census]]</f>
        <v>0.71579788296385061</v>
      </c>
      <c r="J373" s="3">
        <f t="shared" si="6"/>
        <v>633.80277777777769</v>
      </c>
      <c r="K373" s="3">
        <f>SUM(Table3[[#This Row],[RN Hours (excl. Admin, DON)]], Table3[[#This Row],[LPN Hours (excl. Admin)]], Table3[[#This Row],[CNA Hours]], Table3[[#This Row],[NA TR Hours]], Table3[[#This Row],[Med Aide/Tech Hours]])</f>
        <v>621.44722222222219</v>
      </c>
      <c r="L373" s="3">
        <f>SUM(Table3[[#This Row],[RN Hours (excl. Admin, DON)]:[RN DON Hours]])</f>
        <v>131.82222222222222</v>
      </c>
      <c r="M373" s="3">
        <v>119.46666666666667</v>
      </c>
      <c r="N373" s="3">
        <v>10.725</v>
      </c>
      <c r="O373" s="3">
        <v>1.6305555555555555</v>
      </c>
      <c r="P373" s="3">
        <f>SUM(Table3[[#This Row],[LPN Hours (excl. Admin)]:[LPN Admin Hours]])</f>
        <v>114.675</v>
      </c>
      <c r="Q373" s="3">
        <v>114.675</v>
      </c>
      <c r="R373" s="3">
        <v>0</v>
      </c>
      <c r="S373" s="3">
        <f>SUM(Table3[[#This Row],[CNA Hours]], Table3[[#This Row],[NA TR Hours]], Table3[[#This Row],[Med Aide/Tech Hours]])</f>
        <v>387.30555555555554</v>
      </c>
      <c r="T373" s="3">
        <v>387.30555555555554</v>
      </c>
      <c r="U373" s="3">
        <v>0</v>
      </c>
      <c r="V373" s="3">
        <v>0</v>
      </c>
      <c r="W373" s="3">
        <f>SUM(Table3[[#This Row],[RN Hours Contract]:[Med Aide Hours Contract]])</f>
        <v>32.261111111111106</v>
      </c>
      <c r="X373" s="3">
        <v>19.774999999999999</v>
      </c>
      <c r="Y373" s="3">
        <v>0</v>
      </c>
      <c r="Z373" s="3">
        <v>0</v>
      </c>
      <c r="AA373" s="3">
        <v>3.8833333333333333</v>
      </c>
      <c r="AB373" s="3">
        <v>0</v>
      </c>
      <c r="AC373" s="3">
        <v>8.6027777777777779</v>
      </c>
      <c r="AD373" s="3">
        <v>0</v>
      </c>
      <c r="AE373" s="3">
        <v>0</v>
      </c>
      <c r="AF373" t="s">
        <v>371</v>
      </c>
      <c r="AG373" s="13">
        <v>3</v>
      </c>
      <c r="AQ373"/>
    </row>
    <row r="374" spans="1:43" x14ac:dyDescent="0.2">
      <c r="A374" t="s">
        <v>681</v>
      </c>
      <c r="B374" t="s">
        <v>1064</v>
      </c>
      <c r="C374" t="s">
        <v>1620</v>
      </c>
      <c r="D374" t="s">
        <v>1725</v>
      </c>
      <c r="E374" s="3">
        <v>32.233333333333334</v>
      </c>
      <c r="F374" s="3">
        <f>Table3[[#This Row],[Total Hours Nurse Staffing]]/Table3[[#This Row],[MDS Census]]</f>
        <v>3.452430196483971</v>
      </c>
      <c r="G374" s="3">
        <f>Table3[[#This Row],[Total Direct Care Staff Hours]]/Table3[[#This Row],[MDS Census]]</f>
        <v>3.1436573595311956</v>
      </c>
      <c r="H374" s="3">
        <f>Table3[[#This Row],[Total RN Hours (w/ Admin, DON)]]/Table3[[#This Row],[MDS Census]]</f>
        <v>0.90046535677352635</v>
      </c>
      <c r="I374" s="3">
        <f>Table3[[#This Row],[RN Hours (excl. Admin, DON)]]/Table3[[#This Row],[MDS Census]]</f>
        <v>0.7418993450534298</v>
      </c>
      <c r="J374" s="3">
        <f t="shared" si="6"/>
        <v>111.28333333333333</v>
      </c>
      <c r="K374" s="3">
        <f>SUM(Table3[[#This Row],[RN Hours (excl. Admin, DON)]], Table3[[#This Row],[LPN Hours (excl. Admin)]], Table3[[#This Row],[CNA Hours]], Table3[[#This Row],[NA TR Hours]], Table3[[#This Row],[Med Aide/Tech Hours]])</f>
        <v>101.33055555555555</v>
      </c>
      <c r="L374" s="3">
        <f>SUM(Table3[[#This Row],[RN Hours (excl. Admin, DON)]:[RN DON Hours]])</f>
        <v>29.024999999999999</v>
      </c>
      <c r="M374" s="3">
        <v>23.913888888888888</v>
      </c>
      <c r="N374" s="3">
        <v>0.13333333333333333</v>
      </c>
      <c r="O374" s="3">
        <v>4.9777777777777779</v>
      </c>
      <c r="P374" s="3">
        <f>SUM(Table3[[#This Row],[LPN Hours (excl. Admin)]:[LPN Admin Hours]])</f>
        <v>21.766666666666666</v>
      </c>
      <c r="Q374" s="3">
        <v>16.925000000000001</v>
      </c>
      <c r="R374" s="3">
        <v>4.8416666666666668</v>
      </c>
      <c r="S374" s="3">
        <f>SUM(Table3[[#This Row],[CNA Hours]], Table3[[#This Row],[NA TR Hours]], Table3[[#This Row],[Med Aide/Tech Hours]])</f>
        <v>60.491666666666667</v>
      </c>
      <c r="T374" s="3">
        <v>54.722222222222221</v>
      </c>
      <c r="U374" s="3">
        <v>5.7694444444444448</v>
      </c>
      <c r="V374" s="3">
        <v>0</v>
      </c>
      <c r="W374" s="3">
        <f>SUM(Table3[[#This Row],[RN Hours Contract]:[Med Aide Hours Contract]])</f>
        <v>0</v>
      </c>
      <c r="X374" s="3">
        <v>0</v>
      </c>
      <c r="Y374" s="3">
        <v>0</v>
      </c>
      <c r="Z374" s="3">
        <v>0</v>
      </c>
      <c r="AA374" s="3">
        <v>0</v>
      </c>
      <c r="AB374" s="3">
        <v>0</v>
      </c>
      <c r="AC374" s="3">
        <v>0</v>
      </c>
      <c r="AD374" s="3">
        <v>0</v>
      </c>
      <c r="AE374" s="3">
        <v>0</v>
      </c>
      <c r="AF374" t="s">
        <v>372</v>
      </c>
      <c r="AG374" s="13">
        <v>3</v>
      </c>
      <c r="AQ374"/>
    </row>
    <row r="375" spans="1:43" x14ac:dyDescent="0.2">
      <c r="A375" t="s">
        <v>681</v>
      </c>
      <c r="B375" t="s">
        <v>1065</v>
      </c>
      <c r="C375" t="s">
        <v>1621</v>
      </c>
      <c r="D375" t="s">
        <v>1716</v>
      </c>
      <c r="E375" s="3">
        <v>101.22222222222223</v>
      </c>
      <c r="F375" s="3">
        <f>Table3[[#This Row],[Total Hours Nurse Staffing]]/Table3[[#This Row],[MDS Census]]</f>
        <v>3.5027003293084524</v>
      </c>
      <c r="G375" s="3">
        <f>Table3[[#This Row],[Total Direct Care Staff Hours]]/Table3[[#This Row],[MDS Census]]</f>
        <v>2.919972557628979</v>
      </c>
      <c r="H375" s="3">
        <f>Table3[[#This Row],[Total RN Hours (w/ Admin, DON)]]/Table3[[#This Row],[MDS Census]]</f>
        <v>0.69183863885839736</v>
      </c>
      <c r="I375" s="3">
        <f>Table3[[#This Row],[RN Hours (excl. Admin, DON)]]/Table3[[#This Row],[MDS Census]]</f>
        <v>0.10911086717892425</v>
      </c>
      <c r="J375" s="3">
        <f t="shared" si="6"/>
        <v>354.55111111111114</v>
      </c>
      <c r="K375" s="3">
        <f>SUM(Table3[[#This Row],[RN Hours (excl. Admin, DON)]], Table3[[#This Row],[LPN Hours (excl. Admin)]], Table3[[#This Row],[CNA Hours]], Table3[[#This Row],[NA TR Hours]], Table3[[#This Row],[Med Aide/Tech Hours]])</f>
        <v>295.56611111111113</v>
      </c>
      <c r="L375" s="3">
        <f>SUM(Table3[[#This Row],[RN Hours (excl. Admin, DON)]:[RN DON Hours]])</f>
        <v>70.029444444444451</v>
      </c>
      <c r="M375" s="3">
        <v>11.044444444444444</v>
      </c>
      <c r="N375" s="3">
        <v>52.140555555555565</v>
      </c>
      <c r="O375" s="3">
        <v>6.8444444444444441</v>
      </c>
      <c r="P375" s="3">
        <f>SUM(Table3[[#This Row],[LPN Hours (excl. Admin)]:[LPN Admin Hours]])</f>
        <v>61.707222222222221</v>
      </c>
      <c r="Q375" s="3">
        <v>61.707222222222221</v>
      </c>
      <c r="R375" s="3">
        <v>0</v>
      </c>
      <c r="S375" s="3">
        <f>SUM(Table3[[#This Row],[CNA Hours]], Table3[[#This Row],[NA TR Hours]], Table3[[#This Row],[Med Aide/Tech Hours]])</f>
        <v>222.81444444444443</v>
      </c>
      <c r="T375" s="3">
        <v>222.81444444444443</v>
      </c>
      <c r="U375" s="3">
        <v>0</v>
      </c>
      <c r="V375" s="3">
        <v>0</v>
      </c>
      <c r="W375" s="3">
        <f>SUM(Table3[[#This Row],[RN Hours Contract]:[Med Aide Hours Contract]])</f>
        <v>5.291666666666667</v>
      </c>
      <c r="X375" s="3">
        <v>0</v>
      </c>
      <c r="Y375" s="3">
        <v>0.97777777777777775</v>
      </c>
      <c r="Z375" s="3">
        <v>0</v>
      </c>
      <c r="AA375" s="3">
        <v>4.3138888888888891</v>
      </c>
      <c r="AB375" s="3">
        <v>0</v>
      </c>
      <c r="AC375" s="3">
        <v>0</v>
      </c>
      <c r="AD375" s="3">
        <v>0</v>
      </c>
      <c r="AE375" s="3">
        <v>0</v>
      </c>
      <c r="AF375" t="s">
        <v>373</v>
      </c>
      <c r="AG375" s="13">
        <v>3</v>
      </c>
      <c r="AQ375"/>
    </row>
    <row r="376" spans="1:43" x14ac:dyDescent="0.2">
      <c r="A376" t="s">
        <v>681</v>
      </c>
      <c r="B376" t="s">
        <v>1066</v>
      </c>
      <c r="C376" t="s">
        <v>1406</v>
      </c>
      <c r="D376" t="s">
        <v>1734</v>
      </c>
      <c r="E376" s="3">
        <v>37.855555555555554</v>
      </c>
      <c r="F376" s="3">
        <f>Table3[[#This Row],[Total Hours Nurse Staffing]]/Table3[[#This Row],[MDS Census]]</f>
        <v>3.2058996184326389</v>
      </c>
      <c r="G376" s="3">
        <f>Table3[[#This Row],[Total Direct Care Staff Hours]]/Table3[[#This Row],[MDS Census]]</f>
        <v>2.9543586733196361</v>
      </c>
      <c r="H376" s="3">
        <f>Table3[[#This Row],[Total RN Hours (w/ Admin, DON)]]/Table3[[#This Row],[MDS Census]]</f>
        <v>1.0032286469034339</v>
      </c>
      <c r="I376" s="3">
        <f>Table3[[#This Row],[RN Hours (excl. Admin, DON)]]/Table3[[#This Row],[MDS Census]]</f>
        <v>0.75168770179043154</v>
      </c>
      <c r="J376" s="3">
        <f t="shared" si="6"/>
        <v>121.36111111111111</v>
      </c>
      <c r="K376" s="3">
        <f>SUM(Table3[[#This Row],[RN Hours (excl. Admin, DON)]], Table3[[#This Row],[LPN Hours (excl. Admin)]], Table3[[#This Row],[CNA Hours]], Table3[[#This Row],[NA TR Hours]], Table3[[#This Row],[Med Aide/Tech Hours]])</f>
        <v>111.83888888888889</v>
      </c>
      <c r="L376" s="3">
        <f>SUM(Table3[[#This Row],[RN Hours (excl. Admin, DON)]:[RN DON Hours]])</f>
        <v>37.977777777777774</v>
      </c>
      <c r="M376" s="3">
        <v>28.455555555555556</v>
      </c>
      <c r="N376" s="3">
        <v>5.2111111111111112</v>
      </c>
      <c r="O376" s="3">
        <v>4.3111111111111109</v>
      </c>
      <c r="P376" s="3">
        <f>SUM(Table3[[#This Row],[LPN Hours (excl. Admin)]:[LPN Admin Hours]])</f>
        <v>21.669444444444444</v>
      </c>
      <c r="Q376" s="3">
        <v>21.669444444444444</v>
      </c>
      <c r="R376" s="3">
        <v>0</v>
      </c>
      <c r="S376" s="3">
        <f>SUM(Table3[[#This Row],[CNA Hours]], Table3[[#This Row],[NA TR Hours]], Table3[[#This Row],[Med Aide/Tech Hours]])</f>
        <v>61.713888888888889</v>
      </c>
      <c r="T376" s="3">
        <v>61.713888888888889</v>
      </c>
      <c r="U376" s="3">
        <v>0</v>
      </c>
      <c r="V376" s="3">
        <v>0</v>
      </c>
      <c r="W376" s="3">
        <f>SUM(Table3[[#This Row],[RN Hours Contract]:[Med Aide Hours Contract]])</f>
        <v>39.194444444444443</v>
      </c>
      <c r="X376" s="3">
        <v>7.3777777777777782</v>
      </c>
      <c r="Y376" s="3">
        <v>0</v>
      </c>
      <c r="Z376" s="3">
        <v>0</v>
      </c>
      <c r="AA376" s="3">
        <v>4.7638888888888893</v>
      </c>
      <c r="AB376" s="3">
        <v>0</v>
      </c>
      <c r="AC376" s="3">
        <v>27.052777777777777</v>
      </c>
      <c r="AD376" s="3">
        <v>0</v>
      </c>
      <c r="AE376" s="3">
        <v>0</v>
      </c>
      <c r="AF376" t="s">
        <v>374</v>
      </c>
      <c r="AG376" s="13">
        <v>3</v>
      </c>
      <c r="AQ376"/>
    </row>
    <row r="377" spans="1:43" x14ac:dyDescent="0.2">
      <c r="A377" t="s">
        <v>681</v>
      </c>
      <c r="B377" t="s">
        <v>1067</v>
      </c>
      <c r="C377" t="s">
        <v>1507</v>
      </c>
      <c r="D377" t="s">
        <v>1702</v>
      </c>
      <c r="E377" s="3">
        <v>37.655555555555559</v>
      </c>
      <c r="F377" s="3">
        <f>Table3[[#This Row],[Total Hours Nurse Staffing]]/Table3[[#This Row],[MDS Census]]</f>
        <v>4.3968043670699322</v>
      </c>
      <c r="G377" s="3">
        <f>Table3[[#This Row],[Total Direct Care Staff Hours]]/Table3[[#This Row],[MDS Census]]</f>
        <v>4.1152316317497784</v>
      </c>
      <c r="H377" s="3">
        <f>Table3[[#This Row],[Total RN Hours (w/ Admin, DON)]]/Table3[[#This Row],[MDS Census]]</f>
        <v>0.96318973148421361</v>
      </c>
      <c r="I377" s="3">
        <f>Table3[[#This Row],[RN Hours (excl. Admin, DON)]]/Table3[[#This Row],[MDS Census]]</f>
        <v>0.68161699616406013</v>
      </c>
      <c r="J377" s="3">
        <f t="shared" si="6"/>
        <v>165.56411111111112</v>
      </c>
      <c r="K377" s="3">
        <f>SUM(Table3[[#This Row],[RN Hours (excl. Admin, DON)]], Table3[[#This Row],[LPN Hours (excl. Admin)]], Table3[[#This Row],[CNA Hours]], Table3[[#This Row],[NA TR Hours]], Table3[[#This Row],[Med Aide/Tech Hours]])</f>
        <v>154.96133333333333</v>
      </c>
      <c r="L377" s="3">
        <f>SUM(Table3[[#This Row],[RN Hours (excl. Admin, DON)]:[RN DON Hours]])</f>
        <v>36.269444444444446</v>
      </c>
      <c r="M377" s="3">
        <v>25.666666666666668</v>
      </c>
      <c r="N377" s="3">
        <v>5.6583333333333332</v>
      </c>
      <c r="O377" s="3">
        <v>4.9444444444444446</v>
      </c>
      <c r="P377" s="3">
        <f>SUM(Table3[[#This Row],[LPN Hours (excl. Admin)]:[LPN Admin Hours]])</f>
        <v>30.772222222222222</v>
      </c>
      <c r="Q377" s="3">
        <v>30.772222222222222</v>
      </c>
      <c r="R377" s="3">
        <v>0</v>
      </c>
      <c r="S377" s="3">
        <f>SUM(Table3[[#This Row],[CNA Hours]], Table3[[#This Row],[NA TR Hours]], Table3[[#This Row],[Med Aide/Tech Hours]])</f>
        <v>98.522444444444446</v>
      </c>
      <c r="T377" s="3">
        <v>98.522444444444446</v>
      </c>
      <c r="U377" s="3">
        <v>0</v>
      </c>
      <c r="V377" s="3">
        <v>0</v>
      </c>
      <c r="W377" s="3">
        <f>SUM(Table3[[#This Row],[RN Hours Contract]:[Med Aide Hours Contract]])</f>
        <v>2.0083333333333333</v>
      </c>
      <c r="X377" s="3">
        <v>2.0083333333333333</v>
      </c>
      <c r="Y377" s="3">
        <v>0</v>
      </c>
      <c r="Z377" s="3">
        <v>0</v>
      </c>
      <c r="AA377" s="3">
        <v>0</v>
      </c>
      <c r="AB377" s="3">
        <v>0</v>
      </c>
      <c r="AC377" s="3">
        <v>0</v>
      </c>
      <c r="AD377" s="3">
        <v>0</v>
      </c>
      <c r="AE377" s="3">
        <v>0</v>
      </c>
      <c r="AF377" t="s">
        <v>375</v>
      </c>
      <c r="AG377" s="13">
        <v>3</v>
      </c>
      <c r="AQ377"/>
    </row>
    <row r="378" spans="1:43" x14ac:dyDescent="0.2">
      <c r="A378" t="s">
        <v>681</v>
      </c>
      <c r="B378" t="s">
        <v>1068</v>
      </c>
      <c r="C378" t="s">
        <v>1622</v>
      </c>
      <c r="D378" t="s">
        <v>1688</v>
      </c>
      <c r="E378" s="3">
        <v>47.733333333333334</v>
      </c>
      <c r="F378" s="3">
        <f>Table3[[#This Row],[Total Hours Nurse Staffing]]/Table3[[#This Row],[MDS Census]]</f>
        <v>3.9439594972067038</v>
      </c>
      <c r="G378" s="3">
        <f>Table3[[#This Row],[Total Direct Care Staff Hours]]/Table3[[#This Row],[MDS Census]]</f>
        <v>3.169459962756052</v>
      </c>
      <c r="H378" s="3">
        <f>Table3[[#This Row],[Total RN Hours (w/ Admin, DON)]]/Table3[[#This Row],[MDS Census]]</f>
        <v>1.2482541899441342</v>
      </c>
      <c r="I378" s="3">
        <f>Table3[[#This Row],[RN Hours (excl. Admin, DON)]]/Table3[[#This Row],[MDS Census]]</f>
        <v>0.47375465549348228</v>
      </c>
      <c r="J378" s="3">
        <f t="shared" si="6"/>
        <v>188.25833333333333</v>
      </c>
      <c r="K378" s="3">
        <f>SUM(Table3[[#This Row],[RN Hours (excl. Admin, DON)]], Table3[[#This Row],[LPN Hours (excl. Admin)]], Table3[[#This Row],[CNA Hours]], Table3[[#This Row],[NA TR Hours]], Table3[[#This Row],[Med Aide/Tech Hours]])</f>
        <v>151.28888888888889</v>
      </c>
      <c r="L378" s="3">
        <f>SUM(Table3[[#This Row],[RN Hours (excl. Admin, DON)]:[RN DON Hours]])</f>
        <v>59.583333333333336</v>
      </c>
      <c r="M378" s="3">
        <v>22.613888888888887</v>
      </c>
      <c r="N378" s="3">
        <v>31.280555555555555</v>
      </c>
      <c r="O378" s="3">
        <v>5.6888888888888891</v>
      </c>
      <c r="P378" s="3">
        <f>SUM(Table3[[#This Row],[LPN Hours (excl. Admin)]:[LPN Admin Hours]])</f>
        <v>14.722222222222221</v>
      </c>
      <c r="Q378" s="3">
        <v>14.722222222222221</v>
      </c>
      <c r="R378" s="3">
        <v>0</v>
      </c>
      <c r="S378" s="3">
        <f>SUM(Table3[[#This Row],[CNA Hours]], Table3[[#This Row],[NA TR Hours]], Table3[[#This Row],[Med Aide/Tech Hours]])</f>
        <v>113.95277777777778</v>
      </c>
      <c r="T378" s="3">
        <v>113.95277777777778</v>
      </c>
      <c r="U378" s="3">
        <v>0</v>
      </c>
      <c r="V378" s="3">
        <v>0</v>
      </c>
      <c r="W378" s="3">
        <f>SUM(Table3[[#This Row],[RN Hours Contract]:[Med Aide Hours Contract]])</f>
        <v>0</v>
      </c>
      <c r="X378" s="3">
        <v>0</v>
      </c>
      <c r="Y378" s="3">
        <v>0</v>
      </c>
      <c r="Z378" s="3">
        <v>0</v>
      </c>
      <c r="AA378" s="3">
        <v>0</v>
      </c>
      <c r="AB378" s="3">
        <v>0</v>
      </c>
      <c r="AC378" s="3">
        <v>0</v>
      </c>
      <c r="AD378" s="3">
        <v>0</v>
      </c>
      <c r="AE378" s="3">
        <v>0</v>
      </c>
      <c r="AF378" t="s">
        <v>376</v>
      </c>
      <c r="AG378" s="13">
        <v>3</v>
      </c>
      <c r="AQ378"/>
    </row>
    <row r="379" spans="1:43" x14ac:dyDescent="0.2">
      <c r="A379" t="s">
        <v>681</v>
      </c>
      <c r="B379" t="s">
        <v>1069</v>
      </c>
      <c r="C379" t="s">
        <v>1373</v>
      </c>
      <c r="D379" t="s">
        <v>1704</v>
      </c>
      <c r="E379" s="3">
        <v>92.1</v>
      </c>
      <c r="F379" s="3">
        <f>Table3[[#This Row],[Total Hours Nurse Staffing]]/Table3[[#This Row],[MDS Census]]</f>
        <v>3.8449354566292677</v>
      </c>
      <c r="G379" s="3">
        <f>Table3[[#This Row],[Total Direct Care Staff Hours]]/Table3[[#This Row],[MDS Census]]</f>
        <v>3.2163373145132099</v>
      </c>
      <c r="H379" s="3">
        <f>Table3[[#This Row],[Total RN Hours (w/ Admin, DON)]]/Table3[[#This Row],[MDS Census]]</f>
        <v>0.75068765834238149</v>
      </c>
      <c r="I379" s="3">
        <f>Table3[[#This Row],[RN Hours (excl. Admin, DON)]]/Table3[[#This Row],[MDS Census]]</f>
        <v>0.12208951622632404</v>
      </c>
      <c r="J379" s="3">
        <f t="shared" si="6"/>
        <v>354.11855555555553</v>
      </c>
      <c r="K379" s="3">
        <f>SUM(Table3[[#This Row],[RN Hours (excl. Admin, DON)]], Table3[[#This Row],[LPN Hours (excl. Admin)]], Table3[[#This Row],[CNA Hours]], Table3[[#This Row],[NA TR Hours]], Table3[[#This Row],[Med Aide/Tech Hours]])</f>
        <v>296.22466666666662</v>
      </c>
      <c r="L379" s="3">
        <f>SUM(Table3[[#This Row],[RN Hours (excl. Admin, DON)]:[RN DON Hours]])</f>
        <v>69.138333333333335</v>
      </c>
      <c r="M379" s="3">
        <v>11.244444444444444</v>
      </c>
      <c r="N379" s="3">
        <v>51.582777777777778</v>
      </c>
      <c r="O379" s="3">
        <v>6.3111111111111109</v>
      </c>
      <c r="P379" s="3">
        <f>SUM(Table3[[#This Row],[LPN Hours (excl. Admin)]:[LPN Admin Hours]])</f>
        <v>91.11944444444444</v>
      </c>
      <c r="Q379" s="3">
        <v>91.11944444444444</v>
      </c>
      <c r="R379" s="3">
        <v>0</v>
      </c>
      <c r="S379" s="3">
        <f>SUM(Table3[[#This Row],[CNA Hours]], Table3[[#This Row],[NA TR Hours]], Table3[[#This Row],[Med Aide/Tech Hours]])</f>
        <v>193.86077777777777</v>
      </c>
      <c r="T379" s="3">
        <v>182.01077777777778</v>
      </c>
      <c r="U379" s="3">
        <v>11.849999999999994</v>
      </c>
      <c r="V379" s="3">
        <v>0</v>
      </c>
      <c r="W379" s="3">
        <f>SUM(Table3[[#This Row],[RN Hours Contract]:[Med Aide Hours Contract]])</f>
        <v>9.6388888888888893</v>
      </c>
      <c r="X379" s="3">
        <v>0</v>
      </c>
      <c r="Y379" s="3">
        <v>0.5</v>
      </c>
      <c r="Z379" s="3">
        <v>0</v>
      </c>
      <c r="AA379" s="3">
        <v>0.88888888888888884</v>
      </c>
      <c r="AB379" s="3">
        <v>0</v>
      </c>
      <c r="AC379" s="3">
        <v>8.25</v>
      </c>
      <c r="AD379" s="3">
        <v>0</v>
      </c>
      <c r="AE379" s="3">
        <v>0</v>
      </c>
      <c r="AF379" t="s">
        <v>377</v>
      </c>
      <c r="AG379" s="13">
        <v>3</v>
      </c>
      <c r="AQ379"/>
    </row>
    <row r="380" spans="1:43" x14ac:dyDescent="0.2">
      <c r="A380" t="s">
        <v>681</v>
      </c>
      <c r="B380" t="s">
        <v>1070</v>
      </c>
      <c r="C380" t="s">
        <v>1526</v>
      </c>
      <c r="D380" t="s">
        <v>1730</v>
      </c>
      <c r="E380" s="3">
        <v>89.922222222222217</v>
      </c>
      <c r="F380" s="3">
        <f>Table3[[#This Row],[Total Hours Nurse Staffing]]/Table3[[#This Row],[MDS Census]]</f>
        <v>3.1739466205362659</v>
      </c>
      <c r="G380" s="3">
        <f>Table3[[#This Row],[Total Direct Care Staff Hours]]/Table3[[#This Row],[MDS Census]]</f>
        <v>3.0068886692203143</v>
      </c>
      <c r="H380" s="3">
        <f>Table3[[#This Row],[Total RN Hours (w/ Admin, DON)]]/Table3[[#This Row],[MDS Census]]</f>
        <v>0.57370567156802188</v>
      </c>
      <c r="I380" s="3">
        <f>Table3[[#This Row],[RN Hours (excl. Admin, DON)]]/Table3[[#This Row],[MDS Census]]</f>
        <v>0.40664772025206974</v>
      </c>
      <c r="J380" s="3">
        <f t="shared" si="6"/>
        <v>285.4083333333333</v>
      </c>
      <c r="K380" s="3">
        <f>SUM(Table3[[#This Row],[RN Hours (excl. Admin, DON)]], Table3[[#This Row],[LPN Hours (excl. Admin)]], Table3[[#This Row],[CNA Hours]], Table3[[#This Row],[NA TR Hours]], Table3[[#This Row],[Med Aide/Tech Hours]])</f>
        <v>270.38611111111112</v>
      </c>
      <c r="L380" s="3">
        <f>SUM(Table3[[#This Row],[RN Hours (excl. Admin, DON)]:[RN DON Hours]])</f>
        <v>51.588888888888896</v>
      </c>
      <c r="M380" s="3">
        <v>36.56666666666667</v>
      </c>
      <c r="N380" s="3">
        <v>9.7777777777777786</v>
      </c>
      <c r="O380" s="3">
        <v>5.2444444444444445</v>
      </c>
      <c r="P380" s="3">
        <f>SUM(Table3[[#This Row],[LPN Hours (excl. Admin)]:[LPN Admin Hours]])</f>
        <v>72.344444444444449</v>
      </c>
      <c r="Q380" s="3">
        <v>72.344444444444449</v>
      </c>
      <c r="R380" s="3">
        <v>0</v>
      </c>
      <c r="S380" s="3">
        <f>SUM(Table3[[#This Row],[CNA Hours]], Table3[[#This Row],[NA TR Hours]], Table3[[#This Row],[Med Aide/Tech Hours]])</f>
        <v>161.47499999999999</v>
      </c>
      <c r="T380" s="3">
        <v>161.47499999999999</v>
      </c>
      <c r="U380" s="3">
        <v>0</v>
      </c>
      <c r="V380" s="3">
        <v>0</v>
      </c>
      <c r="W380" s="3">
        <f>SUM(Table3[[#This Row],[RN Hours Contract]:[Med Aide Hours Contract]])</f>
        <v>34.163888888888891</v>
      </c>
      <c r="X380" s="3">
        <v>0.71944444444444444</v>
      </c>
      <c r="Y380" s="3">
        <v>0</v>
      </c>
      <c r="Z380" s="3">
        <v>0</v>
      </c>
      <c r="AA380" s="3">
        <v>19.088888888888889</v>
      </c>
      <c r="AB380" s="3">
        <v>0</v>
      </c>
      <c r="AC380" s="3">
        <v>14.355555555555556</v>
      </c>
      <c r="AD380" s="3">
        <v>0</v>
      </c>
      <c r="AE380" s="3">
        <v>0</v>
      </c>
      <c r="AF380" t="s">
        <v>378</v>
      </c>
      <c r="AG380" s="13">
        <v>3</v>
      </c>
      <c r="AQ380"/>
    </row>
    <row r="381" spans="1:43" x14ac:dyDescent="0.2">
      <c r="A381" t="s">
        <v>681</v>
      </c>
      <c r="B381" t="s">
        <v>1071</v>
      </c>
      <c r="C381" t="s">
        <v>1623</v>
      </c>
      <c r="D381" t="s">
        <v>1741</v>
      </c>
      <c r="E381" s="3">
        <v>86.066666666666663</v>
      </c>
      <c r="F381" s="3">
        <f>Table3[[#This Row],[Total Hours Nurse Staffing]]/Table3[[#This Row],[MDS Census]]</f>
        <v>3.3201355538342376</v>
      </c>
      <c r="G381" s="3">
        <f>Table3[[#This Row],[Total Direct Care Staff Hours]]/Table3[[#This Row],[MDS Census]]</f>
        <v>3.09653627678802</v>
      </c>
      <c r="H381" s="3">
        <f>Table3[[#This Row],[Total RN Hours (w/ Admin, DON)]]/Table3[[#This Row],[MDS Census]]</f>
        <v>0.51533049315775892</v>
      </c>
      <c r="I381" s="3">
        <f>Table3[[#This Row],[RN Hours (excl. Admin, DON)]]/Table3[[#This Row],[MDS Census]]</f>
        <v>0.29173121611154146</v>
      </c>
      <c r="J381" s="3">
        <f t="shared" si="6"/>
        <v>285.75300000000004</v>
      </c>
      <c r="K381" s="3">
        <f>SUM(Table3[[#This Row],[RN Hours (excl. Admin, DON)]], Table3[[#This Row],[LPN Hours (excl. Admin)]], Table3[[#This Row],[CNA Hours]], Table3[[#This Row],[NA TR Hours]], Table3[[#This Row],[Med Aide/Tech Hours]])</f>
        <v>266.50855555555557</v>
      </c>
      <c r="L381" s="3">
        <f>SUM(Table3[[#This Row],[RN Hours (excl. Admin, DON)]:[RN DON Hours]])</f>
        <v>44.352777777777781</v>
      </c>
      <c r="M381" s="3">
        <v>25.108333333333334</v>
      </c>
      <c r="N381" s="3">
        <v>14.027777777777779</v>
      </c>
      <c r="O381" s="3">
        <v>5.2166666666666668</v>
      </c>
      <c r="P381" s="3">
        <f>SUM(Table3[[#This Row],[LPN Hours (excl. Admin)]:[LPN Admin Hours]])</f>
        <v>88.672444444444452</v>
      </c>
      <c r="Q381" s="3">
        <v>88.672444444444452</v>
      </c>
      <c r="R381" s="3">
        <v>0</v>
      </c>
      <c r="S381" s="3">
        <f>SUM(Table3[[#This Row],[CNA Hours]], Table3[[#This Row],[NA TR Hours]], Table3[[#This Row],[Med Aide/Tech Hours]])</f>
        <v>152.72777777777779</v>
      </c>
      <c r="T381" s="3">
        <v>152.72777777777779</v>
      </c>
      <c r="U381" s="3">
        <v>0</v>
      </c>
      <c r="V381" s="3">
        <v>0</v>
      </c>
      <c r="W381" s="3">
        <f>SUM(Table3[[#This Row],[RN Hours Contract]:[Med Aide Hours Contract]])</f>
        <v>33.911111111111111</v>
      </c>
      <c r="X381" s="3">
        <v>0</v>
      </c>
      <c r="Y381" s="3">
        <v>0</v>
      </c>
      <c r="Z381" s="3">
        <v>0</v>
      </c>
      <c r="AA381" s="3">
        <v>16.441666666666666</v>
      </c>
      <c r="AB381" s="3">
        <v>0</v>
      </c>
      <c r="AC381" s="3">
        <v>17.469444444444445</v>
      </c>
      <c r="AD381" s="3">
        <v>0</v>
      </c>
      <c r="AE381" s="3">
        <v>0</v>
      </c>
      <c r="AF381" t="s">
        <v>379</v>
      </c>
      <c r="AG381" s="13">
        <v>3</v>
      </c>
      <c r="AQ381"/>
    </row>
    <row r="382" spans="1:43" x14ac:dyDescent="0.2">
      <c r="A382" t="s">
        <v>681</v>
      </c>
      <c r="B382" t="s">
        <v>1072</v>
      </c>
      <c r="C382" t="s">
        <v>1371</v>
      </c>
      <c r="D382" t="s">
        <v>1721</v>
      </c>
      <c r="E382" s="3">
        <v>82.055555555555557</v>
      </c>
      <c r="F382" s="3">
        <f>Table3[[#This Row],[Total Hours Nurse Staffing]]/Table3[[#This Row],[MDS Census]]</f>
        <v>3.641909275558564</v>
      </c>
      <c r="G382" s="3">
        <f>Table3[[#This Row],[Total Direct Care Staff Hours]]/Table3[[#This Row],[MDS Census]]</f>
        <v>3.0942789438050102</v>
      </c>
      <c r="H382" s="3">
        <f>Table3[[#This Row],[Total RN Hours (w/ Admin, DON)]]/Table3[[#This Row],[MDS Census]]</f>
        <v>0.95209884901828012</v>
      </c>
      <c r="I382" s="3">
        <f>Table3[[#This Row],[RN Hours (excl. Admin, DON)]]/Table3[[#This Row],[MDS Census]]</f>
        <v>0.40446851726472582</v>
      </c>
      <c r="J382" s="3">
        <f t="shared" si="6"/>
        <v>298.83888888888885</v>
      </c>
      <c r="K382" s="3">
        <f>SUM(Table3[[#This Row],[RN Hours (excl. Admin, DON)]], Table3[[#This Row],[LPN Hours (excl. Admin)]], Table3[[#This Row],[CNA Hours]], Table3[[#This Row],[NA TR Hours]], Table3[[#This Row],[Med Aide/Tech Hours]])</f>
        <v>253.90277777777777</v>
      </c>
      <c r="L382" s="3">
        <f>SUM(Table3[[#This Row],[RN Hours (excl. Admin, DON)]:[RN DON Hours]])</f>
        <v>78.124999999999986</v>
      </c>
      <c r="M382" s="3">
        <v>33.18888888888889</v>
      </c>
      <c r="N382" s="3">
        <v>39.424999999999997</v>
      </c>
      <c r="O382" s="3">
        <v>5.5111111111111111</v>
      </c>
      <c r="P382" s="3">
        <f>SUM(Table3[[#This Row],[LPN Hours (excl. Admin)]:[LPN Admin Hours]])</f>
        <v>70.902111111111111</v>
      </c>
      <c r="Q382" s="3">
        <v>70.902111111111111</v>
      </c>
      <c r="R382" s="3">
        <v>0</v>
      </c>
      <c r="S382" s="3">
        <f>SUM(Table3[[#This Row],[CNA Hours]], Table3[[#This Row],[NA TR Hours]], Table3[[#This Row],[Med Aide/Tech Hours]])</f>
        <v>149.81177777777776</v>
      </c>
      <c r="T382" s="3">
        <v>149.81177777777776</v>
      </c>
      <c r="U382" s="3">
        <v>0</v>
      </c>
      <c r="V382" s="3">
        <v>0</v>
      </c>
      <c r="W382" s="3">
        <f>SUM(Table3[[#This Row],[RN Hours Contract]:[Med Aide Hours Contract]])</f>
        <v>16.486111111111114</v>
      </c>
      <c r="X382" s="3">
        <v>0</v>
      </c>
      <c r="Y382" s="3">
        <v>0</v>
      </c>
      <c r="Z382" s="3">
        <v>0</v>
      </c>
      <c r="AA382" s="3">
        <v>7.0048888888888898</v>
      </c>
      <c r="AB382" s="3">
        <v>0</v>
      </c>
      <c r="AC382" s="3">
        <v>9.4812222222222236</v>
      </c>
      <c r="AD382" s="3">
        <v>0</v>
      </c>
      <c r="AE382" s="3">
        <v>0</v>
      </c>
      <c r="AF382" t="s">
        <v>380</v>
      </c>
      <c r="AG382" s="13">
        <v>3</v>
      </c>
      <c r="AQ382"/>
    </row>
    <row r="383" spans="1:43" x14ac:dyDescent="0.2">
      <c r="A383" t="s">
        <v>681</v>
      </c>
      <c r="B383" t="s">
        <v>1073</v>
      </c>
      <c r="C383" t="s">
        <v>1439</v>
      </c>
      <c r="D383" t="s">
        <v>1697</v>
      </c>
      <c r="E383" s="3">
        <v>59.533333333333331</v>
      </c>
      <c r="F383" s="3">
        <f>Table3[[#This Row],[Total Hours Nurse Staffing]]/Table3[[#This Row],[MDS Census]]</f>
        <v>4.0261870100783872</v>
      </c>
      <c r="G383" s="3">
        <f>Table3[[#This Row],[Total Direct Care Staff Hours]]/Table3[[#This Row],[MDS Census]]</f>
        <v>3.6481075027995522</v>
      </c>
      <c r="H383" s="3">
        <f>Table3[[#This Row],[Total RN Hours (w/ Admin, DON)]]/Table3[[#This Row],[MDS Census]]</f>
        <v>0.65686823441582676</v>
      </c>
      <c r="I383" s="3">
        <f>Table3[[#This Row],[RN Hours (excl. Admin, DON)]]/Table3[[#This Row],[MDS Census]]</f>
        <v>0.5071855169839492</v>
      </c>
      <c r="J383" s="3">
        <f t="shared" si="6"/>
        <v>239.69233333333332</v>
      </c>
      <c r="K383" s="3">
        <f>SUM(Table3[[#This Row],[RN Hours (excl. Admin, DON)]], Table3[[#This Row],[LPN Hours (excl. Admin)]], Table3[[#This Row],[CNA Hours]], Table3[[#This Row],[NA TR Hours]], Table3[[#This Row],[Med Aide/Tech Hours]])</f>
        <v>217.184</v>
      </c>
      <c r="L383" s="3">
        <f>SUM(Table3[[#This Row],[RN Hours (excl. Admin, DON)]:[RN DON Hours]])</f>
        <v>39.105555555555554</v>
      </c>
      <c r="M383" s="3">
        <v>30.194444444444443</v>
      </c>
      <c r="N383" s="3">
        <v>4.5444444444444443</v>
      </c>
      <c r="O383" s="3">
        <v>4.3666666666666663</v>
      </c>
      <c r="P383" s="3">
        <f>SUM(Table3[[#This Row],[LPN Hours (excl. Admin)]:[LPN Admin Hours]])</f>
        <v>69.245555555555569</v>
      </c>
      <c r="Q383" s="3">
        <v>55.648333333333341</v>
      </c>
      <c r="R383" s="3">
        <v>13.597222222222221</v>
      </c>
      <c r="S383" s="3">
        <f>SUM(Table3[[#This Row],[CNA Hours]], Table3[[#This Row],[NA TR Hours]], Table3[[#This Row],[Med Aide/Tech Hours]])</f>
        <v>131.3412222222222</v>
      </c>
      <c r="T383" s="3">
        <v>130.63566666666665</v>
      </c>
      <c r="U383" s="3">
        <v>0.7055555555555556</v>
      </c>
      <c r="V383" s="3">
        <v>0</v>
      </c>
      <c r="W383" s="3">
        <f>SUM(Table3[[#This Row],[RN Hours Contract]:[Med Aide Hours Contract]])</f>
        <v>22.33122222222222</v>
      </c>
      <c r="X383" s="3">
        <v>4.2944444444444443</v>
      </c>
      <c r="Y383" s="3">
        <v>0</v>
      </c>
      <c r="Z383" s="3">
        <v>0</v>
      </c>
      <c r="AA383" s="3">
        <v>9.8455555555555545</v>
      </c>
      <c r="AB383" s="3">
        <v>0</v>
      </c>
      <c r="AC383" s="3">
        <v>8.1912222222222209</v>
      </c>
      <c r="AD383" s="3">
        <v>0</v>
      </c>
      <c r="AE383" s="3">
        <v>0</v>
      </c>
      <c r="AF383" t="s">
        <v>381</v>
      </c>
      <c r="AG383" s="13">
        <v>3</v>
      </c>
      <c r="AQ383"/>
    </row>
    <row r="384" spans="1:43" x14ac:dyDescent="0.2">
      <c r="A384" t="s">
        <v>681</v>
      </c>
      <c r="B384" t="s">
        <v>1074</v>
      </c>
      <c r="C384" t="s">
        <v>1424</v>
      </c>
      <c r="D384" t="s">
        <v>1688</v>
      </c>
      <c r="E384" s="3">
        <v>35.700000000000003</v>
      </c>
      <c r="F384" s="3">
        <f>Table3[[#This Row],[Total Hours Nurse Staffing]]/Table3[[#This Row],[MDS Census]]</f>
        <v>5.2056209150326795</v>
      </c>
      <c r="G384" s="3">
        <f>Table3[[#This Row],[Total Direct Care Staff Hours]]/Table3[[#This Row],[MDS Census]]</f>
        <v>4.9977155306567074</v>
      </c>
      <c r="H384" s="3">
        <f>Table3[[#This Row],[Total RN Hours (w/ Admin, DON)]]/Table3[[#This Row],[MDS Census]]</f>
        <v>2.0565670712729531</v>
      </c>
      <c r="I384" s="3">
        <f>Table3[[#This Row],[RN Hours (excl. Admin, DON)]]/Table3[[#This Row],[MDS Census]]</f>
        <v>1.8486616868969807</v>
      </c>
      <c r="J384" s="3">
        <f t="shared" si="6"/>
        <v>185.84066666666666</v>
      </c>
      <c r="K384" s="3">
        <f>SUM(Table3[[#This Row],[RN Hours (excl. Admin, DON)]], Table3[[#This Row],[LPN Hours (excl. Admin)]], Table3[[#This Row],[CNA Hours]], Table3[[#This Row],[NA TR Hours]], Table3[[#This Row],[Med Aide/Tech Hours]])</f>
        <v>178.41844444444448</v>
      </c>
      <c r="L384" s="3">
        <f>SUM(Table3[[#This Row],[RN Hours (excl. Admin, DON)]:[RN DON Hours]])</f>
        <v>73.419444444444437</v>
      </c>
      <c r="M384" s="3">
        <v>65.99722222222222</v>
      </c>
      <c r="N384" s="3">
        <v>7.4222222222222225</v>
      </c>
      <c r="O384" s="3">
        <v>0</v>
      </c>
      <c r="P384" s="3">
        <f>SUM(Table3[[#This Row],[LPN Hours (excl. Admin)]:[LPN Admin Hours]])</f>
        <v>11.123555555555555</v>
      </c>
      <c r="Q384" s="3">
        <v>11.123555555555555</v>
      </c>
      <c r="R384" s="3">
        <v>0</v>
      </c>
      <c r="S384" s="3">
        <f>SUM(Table3[[#This Row],[CNA Hours]], Table3[[#This Row],[NA TR Hours]], Table3[[#This Row],[Med Aide/Tech Hours]])</f>
        <v>101.29766666666667</v>
      </c>
      <c r="T384" s="3">
        <v>100.40600000000001</v>
      </c>
      <c r="U384" s="3">
        <v>0.89166666666666672</v>
      </c>
      <c r="V384" s="3">
        <v>0</v>
      </c>
      <c r="W384" s="3">
        <f>SUM(Table3[[#This Row],[RN Hours Contract]:[Med Aide Hours Contract]])</f>
        <v>0.89166666666666672</v>
      </c>
      <c r="X384" s="3">
        <v>0</v>
      </c>
      <c r="Y384" s="3">
        <v>0</v>
      </c>
      <c r="Z384" s="3">
        <v>0</v>
      </c>
      <c r="AA384" s="3">
        <v>0</v>
      </c>
      <c r="AB384" s="3">
        <v>0</v>
      </c>
      <c r="AC384" s="3">
        <v>0</v>
      </c>
      <c r="AD384" s="3">
        <v>0.89166666666666672</v>
      </c>
      <c r="AE384" s="3">
        <v>0</v>
      </c>
      <c r="AF384" t="s">
        <v>382</v>
      </c>
      <c r="AG384" s="13">
        <v>3</v>
      </c>
      <c r="AQ384"/>
    </row>
    <row r="385" spans="1:43" x14ac:dyDescent="0.2">
      <c r="A385" t="s">
        <v>681</v>
      </c>
      <c r="B385" t="s">
        <v>1075</v>
      </c>
      <c r="C385" t="s">
        <v>1376</v>
      </c>
      <c r="D385" t="s">
        <v>1708</v>
      </c>
      <c r="E385" s="3">
        <v>144.87777777777777</v>
      </c>
      <c r="F385" s="3">
        <f>Table3[[#This Row],[Total Hours Nurse Staffing]]/Table3[[#This Row],[MDS Census]]</f>
        <v>4.1703734948999163</v>
      </c>
      <c r="G385" s="3">
        <f>Table3[[#This Row],[Total Direct Care Staff Hours]]/Table3[[#This Row],[MDS Census]]</f>
        <v>3.8970013037809648</v>
      </c>
      <c r="H385" s="3">
        <f>Table3[[#This Row],[Total RN Hours (w/ Admin, DON)]]/Table3[[#This Row],[MDS Census]]</f>
        <v>0.7255924534090038</v>
      </c>
      <c r="I385" s="3">
        <f>Table3[[#This Row],[RN Hours (excl. Admin, DON)]]/Table3[[#This Row],[MDS Census]]</f>
        <v>0.52153155916864802</v>
      </c>
      <c r="J385" s="3">
        <f t="shared" si="6"/>
        <v>604.19444444444446</v>
      </c>
      <c r="K385" s="3">
        <f>SUM(Table3[[#This Row],[RN Hours (excl. Admin, DON)]], Table3[[#This Row],[LPN Hours (excl. Admin)]], Table3[[#This Row],[CNA Hours]], Table3[[#This Row],[NA TR Hours]], Table3[[#This Row],[Med Aide/Tech Hours]])</f>
        <v>564.58888888888885</v>
      </c>
      <c r="L385" s="3">
        <f>SUM(Table3[[#This Row],[RN Hours (excl. Admin, DON)]:[RN DON Hours]])</f>
        <v>105.12222222222222</v>
      </c>
      <c r="M385" s="3">
        <v>75.558333333333337</v>
      </c>
      <c r="N385" s="3">
        <v>24.780555555555555</v>
      </c>
      <c r="O385" s="3">
        <v>4.7833333333333332</v>
      </c>
      <c r="P385" s="3">
        <f>SUM(Table3[[#This Row],[LPN Hours (excl. Admin)]:[LPN Admin Hours]])</f>
        <v>177.99444444444444</v>
      </c>
      <c r="Q385" s="3">
        <v>167.95277777777778</v>
      </c>
      <c r="R385" s="3">
        <v>10.041666666666666</v>
      </c>
      <c r="S385" s="3">
        <f>SUM(Table3[[#This Row],[CNA Hours]], Table3[[#This Row],[NA TR Hours]], Table3[[#This Row],[Med Aide/Tech Hours]])</f>
        <v>321.07777777777778</v>
      </c>
      <c r="T385" s="3">
        <v>302.16944444444442</v>
      </c>
      <c r="U385" s="3">
        <v>18.908333333333335</v>
      </c>
      <c r="V385" s="3">
        <v>0</v>
      </c>
      <c r="W385" s="3">
        <f>SUM(Table3[[#This Row],[RN Hours Contract]:[Med Aide Hours Contract]])</f>
        <v>29.611111111111107</v>
      </c>
      <c r="X385" s="3">
        <v>8.5749999999999993</v>
      </c>
      <c r="Y385" s="3">
        <v>0</v>
      </c>
      <c r="Z385" s="3">
        <v>0</v>
      </c>
      <c r="AA385" s="3">
        <v>5.2666666666666666</v>
      </c>
      <c r="AB385" s="3">
        <v>0</v>
      </c>
      <c r="AC385" s="3">
        <v>15.769444444444444</v>
      </c>
      <c r="AD385" s="3">
        <v>0</v>
      </c>
      <c r="AE385" s="3">
        <v>0</v>
      </c>
      <c r="AF385" t="s">
        <v>383</v>
      </c>
      <c r="AG385" s="13">
        <v>3</v>
      </c>
      <c r="AQ385"/>
    </row>
    <row r="386" spans="1:43" x14ac:dyDescent="0.2">
      <c r="A386" t="s">
        <v>681</v>
      </c>
      <c r="B386" t="s">
        <v>1076</v>
      </c>
      <c r="C386" t="s">
        <v>1624</v>
      </c>
      <c r="D386" t="s">
        <v>1712</v>
      </c>
      <c r="E386" s="3">
        <v>43.911111111111111</v>
      </c>
      <c r="F386" s="3">
        <f>Table3[[#This Row],[Total Hours Nurse Staffing]]/Table3[[#This Row],[MDS Census]]</f>
        <v>3.5449089068825916</v>
      </c>
      <c r="G386" s="3">
        <f>Table3[[#This Row],[Total Direct Care Staff Hours]]/Table3[[#This Row],[MDS Census]]</f>
        <v>3.2847621457489877</v>
      </c>
      <c r="H386" s="3">
        <f>Table3[[#This Row],[Total RN Hours (w/ Admin, DON)]]/Table3[[#This Row],[MDS Census]]</f>
        <v>0.8283729757085021</v>
      </c>
      <c r="I386" s="3">
        <f>Table3[[#This Row],[RN Hours (excl. Admin, DON)]]/Table3[[#This Row],[MDS Census]]</f>
        <v>0.56822621457489875</v>
      </c>
      <c r="J386" s="3">
        <f t="shared" si="6"/>
        <v>155.66088888888891</v>
      </c>
      <c r="K386" s="3">
        <f>SUM(Table3[[#This Row],[RN Hours (excl. Admin, DON)]], Table3[[#This Row],[LPN Hours (excl. Admin)]], Table3[[#This Row],[CNA Hours]], Table3[[#This Row],[NA TR Hours]], Table3[[#This Row],[Med Aide/Tech Hours]])</f>
        <v>144.23755555555556</v>
      </c>
      <c r="L386" s="3">
        <f>SUM(Table3[[#This Row],[RN Hours (excl. Admin, DON)]:[RN DON Hours]])</f>
        <v>36.37477777777778</v>
      </c>
      <c r="M386" s="3">
        <v>24.951444444444444</v>
      </c>
      <c r="N386" s="3">
        <v>8.6446666666666658</v>
      </c>
      <c r="O386" s="3">
        <v>2.7786666666666666</v>
      </c>
      <c r="P386" s="3">
        <f>SUM(Table3[[#This Row],[LPN Hours (excl. Admin)]:[LPN Admin Hours]])</f>
        <v>46.682444444444442</v>
      </c>
      <c r="Q386" s="3">
        <v>46.682444444444442</v>
      </c>
      <c r="R386" s="3">
        <v>0</v>
      </c>
      <c r="S386" s="3">
        <f>SUM(Table3[[#This Row],[CNA Hours]], Table3[[#This Row],[NA TR Hours]], Table3[[#This Row],[Med Aide/Tech Hours]])</f>
        <v>72.603666666666669</v>
      </c>
      <c r="T386" s="3">
        <v>72.603666666666669</v>
      </c>
      <c r="U386" s="3">
        <v>0</v>
      </c>
      <c r="V386" s="3">
        <v>0</v>
      </c>
      <c r="W386" s="3">
        <f>SUM(Table3[[#This Row],[RN Hours Contract]:[Med Aide Hours Contract]])</f>
        <v>36.719222222222221</v>
      </c>
      <c r="X386" s="3">
        <v>13.63477777777778</v>
      </c>
      <c r="Y386" s="3">
        <v>8.6446666666666658</v>
      </c>
      <c r="Z386" s="3">
        <v>2.7786666666666666</v>
      </c>
      <c r="AA386" s="3">
        <v>7.9713333333333338</v>
      </c>
      <c r="AB386" s="3">
        <v>0</v>
      </c>
      <c r="AC386" s="3">
        <v>3.6897777777777776</v>
      </c>
      <c r="AD386" s="3">
        <v>0</v>
      </c>
      <c r="AE386" s="3">
        <v>0</v>
      </c>
      <c r="AF386" t="s">
        <v>384</v>
      </c>
      <c r="AG386" s="13">
        <v>3</v>
      </c>
      <c r="AQ386"/>
    </row>
    <row r="387" spans="1:43" x14ac:dyDescent="0.2">
      <c r="A387" t="s">
        <v>681</v>
      </c>
      <c r="B387" t="s">
        <v>1077</v>
      </c>
      <c r="C387" t="s">
        <v>1443</v>
      </c>
      <c r="D387" t="s">
        <v>1727</v>
      </c>
      <c r="E387" s="3">
        <v>55.044444444444444</v>
      </c>
      <c r="F387" s="3">
        <f>Table3[[#This Row],[Total Hours Nurse Staffing]]/Table3[[#This Row],[MDS Census]]</f>
        <v>4.6205894226887363</v>
      </c>
      <c r="G387" s="3">
        <f>Table3[[#This Row],[Total Direct Care Staff Hours]]/Table3[[#This Row],[MDS Census]]</f>
        <v>4.0940371417036738</v>
      </c>
      <c r="H387" s="3">
        <f>Table3[[#This Row],[Total RN Hours (w/ Admin, DON)]]/Table3[[#This Row],[MDS Census]]</f>
        <v>1.1448809043197417</v>
      </c>
      <c r="I387" s="3">
        <f>Table3[[#This Row],[RN Hours (excl. Admin, DON)]]/Table3[[#This Row],[MDS Census]]</f>
        <v>0.61832862333467897</v>
      </c>
      <c r="J387" s="3">
        <f t="shared" si="6"/>
        <v>254.33777777777777</v>
      </c>
      <c r="K387" s="3">
        <f>SUM(Table3[[#This Row],[RN Hours (excl. Admin, DON)]], Table3[[#This Row],[LPN Hours (excl. Admin)]], Table3[[#This Row],[CNA Hours]], Table3[[#This Row],[NA TR Hours]], Table3[[#This Row],[Med Aide/Tech Hours]])</f>
        <v>225.35399999999998</v>
      </c>
      <c r="L387" s="3">
        <f>SUM(Table3[[#This Row],[RN Hours (excl. Admin, DON)]:[RN DON Hours]])</f>
        <v>63.019333333333336</v>
      </c>
      <c r="M387" s="3">
        <v>34.035555555555554</v>
      </c>
      <c r="N387" s="3">
        <v>24.006</v>
      </c>
      <c r="O387" s="3">
        <v>4.9777777777777779</v>
      </c>
      <c r="P387" s="3">
        <f>SUM(Table3[[#This Row],[LPN Hours (excl. Admin)]:[LPN Admin Hours]])</f>
        <v>69.512666666666675</v>
      </c>
      <c r="Q387" s="3">
        <v>69.512666666666675</v>
      </c>
      <c r="R387" s="3">
        <v>0</v>
      </c>
      <c r="S387" s="3">
        <f>SUM(Table3[[#This Row],[CNA Hours]], Table3[[#This Row],[NA TR Hours]], Table3[[#This Row],[Med Aide/Tech Hours]])</f>
        <v>121.80577777777778</v>
      </c>
      <c r="T387" s="3">
        <v>121.80577777777778</v>
      </c>
      <c r="U387" s="3">
        <v>0</v>
      </c>
      <c r="V387" s="3">
        <v>0</v>
      </c>
      <c r="W387" s="3">
        <f>SUM(Table3[[#This Row],[RN Hours Contract]:[Med Aide Hours Contract]])</f>
        <v>0</v>
      </c>
      <c r="X387" s="3">
        <v>0</v>
      </c>
      <c r="Y387" s="3">
        <v>0</v>
      </c>
      <c r="Z387" s="3">
        <v>0</v>
      </c>
      <c r="AA387" s="3">
        <v>0</v>
      </c>
      <c r="AB387" s="3">
        <v>0</v>
      </c>
      <c r="AC387" s="3">
        <v>0</v>
      </c>
      <c r="AD387" s="3">
        <v>0</v>
      </c>
      <c r="AE387" s="3">
        <v>0</v>
      </c>
      <c r="AF387" t="s">
        <v>385</v>
      </c>
      <c r="AG387" s="13">
        <v>3</v>
      </c>
      <c r="AQ387"/>
    </row>
    <row r="388" spans="1:43" x14ac:dyDescent="0.2">
      <c r="A388" t="s">
        <v>681</v>
      </c>
      <c r="B388" t="s">
        <v>1078</v>
      </c>
      <c r="C388" t="s">
        <v>1625</v>
      </c>
      <c r="D388" t="s">
        <v>1688</v>
      </c>
      <c r="E388" s="3">
        <v>51.9</v>
      </c>
      <c r="F388" s="3">
        <f>Table3[[#This Row],[Total Hours Nurse Staffing]]/Table3[[#This Row],[MDS Census]]</f>
        <v>4.6375658317276809</v>
      </c>
      <c r="G388" s="3">
        <f>Table3[[#This Row],[Total Direct Care Staff Hours]]/Table3[[#This Row],[MDS Census]]</f>
        <v>4.3566837936202099</v>
      </c>
      <c r="H388" s="3">
        <f>Table3[[#This Row],[Total RN Hours (w/ Admin, DON)]]/Table3[[#This Row],[MDS Census]]</f>
        <v>1.3837122671804751</v>
      </c>
      <c r="I388" s="3">
        <f>Table3[[#This Row],[RN Hours (excl. Admin, DON)]]/Table3[[#This Row],[MDS Census]]</f>
        <v>1.1028302290730037</v>
      </c>
      <c r="J388" s="3">
        <f t="shared" si="6"/>
        <v>240.68966666666665</v>
      </c>
      <c r="K388" s="3">
        <f>SUM(Table3[[#This Row],[RN Hours (excl. Admin, DON)]], Table3[[#This Row],[LPN Hours (excl. Admin)]], Table3[[#This Row],[CNA Hours]], Table3[[#This Row],[NA TR Hours]], Table3[[#This Row],[Med Aide/Tech Hours]])</f>
        <v>226.1118888888889</v>
      </c>
      <c r="L388" s="3">
        <f>SUM(Table3[[#This Row],[RN Hours (excl. Admin, DON)]:[RN DON Hours]])</f>
        <v>71.814666666666653</v>
      </c>
      <c r="M388" s="3">
        <v>57.236888888888885</v>
      </c>
      <c r="N388" s="3">
        <v>9.4222222222222225</v>
      </c>
      <c r="O388" s="3">
        <v>5.1555555555555559</v>
      </c>
      <c r="P388" s="3">
        <f>SUM(Table3[[#This Row],[LPN Hours (excl. Admin)]:[LPN Admin Hours]])</f>
        <v>40.277777777777779</v>
      </c>
      <c r="Q388" s="3">
        <v>40.277777777777779</v>
      </c>
      <c r="R388" s="3">
        <v>0</v>
      </c>
      <c r="S388" s="3">
        <f>SUM(Table3[[#This Row],[CNA Hours]], Table3[[#This Row],[NA TR Hours]], Table3[[#This Row],[Med Aide/Tech Hours]])</f>
        <v>128.59722222222223</v>
      </c>
      <c r="T388" s="3">
        <v>128.59722222222223</v>
      </c>
      <c r="U388" s="3">
        <v>0</v>
      </c>
      <c r="V388" s="3">
        <v>0</v>
      </c>
      <c r="W388" s="3">
        <f>SUM(Table3[[#This Row],[RN Hours Contract]:[Med Aide Hours Contract]])</f>
        <v>0</v>
      </c>
      <c r="X388" s="3">
        <v>0</v>
      </c>
      <c r="Y388" s="3">
        <v>0</v>
      </c>
      <c r="Z388" s="3">
        <v>0</v>
      </c>
      <c r="AA388" s="3">
        <v>0</v>
      </c>
      <c r="AB388" s="3">
        <v>0</v>
      </c>
      <c r="AC388" s="3">
        <v>0</v>
      </c>
      <c r="AD388" s="3">
        <v>0</v>
      </c>
      <c r="AE388" s="3">
        <v>0</v>
      </c>
      <c r="AF388" t="s">
        <v>386</v>
      </c>
      <c r="AG388" s="13">
        <v>3</v>
      </c>
      <c r="AQ388"/>
    </row>
    <row r="389" spans="1:43" x14ac:dyDescent="0.2">
      <c r="A389" t="s">
        <v>681</v>
      </c>
      <c r="B389" t="s">
        <v>1079</v>
      </c>
      <c r="C389" t="s">
        <v>1467</v>
      </c>
      <c r="D389" t="s">
        <v>1721</v>
      </c>
      <c r="E389" s="3">
        <v>69.788888888888891</v>
      </c>
      <c r="F389" s="3">
        <f>Table3[[#This Row],[Total Hours Nurse Staffing]]/Table3[[#This Row],[MDS Census]]</f>
        <v>3.536532399299475</v>
      </c>
      <c r="G389" s="3">
        <f>Table3[[#This Row],[Total Direct Care Staff Hours]]/Table3[[#This Row],[MDS Census]]</f>
        <v>3.1657729660882024</v>
      </c>
      <c r="H389" s="3">
        <f>Table3[[#This Row],[Total RN Hours (w/ Admin, DON)]]/Table3[[#This Row],[MDS Census]]</f>
        <v>1.0063715968794777</v>
      </c>
      <c r="I389" s="3">
        <f>Table3[[#This Row],[RN Hours (excl. Admin, DON)]]/Table3[[#This Row],[MDS Census]]</f>
        <v>0.63561216366820572</v>
      </c>
      <c r="J389" s="3">
        <f t="shared" si="6"/>
        <v>246.81066666666669</v>
      </c>
      <c r="K389" s="3">
        <f>SUM(Table3[[#This Row],[RN Hours (excl. Admin, DON)]], Table3[[#This Row],[LPN Hours (excl. Admin)]], Table3[[#This Row],[CNA Hours]], Table3[[#This Row],[NA TR Hours]], Table3[[#This Row],[Med Aide/Tech Hours]])</f>
        <v>220.93577777777779</v>
      </c>
      <c r="L389" s="3">
        <f>SUM(Table3[[#This Row],[RN Hours (excl. Admin, DON)]:[RN DON Hours]])</f>
        <v>70.233555555555554</v>
      </c>
      <c r="M389" s="3">
        <v>44.358666666666672</v>
      </c>
      <c r="N389" s="3">
        <v>20.541555555555558</v>
      </c>
      <c r="O389" s="3">
        <v>5.333333333333333</v>
      </c>
      <c r="P389" s="3">
        <f>SUM(Table3[[#This Row],[LPN Hours (excl. Admin)]:[LPN Admin Hours]])</f>
        <v>59.88133333333333</v>
      </c>
      <c r="Q389" s="3">
        <v>59.88133333333333</v>
      </c>
      <c r="R389" s="3">
        <v>0</v>
      </c>
      <c r="S389" s="3">
        <f>SUM(Table3[[#This Row],[CNA Hours]], Table3[[#This Row],[NA TR Hours]], Table3[[#This Row],[Med Aide/Tech Hours]])</f>
        <v>116.69577777777779</v>
      </c>
      <c r="T389" s="3">
        <v>83.186444444444447</v>
      </c>
      <c r="U389" s="3">
        <v>33.509333333333345</v>
      </c>
      <c r="V389" s="3">
        <v>0</v>
      </c>
      <c r="W389" s="3">
        <f>SUM(Table3[[#This Row],[RN Hours Contract]:[Med Aide Hours Contract]])</f>
        <v>96.89477777777779</v>
      </c>
      <c r="X389" s="3">
        <v>12.727777777777778</v>
      </c>
      <c r="Y389" s="3">
        <v>0</v>
      </c>
      <c r="Z389" s="3">
        <v>0</v>
      </c>
      <c r="AA389" s="3">
        <v>51.548222222222236</v>
      </c>
      <c r="AB389" s="3">
        <v>0</v>
      </c>
      <c r="AC389" s="3">
        <v>32.61877777777778</v>
      </c>
      <c r="AD389" s="3">
        <v>0</v>
      </c>
      <c r="AE389" s="3">
        <v>0</v>
      </c>
      <c r="AF389" t="s">
        <v>387</v>
      </c>
      <c r="AG389" s="13">
        <v>3</v>
      </c>
      <c r="AQ389"/>
    </row>
    <row r="390" spans="1:43" x14ac:dyDescent="0.2">
      <c r="A390" t="s">
        <v>681</v>
      </c>
      <c r="B390" t="s">
        <v>1080</v>
      </c>
      <c r="C390" t="s">
        <v>1371</v>
      </c>
      <c r="D390" t="s">
        <v>1721</v>
      </c>
      <c r="E390" s="3">
        <v>81.677777777777777</v>
      </c>
      <c r="F390" s="3">
        <f>Table3[[#This Row],[Total Hours Nurse Staffing]]/Table3[[#This Row],[MDS Census]]</f>
        <v>3.2363800843422661</v>
      </c>
      <c r="G390" s="3">
        <f>Table3[[#This Row],[Total Direct Care Staff Hours]]/Table3[[#This Row],[MDS Census]]</f>
        <v>3.0836280778125427</v>
      </c>
      <c r="H390" s="3">
        <f>Table3[[#This Row],[Total RN Hours (w/ Admin, DON)]]/Table3[[#This Row],[MDS Census]]</f>
        <v>0.70859066793633518</v>
      </c>
      <c r="I390" s="3">
        <f>Table3[[#This Row],[RN Hours (excl. Admin, DON)]]/Table3[[#This Row],[MDS Census]]</f>
        <v>0.6225506733777717</v>
      </c>
      <c r="J390" s="3">
        <f t="shared" si="6"/>
        <v>264.34033333333332</v>
      </c>
      <c r="K390" s="3">
        <f>SUM(Table3[[#This Row],[RN Hours (excl. Admin, DON)]], Table3[[#This Row],[LPN Hours (excl. Admin)]], Table3[[#This Row],[CNA Hours]], Table3[[#This Row],[NA TR Hours]], Table3[[#This Row],[Med Aide/Tech Hours]])</f>
        <v>251.86388888888891</v>
      </c>
      <c r="L390" s="3">
        <f>SUM(Table3[[#This Row],[RN Hours (excl. Admin, DON)]:[RN DON Hours]])</f>
        <v>57.876111111111108</v>
      </c>
      <c r="M390" s="3">
        <v>50.848555555555556</v>
      </c>
      <c r="N390" s="3">
        <v>1.4694444444444446</v>
      </c>
      <c r="O390" s="3">
        <v>5.5581111111111117</v>
      </c>
      <c r="P390" s="3">
        <f>SUM(Table3[[#This Row],[LPN Hours (excl. Admin)]:[LPN Admin Hours]])</f>
        <v>73.13977777777778</v>
      </c>
      <c r="Q390" s="3">
        <v>67.690888888888892</v>
      </c>
      <c r="R390" s="3">
        <v>5.4488888888888916</v>
      </c>
      <c r="S390" s="3">
        <f>SUM(Table3[[#This Row],[CNA Hours]], Table3[[#This Row],[NA TR Hours]], Table3[[#This Row],[Med Aide/Tech Hours]])</f>
        <v>133.32444444444445</v>
      </c>
      <c r="T390" s="3">
        <v>133.32444444444445</v>
      </c>
      <c r="U390" s="3">
        <v>0</v>
      </c>
      <c r="V390" s="3">
        <v>0</v>
      </c>
      <c r="W390" s="3">
        <f>SUM(Table3[[#This Row],[RN Hours Contract]:[Med Aide Hours Contract]])</f>
        <v>64.075888888888898</v>
      </c>
      <c r="X390" s="3">
        <v>5.0611111111111109</v>
      </c>
      <c r="Y390" s="3">
        <v>1.25</v>
      </c>
      <c r="Z390" s="3">
        <v>0</v>
      </c>
      <c r="AA390" s="3">
        <v>25.140000000000004</v>
      </c>
      <c r="AB390" s="3">
        <v>0.33333333333333331</v>
      </c>
      <c r="AC390" s="3">
        <v>32.291444444444444</v>
      </c>
      <c r="AD390" s="3">
        <v>0</v>
      </c>
      <c r="AE390" s="3">
        <v>0</v>
      </c>
      <c r="AF390" t="s">
        <v>388</v>
      </c>
      <c r="AG390" s="13">
        <v>3</v>
      </c>
      <c r="AQ390"/>
    </row>
    <row r="391" spans="1:43" x14ac:dyDescent="0.2">
      <c r="A391" t="s">
        <v>681</v>
      </c>
      <c r="B391" t="s">
        <v>1081</v>
      </c>
      <c r="C391" t="s">
        <v>1392</v>
      </c>
      <c r="D391" t="s">
        <v>1691</v>
      </c>
      <c r="E391" s="3">
        <v>110.01111111111111</v>
      </c>
      <c r="F391" s="3">
        <f>Table3[[#This Row],[Total Hours Nurse Staffing]]/Table3[[#This Row],[MDS Census]]</f>
        <v>4.3613412786587213</v>
      </c>
      <c r="G391" s="3">
        <f>Table3[[#This Row],[Total Direct Care Staff Hours]]/Table3[[#This Row],[MDS Census]]</f>
        <v>3.9185577214422782</v>
      </c>
      <c r="H391" s="3">
        <f>Table3[[#This Row],[Total RN Hours (w/ Admin, DON)]]/Table3[[#This Row],[MDS Census]]</f>
        <v>0.91167558832441165</v>
      </c>
      <c r="I391" s="3">
        <f>Table3[[#This Row],[RN Hours (excl. Admin, DON)]]/Table3[[#This Row],[MDS Census]]</f>
        <v>0.51434198565801437</v>
      </c>
      <c r="J391" s="3">
        <f t="shared" si="6"/>
        <v>479.79599999999994</v>
      </c>
      <c r="K391" s="3">
        <f>SUM(Table3[[#This Row],[RN Hours (excl. Admin, DON)]], Table3[[#This Row],[LPN Hours (excl. Admin)]], Table3[[#This Row],[CNA Hours]], Table3[[#This Row],[NA TR Hours]], Table3[[#This Row],[Med Aide/Tech Hours]])</f>
        <v>431.08488888888883</v>
      </c>
      <c r="L391" s="3">
        <f>SUM(Table3[[#This Row],[RN Hours (excl. Admin, DON)]:[RN DON Hours]])</f>
        <v>100.29444444444444</v>
      </c>
      <c r="M391" s="3">
        <v>56.583333333333336</v>
      </c>
      <c r="N391" s="3">
        <v>38.555555555555557</v>
      </c>
      <c r="O391" s="3">
        <v>5.1555555555555559</v>
      </c>
      <c r="P391" s="3">
        <f>SUM(Table3[[#This Row],[LPN Hours (excl. Admin)]:[LPN Admin Hours]])</f>
        <v>123.91533333333332</v>
      </c>
      <c r="Q391" s="3">
        <v>118.91533333333332</v>
      </c>
      <c r="R391" s="3">
        <v>5</v>
      </c>
      <c r="S391" s="3">
        <f>SUM(Table3[[#This Row],[CNA Hours]], Table3[[#This Row],[NA TR Hours]], Table3[[#This Row],[Med Aide/Tech Hours]])</f>
        <v>255.5862222222222</v>
      </c>
      <c r="T391" s="3">
        <v>251.51399999999998</v>
      </c>
      <c r="U391" s="3">
        <v>4.072222222222222</v>
      </c>
      <c r="V391" s="3">
        <v>0</v>
      </c>
      <c r="W391" s="3">
        <f>SUM(Table3[[#This Row],[RN Hours Contract]:[Med Aide Hours Contract]])</f>
        <v>35.237666666666669</v>
      </c>
      <c r="X391" s="3">
        <v>2.4472222222222224</v>
      </c>
      <c r="Y391" s="3">
        <v>0</v>
      </c>
      <c r="Z391" s="3">
        <v>0</v>
      </c>
      <c r="AA391" s="3">
        <v>5.6153333333333331</v>
      </c>
      <c r="AB391" s="3">
        <v>0</v>
      </c>
      <c r="AC391" s="3">
        <v>27.175111111111114</v>
      </c>
      <c r="AD391" s="3">
        <v>0</v>
      </c>
      <c r="AE391" s="3">
        <v>0</v>
      </c>
      <c r="AF391" t="s">
        <v>389</v>
      </c>
      <c r="AG391" s="13">
        <v>3</v>
      </c>
      <c r="AQ391"/>
    </row>
    <row r="392" spans="1:43" x14ac:dyDescent="0.2">
      <c r="A392" t="s">
        <v>681</v>
      </c>
      <c r="B392" t="s">
        <v>1082</v>
      </c>
      <c r="C392" t="s">
        <v>1471</v>
      </c>
      <c r="D392" t="s">
        <v>1716</v>
      </c>
      <c r="E392" s="3">
        <v>82.433333333333337</v>
      </c>
      <c r="F392" s="3">
        <f>Table3[[#This Row],[Total Hours Nurse Staffing]]/Table3[[#This Row],[MDS Census]]</f>
        <v>3.1566922765871412</v>
      </c>
      <c r="G392" s="3">
        <f>Table3[[#This Row],[Total Direct Care Staff Hours]]/Table3[[#This Row],[MDS Census]]</f>
        <v>2.7894931931527158</v>
      </c>
      <c r="H392" s="3">
        <f>Table3[[#This Row],[Total RN Hours (w/ Admin, DON)]]/Table3[[#This Row],[MDS Census]]</f>
        <v>0.59270117266477962</v>
      </c>
      <c r="I392" s="3">
        <f>Table3[[#This Row],[RN Hours (excl. Admin, DON)]]/Table3[[#This Row],[MDS Census]]</f>
        <v>0.30856584445343033</v>
      </c>
      <c r="J392" s="3">
        <f t="shared" si="6"/>
        <v>260.2166666666667</v>
      </c>
      <c r="K392" s="3">
        <f>SUM(Table3[[#This Row],[RN Hours (excl. Admin, DON)]], Table3[[#This Row],[LPN Hours (excl. Admin)]], Table3[[#This Row],[CNA Hours]], Table3[[#This Row],[NA TR Hours]], Table3[[#This Row],[Med Aide/Tech Hours]])</f>
        <v>229.94722222222222</v>
      </c>
      <c r="L392" s="3">
        <f>SUM(Table3[[#This Row],[RN Hours (excl. Admin, DON)]:[RN DON Hours]])</f>
        <v>48.858333333333334</v>
      </c>
      <c r="M392" s="3">
        <v>25.43611111111111</v>
      </c>
      <c r="N392" s="3">
        <v>18.172222222222221</v>
      </c>
      <c r="O392" s="3">
        <v>5.25</v>
      </c>
      <c r="P392" s="3">
        <f>SUM(Table3[[#This Row],[LPN Hours (excl. Admin)]:[LPN Admin Hours]])</f>
        <v>82.213888888888889</v>
      </c>
      <c r="Q392" s="3">
        <v>75.36666666666666</v>
      </c>
      <c r="R392" s="3">
        <v>6.8472222222222223</v>
      </c>
      <c r="S392" s="3">
        <f>SUM(Table3[[#This Row],[CNA Hours]], Table3[[#This Row],[NA TR Hours]], Table3[[#This Row],[Med Aide/Tech Hours]])</f>
        <v>129.14444444444445</v>
      </c>
      <c r="T392" s="3">
        <v>129.14444444444445</v>
      </c>
      <c r="U392" s="3">
        <v>0</v>
      </c>
      <c r="V392" s="3">
        <v>0</v>
      </c>
      <c r="W392" s="3">
        <f>SUM(Table3[[#This Row],[RN Hours Contract]:[Med Aide Hours Contract]])</f>
        <v>0</v>
      </c>
      <c r="X392" s="3">
        <v>0</v>
      </c>
      <c r="Y392" s="3">
        <v>0</v>
      </c>
      <c r="Z392" s="3">
        <v>0</v>
      </c>
      <c r="AA392" s="3">
        <v>0</v>
      </c>
      <c r="AB392" s="3">
        <v>0</v>
      </c>
      <c r="AC392" s="3">
        <v>0</v>
      </c>
      <c r="AD392" s="3">
        <v>0</v>
      </c>
      <c r="AE392" s="3">
        <v>0</v>
      </c>
      <c r="AF392" t="s">
        <v>390</v>
      </c>
      <c r="AG392" s="13">
        <v>3</v>
      </c>
      <c r="AQ392"/>
    </row>
    <row r="393" spans="1:43" x14ac:dyDescent="0.2">
      <c r="A393" t="s">
        <v>681</v>
      </c>
      <c r="B393" t="s">
        <v>1083</v>
      </c>
      <c r="C393" t="s">
        <v>1506</v>
      </c>
      <c r="D393" t="s">
        <v>1693</v>
      </c>
      <c r="E393" s="3">
        <v>92.911111111111111</v>
      </c>
      <c r="F393" s="3">
        <f>Table3[[#This Row],[Total Hours Nurse Staffing]]/Table3[[#This Row],[MDS Census]]</f>
        <v>3.377421669457068</v>
      </c>
      <c r="G393" s="3">
        <f>Table3[[#This Row],[Total Direct Care Staff Hours]]/Table3[[#This Row],[MDS Census]]</f>
        <v>3.0969564697440806</v>
      </c>
      <c r="H393" s="3">
        <f>Table3[[#This Row],[Total RN Hours (w/ Admin, DON)]]/Table3[[#This Row],[MDS Census]]</f>
        <v>0.6549569480985411</v>
      </c>
      <c r="I393" s="3">
        <f>Table3[[#This Row],[RN Hours (excl. Admin, DON)]]/Table3[[#This Row],[MDS Census]]</f>
        <v>0.37449174838555371</v>
      </c>
      <c r="J393" s="3">
        <f t="shared" si="6"/>
        <v>313.8</v>
      </c>
      <c r="K393" s="3">
        <f>SUM(Table3[[#This Row],[RN Hours (excl. Admin, DON)]], Table3[[#This Row],[LPN Hours (excl. Admin)]], Table3[[#This Row],[CNA Hours]], Table3[[#This Row],[NA TR Hours]], Table3[[#This Row],[Med Aide/Tech Hours]])</f>
        <v>287.74166666666667</v>
      </c>
      <c r="L393" s="3">
        <f>SUM(Table3[[#This Row],[RN Hours (excl. Admin, DON)]:[RN DON Hours]])</f>
        <v>60.852777777777781</v>
      </c>
      <c r="M393" s="3">
        <v>34.794444444444444</v>
      </c>
      <c r="N393" s="3">
        <v>20.458333333333332</v>
      </c>
      <c r="O393" s="3">
        <v>5.6</v>
      </c>
      <c r="P393" s="3">
        <f>SUM(Table3[[#This Row],[LPN Hours (excl. Admin)]:[LPN Admin Hours]])</f>
        <v>69.419444444444451</v>
      </c>
      <c r="Q393" s="3">
        <v>69.419444444444451</v>
      </c>
      <c r="R393" s="3">
        <v>0</v>
      </c>
      <c r="S393" s="3">
        <f>SUM(Table3[[#This Row],[CNA Hours]], Table3[[#This Row],[NA TR Hours]], Table3[[#This Row],[Med Aide/Tech Hours]])</f>
        <v>183.52777777777777</v>
      </c>
      <c r="T393" s="3">
        <v>151.28888888888889</v>
      </c>
      <c r="U393" s="3">
        <v>32.238888888888887</v>
      </c>
      <c r="V393" s="3">
        <v>0</v>
      </c>
      <c r="W393" s="3">
        <f>SUM(Table3[[#This Row],[RN Hours Contract]:[Med Aide Hours Contract]])</f>
        <v>0</v>
      </c>
      <c r="X393" s="3">
        <v>0</v>
      </c>
      <c r="Y393" s="3">
        <v>0</v>
      </c>
      <c r="Z393" s="3">
        <v>0</v>
      </c>
      <c r="AA393" s="3">
        <v>0</v>
      </c>
      <c r="AB393" s="3">
        <v>0</v>
      </c>
      <c r="AC393" s="3">
        <v>0</v>
      </c>
      <c r="AD393" s="3">
        <v>0</v>
      </c>
      <c r="AE393" s="3">
        <v>0</v>
      </c>
      <c r="AF393" t="s">
        <v>391</v>
      </c>
      <c r="AG393" s="13">
        <v>3</v>
      </c>
      <c r="AQ393"/>
    </row>
    <row r="394" spans="1:43" x14ac:dyDescent="0.2">
      <c r="A394" t="s">
        <v>681</v>
      </c>
      <c r="B394" t="s">
        <v>1084</v>
      </c>
      <c r="C394" t="s">
        <v>1615</v>
      </c>
      <c r="D394" t="s">
        <v>1699</v>
      </c>
      <c r="E394" s="3">
        <v>107.1</v>
      </c>
      <c r="F394" s="3">
        <f>Table3[[#This Row],[Total Hours Nurse Staffing]]/Table3[[#This Row],[MDS Census]]</f>
        <v>3.2104284676833696</v>
      </c>
      <c r="G394" s="3">
        <f>Table3[[#This Row],[Total Direct Care Staff Hours]]/Table3[[#This Row],[MDS Census]]</f>
        <v>3.0593754538852576</v>
      </c>
      <c r="H394" s="3">
        <f>Table3[[#This Row],[Total RN Hours (w/ Admin, DON)]]/Table3[[#This Row],[MDS Census]]</f>
        <v>0.50464259777985276</v>
      </c>
      <c r="I394" s="3">
        <f>Table3[[#This Row],[RN Hours (excl. Admin, DON)]]/Table3[[#This Row],[MDS Census]]</f>
        <v>0.3535895839817409</v>
      </c>
      <c r="J394" s="3">
        <f t="shared" si="6"/>
        <v>343.83688888888889</v>
      </c>
      <c r="K394" s="3">
        <f>SUM(Table3[[#This Row],[RN Hours (excl. Admin, DON)]], Table3[[#This Row],[LPN Hours (excl. Admin)]], Table3[[#This Row],[CNA Hours]], Table3[[#This Row],[NA TR Hours]], Table3[[#This Row],[Med Aide/Tech Hours]])</f>
        <v>327.65911111111109</v>
      </c>
      <c r="L394" s="3">
        <f>SUM(Table3[[#This Row],[RN Hours (excl. Admin, DON)]:[RN DON Hours]])</f>
        <v>54.047222222222224</v>
      </c>
      <c r="M394" s="3">
        <v>37.869444444444447</v>
      </c>
      <c r="N394" s="3">
        <v>10.666666666666666</v>
      </c>
      <c r="O394" s="3">
        <v>5.5111111111111111</v>
      </c>
      <c r="P394" s="3">
        <f>SUM(Table3[[#This Row],[LPN Hours (excl. Admin)]:[LPN Admin Hours]])</f>
        <v>89.536111111111111</v>
      </c>
      <c r="Q394" s="3">
        <v>89.536111111111111</v>
      </c>
      <c r="R394" s="3">
        <v>0</v>
      </c>
      <c r="S394" s="3">
        <f>SUM(Table3[[#This Row],[CNA Hours]], Table3[[#This Row],[NA TR Hours]], Table3[[#This Row],[Med Aide/Tech Hours]])</f>
        <v>200.25355555555552</v>
      </c>
      <c r="T394" s="3">
        <v>151.13133333333332</v>
      </c>
      <c r="U394" s="3">
        <v>49.12222222222222</v>
      </c>
      <c r="V394" s="3">
        <v>0</v>
      </c>
      <c r="W394" s="3">
        <f>SUM(Table3[[#This Row],[RN Hours Contract]:[Med Aide Hours Contract]])</f>
        <v>0</v>
      </c>
      <c r="X394" s="3">
        <v>0</v>
      </c>
      <c r="Y394" s="3">
        <v>0</v>
      </c>
      <c r="Z394" s="3">
        <v>0</v>
      </c>
      <c r="AA394" s="3">
        <v>0</v>
      </c>
      <c r="AB394" s="3">
        <v>0</v>
      </c>
      <c r="AC394" s="3">
        <v>0</v>
      </c>
      <c r="AD394" s="3">
        <v>0</v>
      </c>
      <c r="AE394" s="3">
        <v>0</v>
      </c>
      <c r="AF394" t="s">
        <v>392</v>
      </c>
      <c r="AG394" s="13">
        <v>3</v>
      </c>
      <c r="AQ394"/>
    </row>
    <row r="395" spans="1:43" x14ac:dyDescent="0.2">
      <c r="A395" t="s">
        <v>681</v>
      </c>
      <c r="B395" t="s">
        <v>1085</v>
      </c>
      <c r="C395" t="s">
        <v>1376</v>
      </c>
      <c r="D395" t="s">
        <v>1708</v>
      </c>
      <c r="E395" s="3">
        <v>85.833333333333329</v>
      </c>
      <c r="F395" s="3">
        <f>Table3[[#This Row],[Total Hours Nurse Staffing]]/Table3[[#This Row],[MDS Census]]</f>
        <v>5.3300025889967637</v>
      </c>
      <c r="G395" s="3">
        <f>Table3[[#This Row],[Total Direct Care Staff Hours]]/Table3[[#This Row],[MDS Census]]</f>
        <v>5.0848673139158578</v>
      </c>
      <c r="H395" s="3">
        <f>Table3[[#This Row],[Total RN Hours (w/ Admin, DON)]]/Table3[[#This Row],[MDS Census]]</f>
        <v>1.0808789644012946</v>
      </c>
      <c r="I395" s="3">
        <f>Table3[[#This Row],[RN Hours (excl. Admin, DON)]]/Table3[[#This Row],[MDS Census]]</f>
        <v>0.83574368932038845</v>
      </c>
      <c r="J395" s="3">
        <f t="shared" si="6"/>
        <v>457.49188888888887</v>
      </c>
      <c r="K395" s="3">
        <f>SUM(Table3[[#This Row],[RN Hours (excl. Admin, DON)]], Table3[[#This Row],[LPN Hours (excl. Admin)]], Table3[[#This Row],[CNA Hours]], Table3[[#This Row],[NA TR Hours]], Table3[[#This Row],[Med Aide/Tech Hours]])</f>
        <v>436.45111111111112</v>
      </c>
      <c r="L395" s="3">
        <f>SUM(Table3[[#This Row],[RN Hours (excl. Admin, DON)]:[RN DON Hours]])</f>
        <v>92.775444444444446</v>
      </c>
      <c r="M395" s="3">
        <v>71.734666666666669</v>
      </c>
      <c r="N395" s="3">
        <v>16.04077777777777</v>
      </c>
      <c r="O395" s="3">
        <v>5</v>
      </c>
      <c r="P395" s="3">
        <f>SUM(Table3[[#This Row],[LPN Hours (excl. Admin)]:[LPN Admin Hours]])</f>
        <v>90.984999999999999</v>
      </c>
      <c r="Q395" s="3">
        <v>90.984999999999999</v>
      </c>
      <c r="R395" s="3">
        <v>0</v>
      </c>
      <c r="S395" s="3">
        <f>SUM(Table3[[#This Row],[CNA Hours]], Table3[[#This Row],[NA TR Hours]], Table3[[#This Row],[Med Aide/Tech Hours]])</f>
        <v>273.73144444444443</v>
      </c>
      <c r="T395" s="3">
        <v>196.13866666666667</v>
      </c>
      <c r="U395" s="3">
        <v>77.592777777777783</v>
      </c>
      <c r="V395" s="3">
        <v>0</v>
      </c>
      <c r="W395" s="3">
        <f>SUM(Table3[[#This Row],[RN Hours Contract]:[Med Aide Hours Contract]])</f>
        <v>0</v>
      </c>
      <c r="X395" s="3">
        <v>0</v>
      </c>
      <c r="Y395" s="3">
        <v>0</v>
      </c>
      <c r="Z395" s="3">
        <v>0</v>
      </c>
      <c r="AA395" s="3">
        <v>0</v>
      </c>
      <c r="AB395" s="3">
        <v>0</v>
      </c>
      <c r="AC395" s="3">
        <v>0</v>
      </c>
      <c r="AD395" s="3">
        <v>0</v>
      </c>
      <c r="AE395" s="3">
        <v>0</v>
      </c>
      <c r="AF395" t="s">
        <v>393</v>
      </c>
      <c r="AG395" s="13">
        <v>3</v>
      </c>
      <c r="AQ395"/>
    </row>
    <row r="396" spans="1:43" x14ac:dyDescent="0.2">
      <c r="A396" t="s">
        <v>681</v>
      </c>
      <c r="B396" t="s">
        <v>1086</v>
      </c>
      <c r="C396" t="s">
        <v>1410</v>
      </c>
      <c r="D396" t="s">
        <v>1746</v>
      </c>
      <c r="E396" s="3">
        <v>109</v>
      </c>
      <c r="F396" s="3">
        <f>Table3[[#This Row],[Total Hours Nurse Staffing]]/Table3[[#This Row],[MDS Census]]</f>
        <v>4.8734199796126401</v>
      </c>
      <c r="G396" s="3">
        <f>Table3[[#This Row],[Total Direct Care Staff Hours]]/Table3[[#This Row],[MDS Census]]</f>
        <v>4.7243883792048926</v>
      </c>
      <c r="H396" s="3">
        <f>Table3[[#This Row],[Total RN Hours (w/ Admin, DON)]]/Table3[[#This Row],[MDS Census]]</f>
        <v>0.69291539245667677</v>
      </c>
      <c r="I396" s="3">
        <f>Table3[[#This Row],[RN Hours (excl. Admin, DON)]]/Table3[[#This Row],[MDS Census]]</f>
        <v>0.54388379204892967</v>
      </c>
      <c r="J396" s="3">
        <f t="shared" si="6"/>
        <v>531.20277777777778</v>
      </c>
      <c r="K396" s="3">
        <f>SUM(Table3[[#This Row],[RN Hours (excl. Admin, DON)]], Table3[[#This Row],[LPN Hours (excl. Admin)]], Table3[[#This Row],[CNA Hours]], Table3[[#This Row],[NA TR Hours]], Table3[[#This Row],[Med Aide/Tech Hours]])</f>
        <v>514.95833333333326</v>
      </c>
      <c r="L396" s="3">
        <f>SUM(Table3[[#This Row],[RN Hours (excl. Admin, DON)]:[RN DON Hours]])</f>
        <v>75.527777777777771</v>
      </c>
      <c r="M396" s="3">
        <v>59.283333333333331</v>
      </c>
      <c r="N396" s="3">
        <v>10.777777777777779</v>
      </c>
      <c r="O396" s="3">
        <v>5.4666666666666668</v>
      </c>
      <c r="P396" s="3">
        <f>SUM(Table3[[#This Row],[LPN Hours (excl. Admin)]:[LPN Admin Hours]])</f>
        <v>126.57222222222222</v>
      </c>
      <c r="Q396" s="3">
        <v>126.57222222222222</v>
      </c>
      <c r="R396" s="3">
        <v>0</v>
      </c>
      <c r="S396" s="3">
        <f>SUM(Table3[[#This Row],[CNA Hours]], Table3[[#This Row],[NA TR Hours]], Table3[[#This Row],[Med Aide/Tech Hours]])</f>
        <v>329.10277777777776</v>
      </c>
      <c r="T396" s="3">
        <v>329.10277777777776</v>
      </c>
      <c r="U396" s="3">
        <v>0</v>
      </c>
      <c r="V396" s="3">
        <v>0</v>
      </c>
      <c r="W396" s="3">
        <f>SUM(Table3[[#This Row],[RN Hours Contract]:[Med Aide Hours Contract]])</f>
        <v>13.094444444444445</v>
      </c>
      <c r="X396" s="3">
        <v>1.1944444444444444</v>
      </c>
      <c r="Y396" s="3">
        <v>0</v>
      </c>
      <c r="Z396" s="3">
        <v>0</v>
      </c>
      <c r="AA396" s="3">
        <v>2.5833333333333335</v>
      </c>
      <c r="AB396" s="3">
        <v>0</v>
      </c>
      <c r="AC396" s="3">
        <v>9.3166666666666664</v>
      </c>
      <c r="AD396" s="3">
        <v>0</v>
      </c>
      <c r="AE396" s="3">
        <v>0</v>
      </c>
      <c r="AF396" t="s">
        <v>394</v>
      </c>
      <c r="AG396" s="13">
        <v>3</v>
      </c>
      <c r="AQ396"/>
    </row>
    <row r="397" spans="1:43" x14ac:dyDescent="0.2">
      <c r="A397" t="s">
        <v>681</v>
      </c>
      <c r="B397" t="s">
        <v>1087</v>
      </c>
      <c r="C397" t="s">
        <v>1392</v>
      </c>
      <c r="D397" t="s">
        <v>1691</v>
      </c>
      <c r="E397" s="3">
        <v>63.81111111111111</v>
      </c>
      <c r="F397" s="3">
        <f>Table3[[#This Row],[Total Hours Nurse Staffing]]/Table3[[#This Row],[MDS Census]]</f>
        <v>3.0750914156364275</v>
      </c>
      <c r="G397" s="3">
        <f>Table3[[#This Row],[Total Direct Care Staff Hours]]/Table3[[#This Row],[MDS Census]]</f>
        <v>2.9145446630680834</v>
      </c>
      <c r="H397" s="3">
        <f>Table3[[#This Row],[Total RN Hours (w/ Admin, DON)]]/Table3[[#This Row],[MDS Census]]</f>
        <v>0.56881943235242904</v>
      </c>
      <c r="I397" s="3">
        <f>Table3[[#This Row],[RN Hours (excl. Admin, DON)]]/Table3[[#This Row],[MDS Census]]</f>
        <v>0.48823959602994954</v>
      </c>
      <c r="J397" s="3">
        <f t="shared" si="6"/>
        <v>196.22500000000002</v>
      </c>
      <c r="K397" s="3">
        <f>SUM(Table3[[#This Row],[RN Hours (excl. Admin, DON)]], Table3[[#This Row],[LPN Hours (excl. Admin)]], Table3[[#This Row],[CNA Hours]], Table3[[#This Row],[NA TR Hours]], Table3[[#This Row],[Med Aide/Tech Hours]])</f>
        <v>185.98033333333336</v>
      </c>
      <c r="L397" s="3">
        <f>SUM(Table3[[#This Row],[RN Hours (excl. Admin, DON)]:[RN DON Hours]])</f>
        <v>36.296999999999997</v>
      </c>
      <c r="M397" s="3">
        <v>31.155111111111111</v>
      </c>
      <c r="N397" s="3">
        <v>0.81666666666666665</v>
      </c>
      <c r="O397" s="3">
        <v>4.3252222222222212</v>
      </c>
      <c r="P397" s="3">
        <f>SUM(Table3[[#This Row],[LPN Hours (excl. Admin)]:[LPN Admin Hours]])</f>
        <v>45.707333333333338</v>
      </c>
      <c r="Q397" s="3">
        <v>40.604555555555557</v>
      </c>
      <c r="R397" s="3">
        <v>5.1027777777777779</v>
      </c>
      <c r="S397" s="3">
        <f>SUM(Table3[[#This Row],[CNA Hours]], Table3[[#This Row],[NA TR Hours]], Table3[[#This Row],[Med Aide/Tech Hours]])</f>
        <v>114.22066666666667</v>
      </c>
      <c r="T397" s="3">
        <v>114.22066666666667</v>
      </c>
      <c r="U397" s="3">
        <v>0</v>
      </c>
      <c r="V397" s="3">
        <v>0</v>
      </c>
      <c r="W397" s="3">
        <f>SUM(Table3[[#This Row],[RN Hours Contract]:[Med Aide Hours Contract]])</f>
        <v>50.169777777777782</v>
      </c>
      <c r="X397" s="3">
        <v>1.75</v>
      </c>
      <c r="Y397" s="3">
        <v>0.33333333333333331</v>
      </c>
      <c r="Z397" s="3">
        <v>0</v>
      </c>
      <c r="AA397" s="3">
        <v>8.0462222222222248</v>
      </c>
      <c r="AB397" s="3">
        <v>0</v>
      </c>
      <c r="AC397" s="3">
        <v>40.040222222222226</v>
      </c>
      <c r="AD397" s="3">
        <v>0</v>
      </c>
      <c r="AE397" s="3">
        <v>0</v>
      </c>
      <c r="AF397" t="s">
        <v>395</v>
      </c>
      <c r="AG397" s="13">
        <v>3</v>
      </c>
      <c r="AQ397"/>
    </row>
    <row r="398" spans="1:43" x14ac:dyDescent="0.2">
      <c r="A398" t="s">
        <v>681</v>
      </c>
      <c r="B398" t="s">
        <v>1088</v>
      </c>
      <c r="C398" t="s">
        <v>1626</v>
      </c>
      <c r="D398" t="s">
        <v>1729</v>
      </c>
      <c r="E398" s="3">
        <v>95.166666666666671</v>
      </c>
      <c r="F398" s="3">
        <f>Table3[[#This Row],[Total Hours Nurse Staffing]]/Table3[[#This Row],[MDS Census]]</f>
        <v>4.0464016345592526</v>
      </c>
      <c r="G398" s="3">
        <f>Table3[[#This Row],[Total Direct Care Staff Hours]]/Table3[[#This Row],[MDS Census]]</f>
        <v>3.7889001751313485</v>
      </c>
      <c r="H398" s="3">
        <f>Table3[[#This Row],[Total RN Hours (w/ Admin, DON)]]/Table3[[#This Row],[MDS Census]]</f>
        <v>0.62874255691768821</v>
      </c>
      <c r="I398" s="3">
        <f>Table3[[#This Row],[RN Hours (excl. Admin, DON)]]/Table3[[#This Row],[MDS Census]]</f>
        <v>0.37124109748978401</v>
      </c>
      <c r="J398" s="3">
        <f t="shared" si="6"/>
        <v>385.08255555555559</v>
      </c>
      <c r="K398" s="3">
        <f>SUM(Table3[[#This Row],[RN Hours (excl. Admin, DON)]], Table3[[#This Row],[LPN Hours (excl. Admin)]], Table3[[#This Row],[CNA Hours]], Table3[[#This Row],[NA TR Hours]], Table3[[#This Row],[Med Aide/Tech Hours]])</f>
        <v>360.577</v>
      </c>
      <c r="L398" s="3">
        <f>SUM(Table3[[#This Row],[RN Hours (excl. Admin, DON)]:[RN DON Hours]])</f>
        <v>59.835333333333331</v>
      </c>
      <c r="M398" s="3">
        <v>35.329777777777778</v>
      </c>
      <c r="N398" s="3">
        <v>19.899999999999999</v>
      </c>
      <c r="O398" s="3">
        <v>4.6055555555555552</v>
      </c>
      <c r="P398" s="3">
        <f>SUM(Table3[[#This Row],[LPN Hours (excl. Admin)]:[LPN Admin Hours]])</f>
        <v>110.05555555555556</v>
      </c>
      <c r="Q398" s="3">
        <v>110.05555555555556</v>
      </c>
      <c r="R398" s="3">
        <v>0</v>
      </c>
      <c r="S398" s="3">
        <f>SUM(Table3[[#This Row],[CNA Hours]], Table3[[#This Row],[NA TR Hours]], Table3[[#This Row],[Med Aide/Tech Hours]])</f>
        <v>215.19166666666666</v>
      </c>
      <c r="T398" s="3">
        <v>215.19166666666666</v>
      </c>
      <c r="U398" s="3">
        <v>0</v>
      </c>
      <c r="V398" s="3">
        <v>0</v>
      </c>
      <c r="W398" s="3">
        <f>SUM(Table3[[#This Row],[RN Hours Contract]:[Med Aide Hours Contract]])</f>
        <v>0</v>
      </c>
      <c r="X398" s="3">
        <v>0</v>
      </c>
      <c r="Y398" s="3">
        <v>0</v>
      </c>
      <c r="Z398" s="3">
        <v>0</v>
      </c>
      <c r="AA398" s="3">
        <v>0</v>
      </c>
      <c r="AB398" s="3">
        <v>0</v>
      </c>
      <c r="AC398" s="3">
        <v>0</v>
      </c>
      <c r="AD398" s="3">
        <v>0</v>
      </c>
      <c r="AE398" s="3">
        <v>0</v>
      </c>
      <c r="AF398" t="s">
        <v>396</v>
      </c>
      <c r="AG398" s="13">
        <v>3</v>
      </c>
      <c r="AQ398"/>
    </row>
    <row r="399" spans="1:43" x14ac:dyDescent="0.2">
      <c r="A399" t="s">
        <v>681</v>
      </c>
      <c r="B399" t="s">
        <v>699</v>
      </c>
      <c r="C399" t="s">
        <v>1514</v>
      </c>
      <c r="D399" t="s">
        <v>1719</v>
      </c>
      <c r="E399" s="3">
        <v>119.66666666666667</v>
      </c>
      <c r="F399" s="3">
        <f>Table3[[#This Row],[Total Hours Nurse Staffing]]/Table3[[#This Row],[MDS Census]]</f>
        <v>3.62202878365831</v>
      </c>
      <c r="G399" s="3">
        <f>Table3[[#This Row],[Total Direct Care Staff Hours]]/Table3[[#This Row],[MDS Census]]</f>
        <v>3.3035914577530177</v>
      </c>
      <c r="H399" s="3">
        <f>Table3[[#This Row],[Total RN Hours (w/ Admin, DON)]]/Table3[[#This Row],[MDS Census]]</f>
        <v>0.67581244196843082</v>
      </c>
      <c r="I399" s="3">
        <f>Table3[[#This Row],[RN Hours (excl. Admin, DON)]]/Table3[[#This Row],[MDS Census]]</f>
        <v>0.40417177344475391</v>
      </c>
      <c r="J399" s="3">
        <f t="shared" si="6"/>
        <v>433.43611111111113</v>
      </c>
      <c r="K399" s="3">
        <f>SUM(Table3[[#This Row],[RN Hours (excl. Admin, DON)]], Table3[[#This Row],[LPN Hours (excl. Admin)]], Table3[[#This Row],[CNA Hours]], Table3[[#This Row],[NA TR Hours]], Table3[[#This Row],[Med Aide/Tech Hours]])</f>
        <v>395.32977777777779</v>
      </c>
      <c r="L399" s="3">
        <f>SUM(Table3[[#This Row],[RN Hours (excl. Admin, DON)]:[RN DON Hours]])</f>
        <v>80.87222222222222</v>
      </c>
      <c r="M399" s="3">
        <v>48.36588888888889</v>
      </c>
      <c r="N399" s="3">
        <v>26.906333333333336</v>
      </c>
      <c r="O399" s="3">
        <v>5.6</v>
      </c>
      <c r="P399" s="3">
        <f>SUM(Table3[[#This Row],[LPN Hours (excl. Admin)]:[LPN Admin Hours]])</f>
        <v>102.41944444444444</v>
      </c>
      <c r="Q399" s="3">
        <v>96.819444444444443</v>
      </c>
      <c r="R399" s="3">
        <v>5.6</v>
      </c>
      <c r="S399" s="3">
        <f>SUM(Table3[[#This Row],[CNA Hours]], Table3[[#This Row],[NA TR Hours]], Table3[[#This Row],[Med Aide/Tech Hours]])</f>
        <v>250.14444444444445</v>
      </c>
      <c r="T399" s="3">
        <v>250.14444444444445</v>
      </c>
      <c r="U399" s="3">
        <v>0</v>
      </c>
      <c r="V399" s="3">
        <v>0</v>
      </c>
      <c r="W399" s="3">
        <f>SUM(Table3[[#This Row],[RN Hours Contract]:[Med Aide Hours Contract]])</f>
        <v>0</v>
      </c>
      <c r="X399" s="3">
        <v>0</v>
      </c>
      <c r="Y399" s="3">
        <v>0</v>
      </c>
      <c r="Z399" s="3">
        <v>0</v>
      </c>
      <c r="AA399" s="3">
        <v>0</v>
      </c>
      <c r="AB399" s="3">
        <v>0</v>
      </c>
      <c r="AC399" s="3">
        <v>0</v>
      </c>
      <c r="AD399" s="3">
        <v>0</v>
      </c>
      <c r="AE399" s="3">
        <v>0</v>
      </c>
      <c r="AF399" t="s">
        <v>397</v>
      </c>
      <c r="AG399" s="13">
        <v>3</v>
      </c>
      <c r="AQ399"/>
    </row>
    <row r="400" spans="1:43" x14ac:dyDescent="0.2">
      <c r="A400" t="s">
        <v>681</v>
      </c>
      <c r="B400" t="s">
        <v>1089</v>
      </c>
      <c r="C400" t="s">
        <v>1627</v>
      </c>
      <c r="D400" t="s">
        <v>1710</v>
      </c>
      <c r="E400" s="3">
        <v>93.311111111111117</v>
      </c>
      <c r="F400" s="3">
        <f>Table3[[#This Row],[Total Hours Nurse Staffing]]/Table3[[#This Row],[MDS Census]]</f>
        <v>3.0881412241009758</v>
      </c>
      <c r="G400" s="3">
        <f>Table3[[#This Row],[Total Direct Care Staff Hours]]/Table3[[#This Row],[MDS Census]]</f>
        <v>2.9266742081447958</v>
      </c>
      <c r="H400" s="3">
        <f>Table3[[#This Row],[Total RN Hours (w/ Admin, DON)]]/Table3[[#This Row],[MDS Census]]</f>
        <v>0.64036080019052144</v>
      </c>
      <c r="I400" s="3">
        <f>Table3[[#This Row],[RN Hours (excl. Admin, DON)]]/Table3[[#This Row],[MDS Census]]</f>
        <v>0.47889378423434148</v>
      </c>
      <c r="J400" s="3">
        <f t="shared" si="6"/>
        <v>288.15788888888886</v>
      </c>
      <c r="K400" s="3">
        <f>SUM(Table3[[#This Row],[RN Hours (excl. Admin, DON)]], Table3[[#This Row],[LPN Hours (excl. Admin)]], Table3[[#This Row],[CNA Hours]], Table3[[#This Row],[NA TR Hours]], Table3[[#This Row],[Med Aide/Tech Hours]])</f>
        <v>273.0912222222222</v>
      </c>
      <c r="L400" s="3">
        <f>SUM(Table3[[#This Row],[RN Hours (excl. Admin, DON)]:[RN DON Hours]])</f>
        <v>59.752777777777773</v>
      </c>
      <c r="M400" s="3">
        <v>44.68611111111111</v>
      </c>
      <c r="N400" s="3">
        <v>10.561111111111112</v>
      </c>
      <c r="O400" s="3">
        <v>4.5055555555555555</v>
      </c>
      <c r="P400" s="3">
        <f>SUM(Table3[[#This Row],[LPN Hours (excl. Admin)]:[LPN Admin Hours]])</f>
        <v>61.738888888888887</v>
      </c>
      <c r="Q400" s="3">
        <v>61.738888888888887</v>
      </c>
      <c r="R400" s="3">
        <v>0</v>
      </c>
      <c r="S400" s="3">
        <f>SUM(Table3[[#This Row],[CNA Hours]], Table3[[#This Row],[NA TR Hours]], Table3[[#This Row],[Med Aide/Tech Hours]])</f>
        <v>166.66622222222219</v>
      </c>
      <c r="T400" s="3">
        <v>158.39399999999998</v>
      </c>
      <c r="U400" s="3">
        <v>8.2722222222222221</v>
      </c>
      <c r="V400" s="3">
        <v>0</v>
      </c>
      <c r="W400" s="3">
        <f>SUM(Table3[[#This Row],[RN Hours Contract]:[Med Aide Hours Contract]])</f>
        <v>0</v>
      </c>
      <c r="X400" s="3">
        <v>0</v>
      </c>
      <c r="Y400" s="3">
        <v>0</v>
      </c>
      <c r="Z400" s="3">
        <v>0</v>
      </c>
      <c r="AA400" s="3">
        <v>0</v>
      </c>
      <c r="AB400" s="3">
        <v>0</v>
      </c>
      <c r="AC400" s="3">
        <v>0</v>
      </c>
      <c r="AD400" s="3">
        <v>0</v>
      </c>
      <c r="AE400" s="3">
        <v>0</v>
      </c>
      <c r="AF400" t="s">
        <v>398</v>
      </c>
      <c r="AG400" s="13">
        <v>3</v>
      </c>
      <c r="AQ400"/>
    </row>
    <row r="401" spans="1:43" x14ac:dyDescent="0.2">
      <c r="A401" t="s">
        <v>681</v>
      </c>
      <c r="B401" t="s">
        <v>1090</v>
      </c>
      <c r="C401" t="s">
        <v>1374</v>
      </c>
      <c r="D401" t="s">
        <v>1694</v>
      </c>
      <c r="E401" s="3">
        <v>124.81111111111112</v>
      </c>
      <c r="F401" s="3">
        <f>Table3[[#This Row],[Total Hours Nurse Staffing]]/Table3[[#This Row],[MDS Census]]</f>
        <v>4.365328941511617</v>
      </c>
      <c r="G401" s="3">
        <f>Table3[[#This Row],[Total Direct Care Staff Hours]]/Table3[[#This Row],[MDS Census]]</f>
        <v>3.8394160064096852</v>
      </c>
      <c r="H401" s="3">
        <f>Table3[[#This Row],[Total RN Hours (w/ Admin, DON)]]/Table3[[#This Row],[MDS Census]]</f>
        <v>0.55940087242944891</v>
      </c>
      <c r="I401" s="3">
        <f>Table3[[#This Row],[RN Hours (excl. Admin, DON)]]/Table3[[#This Row],[MDS Census]]</f>
        <v>0.36346034006943823</v>
      </c>
      <c r="J401" s="3">
        <f t="shared" si="6"/>
        <v>544.84155555555549</v>
      </c>
      <c r="K401" s="3">
        <f>SUM(Table3[[#This Row],[RN Hours (excl. Admin, DON)]], Table3[[#This Row],[LPN Hours (excl. Admin)]], Table3[[#This Row],[CNA Hours]], Table3[[#This Row],[NA TR Hours]], Table3[[#This Row],[Med Aide/Tech Hours]])</f>
        <v>479.20177777777775</v>
      </c>
      <c r="L401" s="3">
        <f>SUM(Table3[[#This Row],[RN Hours (excl. Admin, DON)]:[RN DON Hours]])</f>
        <v>69.819444444444443</v>
      </c>
      <c r="M401" s="3">
        <v>45.363888888888887</v>
      </c>
      <c r="N401" s="3">
        <v>19.166666666666668</v>
      </c>
      <c r="O401" s="3">
        <v>5.2888888888888888</v>
      </c>
      <c r="P401" s="3">
        <f>SUM(Table3[[#This Row],[LPN Hours (excl. Admin)]:[LPN Admin Hours]])</f>
        <v>159.24255555555555</v>
      </c>
      <c r="Q401" s="3">
        <v>118.05833333333334</v>
      </c>
      <c r="R401" s="3">
        <v>41.184222222222225</v>
      </c>
      <c r="S401" s="3">
        <f>SUM(Table3[[#This Row],[CNA Hours]], Table3[[#This Row],[NA TR Hours]], Table3[[#This Row],[Med Aide/Tech Hours]])</f>
        <v>315.77955555555553</v>
      </c>
      <c r="T401" s="3">
        <v>315.77955555555553</v>
      </c>
      <c r="U401" s="3">
        <v>0</v>
      </c>
      <c r="V401" s="3">
        <v>0</v>
      </c>
      <c r="W401" s="3">
        <f>SUM(Table3[[#This Row],[RN Hours Contract]:[Med Aide Hours Contract]])</f>
        <v>0</v>
      </c>
      <c r="X401" s="3">
        <v>0</v>
      </c>
      <c r="Y401" s="3">
        <v>0</v>
      </c>
      <c r="Z401" s="3">
        <v>0</v>
      </c>
      <c r="AA401" s="3">
        <v>0</v>
      </c>
      <c r="AB401" s="3">
        <v>0</v>
      </c>
      <c r="AC401" s="3">
        <v>0</v>
      </c>
      <c r="AD401" s="3">
        <v>0</v>
      </c>
      <c r="AE401" s="3">
        <v>0</v>
      </c>
      <c r="AF401" t="s">
        <v>399</v>
      </c>
      <c r="AG401" s="13">
        <v>3</v>
      </c>
      <c r="AQ401"/>
    </row>
    <row r="402" spans="1:43" x14ac:dyDescent="0.2">
      <c r="A402" t="s">
        <v>681</v>
      </c>
      <c r="B402" t="s">
        <v>1091</v>
      </c>
      <c r="C402" t="s">
        <v>1386</v>
      </c>
      <c r="D402" t="s">
        <v>1709</v>
      </c>
      <c r="E402" s="3">
        <v>149.56666666666666</v>
      </c>
      <c r="F402" s="3">
        <f>Table3[[#This Row],[Total Hours Nurse Staffing]]/Table3[[#This Row],[MDS Census]]</f>
        <v>3.1929017160686426</v>
      </c>
      <c r="G402" s="3">
        <f>Table3[[#This Row],[Total Direct Care Staff Hours]]/Table3[[#This Row],[MDS Census]]</f>
        <v>3.0332924745561245</v>
      </c>
      <c r="H402" s="3">
        <f>Table3[[#This Row],[Total RN Hours (w/ Admin, DON)]]/Table3[[#This Row],[MDS Census]]</f>
        <v>0.78025109575811602</v>
      </c>
      <c r="I402" s="3">
        <f>Table3[[#This Row],[RN Hours (excl. Admin, DON)]]/Table3[[#This Row],[MDS Census]]</f>
        <v>0.62064185424559837</v>
      </c>
      <c r="J402" s="3">
        <f t="shared" si="6"/>
        <v>477.55166666666662</v>
      </c>
      <c r="K402" s="3">
        <f>SUM(Table3[[#This Row],[RN Hours (excl. Admin, DON)]], Table3[[#This Row],[LPN Hours (excl. Admin)]], Table3[[#This Row],[CNA Hours]], Table3[[#This Row],[NA TR Hours]], Table3[[#This Row],[Med Aide/Tech Hours]])</f>
        <v>453.67944444444436</v>
      </c>
      <c r="L402" s="3">
        <f>SUM(Table3[[#This Row],[RN Hours (excl. Admin, DON)]:[RN DON Hours]])</f>
        <v>116.69955555555555</v>
      </c>
      <c r="M402" s="3">
        <v>92.827333333333328</v>
      </c>
      <c r="N402" s="3">
        <v>20.316666666666666</v>
      </c>
      <c r="O402" s="3">
        <v>3.5555555555555554</v>
      </c>
      <c r="P402" s="3">
        <f>SUM(Table3[[#This Row],[LPN Hours (excl. Admin)]:[LPN Admin Hours]])</f>
        <v>97.960111111111104</v>
      </c>
      <c r="Q402" s="3">
        <v>97.960111111111104</v>
      </c>
      <c r="R402" s="3">
        <v>0</v>
      </c>
      <c r="S402" s="3">
        <f>SUM(Table3[[#This Row],[CNA Hours]], Table3[[#This Row],[NA TR Hours]], Table3[[#This Row],[Med Aide/Tech Hours]])</f>
        <v>262.89199999999994</v>
      </c>
      <c r="T402" s="3">
        <v>199.16899999999998</v>
      </c>
      <c r="U402" s="3">
        <v>63.722999999999963</v>
      </c>
      <c r="V402" s="3">
        <v>0</v>
      </c>
      <c r="W402" s="3">
        <f>SUM(Table3[[#This Row],[RN Hours Contract]:[Med Aide Hours Contract]])</f>
        <v>8.7864444444444452</v>
      </c>
      <c r="X402" s="3">
        <v>0.26666666666666666</v>
      </c>
      <c r="Y402" s="3">
        <v>3.405555555555555</v>
      </c>
      <c r="Z402" s="3">
        <v>0</v>
      </c>
      <c r="AA402" s="3">
        <v>5.1142222222222227</v>
      </c>
      <c r="AB402" s="3">
        <v>0</v>
      </c>
      <c r="AC402" s="3">
        <v>0</v>
      </c>
      <c r="AD402" s="3">
        <v>0</v>
      </c>
      <c r="AE402" s="3">
        <v>0</v>
      </c>
      <c r="AF402" t="s">
        <v>400</v>
      </c>
      <c r="AG402" s="13">
        <v>3</v>
      </c>
      <c r="AQ402"/>
    </row>
    <row r="403" spans="1:43" x14ac:dyDescent="0.2">
      <c r="A403" t="s">
        <v>681</v>
      </c>
      <c r="B403" t="s">
        <v>1092</v>
      </c>
      <c r="C403" t="s">
        <v>1443</v>
      </c>
      <c r="D403" t="s">
        <v>1727</v>
      </c>
      <c r="E403" s="3">
        <v>98.533333333333331</v>
      </c>
      <c r="F403" s="3">
        <f>Table3[[#This Row],[Total Hours Nurse Staffing]]/Table3[[#This Row],[MDS Census]]</f>
        <v>3.654088858818223</v>
      </c>
      <c r="G403" s="3">
        <f>Table3[[#This Row],[Total Direct Care Staff Hours]]/Table3[[#This Row],[MDS Census]]</f>
        <v>3.3915719440685614</v>
      </c>
      <c r="H403" s="3">
        <f>Table3[[#This Row],[Total RN Hours (w/ Admin, DON)]]/Table3[[#This Row],[MDS Census]]</f>
        <v>0.60072733423545333</v>
      </c>
      <c r="I403" s="3">
        <f>Table3[[#This Row],[RN Hours (excl. Admin, DON)]]/Table3[[#This Row],[MDS Census]]</f>
        <v>0.33821041948579167</v>
      </c>
      <c r="J403" s="3">
        <f t="shared" si="6"/>
        <v>360.04955555555557</v>
      </c>
      <c r="K403" s="3">
        <f>SUM(Table3[[#This Row],[RN Hours (excl. Admin, DON)]], Table3[[#This Row],[LPN Hours (excl. Admin)]], Table3[[#This Row],[CNA Hours]], Table3[[#This Row],[NA TR Hours]], Table3[[#This Row],[Med Aide/Tech Hours]])</f>
        <v>334.1828888888889</v>
      </c>
      <c r="L403" s="3">
        <f>SUM(Table3[[#This Row],[RN Hours (excl. Admin, DON)]:[RN DON Hours]])</f>
        <v>59.191666666666663</v>
      </c>
      <c r="M403" s="3">
        <v>33.325000000000003</v>
      </c>
      <c r="N403" s="3">
        <v>21.066666666666666</v>
      </c>
      <c r="O403" s="3">
        <v>4.8</v>
      </c>
      <c r="P403" s="3">
        <f>SUM(Table3[[#This Row],[LPN Hours (excl. Admin)]:[LPN Admin Hours]])</f>
        <v>114.52666666666666</v>
      </c>
      <c r="Q403" s="3">
        <v>114.52666666666666</v>
      </c>
      <c r="R403" s="3">
        <v>0</v>
      </c>
      <c r="S403" s="3">
        <f>SUM(Table3[[#This Row],[CNA Hours]], Table3[[#This Row],[NA TR Hours]], Table3[[#This Row],[Med Aide/Tech Hours]])</f>
        <v>186.33122222222224</v>
      </c>
      <c r="T403" s="3">
        <v>186.33122222222224</v>
      </c>
      <c r="U403" s="3">
        <v>0</v>
      </c>
      <c r="V403" s="3">
        <v>0</v>
      </c>
      <c r="W403" s="3">
        <f>SUM(Table3[[#This Row],[RN Hours Contract]:[Med Aide Hours Contract]])</f>
        <v>42.569444444444443</v>
      </c>
      <c r="X403" s="3">
        <v>1.4305555555555556</v>
      </c>
      <c r="Y403" s="3">
        <v>0</v>
      </c>
      <c r="Z403" s="3">
        <v>0</v>
      </c>
      <c r="AA403" s="3">
        <v>11.361111111111111</v>
      </c>
      <c r="AB403" s="3">
        <v>0</v>
      </c>
      <c r="AC403" s="3">
        <v>29.777777777777779</v>
      </c>
      <c r="AD403" s="3">
        <v>0</v>
      </c>
      <c r="AE403" s="3">
        <v>0</v>
      </c>
      <c r="AF403" t="s">
        <v>401</v>
      </c>
      <c r="AG403" s="13">
        <v>3</v>
      </c>
      <c r="AQ403"/>
    </row>
    <row r="404" spans="1:43" x14ac:dyDescent="0.2">
      <c r="A404" t="s">
        <v>681</v>
      </c>
      <c r="B404" t="s">
        <v>1093</v>
      </c>
      <c r="C404" t="s">
        <v>1628</v>
      </c>
      <c r="D404" t="s">
        <v>1688</v>
      </c>
      <c r="E404" s="3">
        <v>182.0888888888889</v>
      </c>
      <c r="F404" s="3">
        <f>Table3[[#This Row],[Total Hours Nurse Staffing]]/Table3[[#This Row],[MDS Census]]</f>
        <v>2.5860629729070048</v>
      </c>
      <c r="G404" s="3">
        <f>Table3[[#This Row],[Total Direct Care Staff Hours]]/Table3[[#This Row],[MDS Census]]</f>
        <v>2.3548633146204541</v>
      </c>
      <c r="H404" s="3">
        <f>Table3[[#This Row],[Total RN Hours (w/ Admin, DON)]]/Table3[[#This Row],[MDS Census]]</f>
        <v>0.5876861117891139</v>
      </c>
      <c r="I404" s="3">
        <f>Table3[[#This Row],[RN Hours (excl. Admin, DON)]]/Table3[[#This Row],[MDS Census]]</f>
        <v>0.35648645350256286</v>
      </c>
      <c r="J404" s="3">
        <f t="shared" si="6"/>
        <v>470.89333333333332</v>
      </c>
      <c r="K404" s="3">
        <f>SUM(Table3[[#This Row],[RN Hours (excl. Admin, DON)]], Table3[[#This Row],[LPN Hours (excl. Admin)]], Table3[[#This Row],[CNA Hours]], Table3[[#This Row],[NA TR Hours]], Table3[[#This Row],[Med Aide/Tech Hours]])</f>
        <v>428.79444444444448</v>
      </c>
      <c r="L404" s="3">
        <f>SUM(Table3[[#This Row],[RN Hours (excl. Admin, DON)]:[RN DON Hours]])</f>
        <v>107.01111111111111</v>
      </c>
      <c r="M404" s="3">
        <v>64.912222222222226</v>
      </c>
      <c r="N404" s="3">
        <v>33.298888888888889</v>
      </c>
      <c r="O404" s="3">
        <v>8.8000000000000007</v>
      </c>
      <c r="P404" s="3">
        <f>SUM(Table3[[#This Row],[LPN Hours (excl. Admin)]:[LPN Admin Hours]])</f>
        <v>121.54</v>
      </c>
      <c r="Q404" s="3">
        <v>121.54</v>
      </c>
      <c r="R404" s="3">
        <v>0</v>
      </c>
      <c r="S404" s="3">
        <f>SUM(Table3[[#This Row],[CNA Hours]], Table3[[#This Row],[NA TR Hours]], Table3[[#This Row],[Med Aide/Tech Hours]])</f>
        <v>242.3422222222222</v>
      </c>
      <c r="T404" s="3">
        <v>242.3422222222222</v>
      </c>
      <c r="U404" s="3">
        <v>0</v>
      </c>
      <c r="V404" s="3">
        <v>0</v>
      </c>
      <c r="W404" s="3">
        <f>SUM(Table3[[#This Row],[RN Hours Contract]:[Med Aide Hours Contract]])</f>
        <v>56.671111111111117</v>
      </c>
      <c r="X404" s="3">
        <v>12.222222222222213</v>
      </c>
      <c r="Y404" s="3">
        <v>0</v>
      </c>
      <c r="Z404" s="3">
        <v>0</v>
      </c>
      <c r="AA404" s="3">
        <v>5.6633333333333358</v>
      </c>
      <c r="AB404" s="3">
        <v>0</v>
      </c>
      <c r="AC404" s="3">
        <v>38.785555555555568</v>
      </c>
      <c r="AD404" s="3">
        <v>0</v>
      </c>
      <c r="AE404" s="3">
        <v>0</v>
      </c>
      <c r="AF404" t="s">
        <v>402</v>
      </c>
      <c r="AG404" s="13">
        <v>3</v>
      </c>
      <c r="AQ404"/>
    </row>
    <row r="405" spans="1:43" x14ac:dyDescent="0.2">
      <c r="A405" t="s">
        <v>681</v>
      </c>
      <c r="B405" t="s">
        <v>1094</v>
      </c>
      <c r="C405" t="s">
        <v>1467</v>
      </c>
      <c r="D405" t="s">
        <v>1721</v>
      </c>
      <c r="E405" s="3">
        <v>70.388888888888886</v>
      </c>
      <c r="F405" s="3">
        <f>Table3[[#This Row],[Total Hours Nurse Staffing]]/Table3[[#This Row],[MDS Census]]</f>
        <v>3.4697600631412788</v>
      </c>
      <c r="G405" s="3">
        <f>Table3[[#This Row],[Total Direct Care Staff Hours]]/Table3[[#This Row],[MDS Census]]</f>
        <v>3.2803362273086032</v>
      </c>
      <c r="H405" s="3">
        <f>Table3[[#This Row],[Total RN Hours (w/ Admin, DON)]]/Table3[[#This Row],[MDS Census]]</f>
        <v>0.78836937647987382</v>
      </c>
      <c r="I405" s="3">
        <f>Table3[[#This Row],[RN Hours (excl. Admin, DON)]]/Table3[[#This Row],[MDS Census]]</f>
        <v>0.59894554064719818</v>
      </c>
      <c r="J405" s="3">
        <f t="shared" si="6"/>
        <v>244.23255555555556</v>
      </c>
      <c r="K405" s="3">
        <f>SUM(Table3[[#This Row],[RN Hours (excl. Admin, DON)]], Table3[[#This Row],[LPN Hours (excl. Admin)]], Table3[[#This Row],[CNA Hours]], Table3[[#This Row],[NA TR Hours]], Table3[[#This Row],[Med Aide/Tech Hours]])</f>
        <v>230.89922222222222</v>
      </c>
      <c r="L405" s="3">
        <f>SUM(Table3[[#This Row],[RN Hours (excl. Admin, DON)]:[RN DON Hours]])</f>
        <v>55.492444444444452</v>
      </c>
      <c r="M405" s="3">
        <v>42.159111111111116</v>
      </c>
      <c r="N405" s="3">
        <v>7.822222222222222</v>
      </c>
      <c r="O405" s="3">
        <v>5.5111111111111111</v>
      </c>
      <c r="P405" s="3">
        <f>SUM(Table3[[#This Row],[LPN Hours (excl. Admin)]:[LPN Admin Hours]])</f>
        <v>60.872888888888895</v>
      </c>
      <c r="Q405" s="3">
        <v>60.872888888888895</v>
      </c>
      <c r="R405" s="3">
        <v>0</v>
      </c>
      <c r="S405" s="3">
        <f>SUM(Table3[[#This Row],[CNA Hours]], Table3[[#This Row],[NA TR Hours]], Table3[[#This Row],[Med Aide/Tech Hours]])</f>
        <v>127.86722222222222</v>
      </c>
      <c r="T405" s="3">
        <v>127.61866666666667</v>
      </c>
      <c r="U405" s="3">
        <v>0.24855555555555556</v>
      </c>
      <c r="V405" s="3">
        <v>0</v>
      </c>
      <c r="W405" s="3">
        <f>SUM(Table3[[#This Row],[RN Hours Contract]:[Med Aide Hours Contract]])</f>
        <v>59.975888888888889</v>
      </c>
      <c r="X405" s="3">
        <v>5.9444444444444446</v>
      </c>
      <c r="Y405" s="3">
        <v>0</v>
      </c>
      <c r="Z405" s="3">
        <v>0</v>
      </c>
      <c r="AA405" s="3">
        <v>12.136111111111111</v>
      </c>
      <c r="AB405" s="3">
        <v>0</v>
      </c>
      <c r="AC405" s="3">
        <v>41.895333333333333</v>
      </c>
      <c r="AD405" s="3">
        <v>0</v>
      </c>
      <c r="AE405" s="3">
        <v>0</v>
      </c>
      <c r="AF405" t="s">
        <v>403</v>
      </c>
      <c r="AG405" s="13">
        <v>3</v>
      </c>
      <c r="AQ405"/>
    </row>
    <row r="406" spans="1:43" x14ac:dyDescent="0.2">
      <c r="A406" t="s">
        <v>681</v>
      </c>
      <c r="B406" t="s">
        <v>1095</v>
      </c>
      <c r="C406" t="s">
        <v>1384</v>
      </c>
      <c r="D406" t="s">
        <v>1709</v>
      </c>
      <c r="E406" s="3">
        <v>55.733333333333334</v>
      </c>
      <c r="F406" s="3">
        <f>Table3[[#This Row],[Total Hours Nurse Staffing]]/Table3[[#This Row],[MDS Census]]</f>
        <v>5.1882177033492818</v>
      </c>
      <c r="G406" s="3">
        <f>Table3[[#This Row],[Total Direct Care Staff Hours]]/Table3[[#This Row],[MDS Census]]</f>
        <v>4.6962818979266352</v>
      </c>
      <c r="H406" s="3">
        <f>Table3[[#This Row],[Total RN Hours (w/ Admin, DON)]]/Table3[[#This Row],[MDS Census]]</f>
        <v>0.86813197767145123</v>
      </c>
      <c r="I406" s="3">
        <f>Table3[[#This Row],[RN Hours (excl. Admin, DON)]]/Table3[[#This Row],[MDS Census]]</f>
        <v>0.37619617224880381</v>
      </c>
      <c r="J406" s="3">
        <f t="shared" si="6"/>
        <v>289.15666666666664</v>
      </c>
      <c r="K406" s="3">
        <f>SUM(Table3[[#This Row],[RN Hours (excl. Admin, DON)]], Table3[[#This Row],[LPN Hours (excl. Admin)]], Table3[[#This Row],[CNA Hours]], Table3[[#This Row],[NA TR Hours]], Table3[[#This Row],[Med Aide/Tech Hours]])</f>
        <v>261.73944444444447</v>
      </c>
      <c r="L406" s="3">
        <f>SUM(Table3[[#This Row],[RN Hours (excl. Admin, DON)]:[RN DON Hours]])</f>
        <v>48.383888888888883</v>
      </c>
      <c r="M406" s="3">
        <v>20.966666666666665</v>
      </c>
      <c r="N406" s="3">
        <v>16.839444444444446</v>
      </c>
      <c r="O406" s="3">
        <v>10.577777777777778</v>
      </c>
      <c r="P406" s="3">
        <f>SUM(Table3[[#This Row],[LPN Hours (excl. Admin)]:[LPN Admin Hours]])</f>
        <v>75.62</v>
      </c>
      <c r="Q406" s="3">
        <v>75.62</v>
      </c>
      <c r="R406" s="3">
        <v>0</v>
      </c>
      <c r="S406" s="3">
        <f>SUM(Table3[[#This Row],[CNA Hours]], Table3[[#This Row],[NA TR Hours]], Table3[[#This Row],[Med Aide/Tech Hours]])</f>
        <v>165.15277777777777</v>
      </c>
      <c r="T406" s="3">
        <v>164.46944444444443</v>
      </c>
      <c r="U406" s="3">
        <v>0.68333333333333335</v>
      </c>
      <c r="V406" s="3">
        <v>0</v>
      </c>
      <c r="W406" s="3">
        <f>SUM(Table3[[#This Row],[RN Hours Contract]:[Med Aide Hours Contract]])</f>
        <v>81.25888888888889</v>
      </c>
      <c r="X406" s="3">
        <v>0.18055555555555555</v>
      </c>
      <c r="Y406" s="3">
        <v>4.8755555555555548</v>
      </c>
      <c r="Z406" s="3">
        <v>5.2444444444444445</v>
      </c>
      <c r="AA406" s="3">
        <v>14.352777777777778</v>
      </c>
      <c r="AB406" s="3">
        <v>0</v>
      </c>
      <c r="AC406" s="3">
        <v>56.605555555555554</v>
      </c>
      <c r="AD406" s="3">
        <v>0</v>
      </c>
      <c r="AE406" s="3">
        <v>0</v>
      </c>
      <c r="AF406" t="s">
        <v>404</v>
      </c>
      <c r="AG406" s="13">
        <v>3</v>
      </c>
      <c r="AQ406"/>
    </row>
    <row r="407" spans="1:43" x14ac:dyDescent="0.2">
      <c r="A407" t="s">
        <v>681</v>
      </c>
      <c r="B407" t="s">
        <v>1096</v>
      </c>
      <c r="C407" t="s">
        <v>1629</v>
      </c>
      <c r="D407" t="s">
        <v>1730</v>
      </c>
      <c r="E407" s="3">
        <v>100.03333333333333</v>
      </c>
      <c r="F407" s="3">
        <f>Table3[[#This Row],[Total Hours Nurse Staffing]]/Table3[[#This Row],[MDS Census]]</f>
        <v>3.8156958791513942</v>
      </c>
      <c r="G407" s="3">
        <f>Table3[[#This Row],[Total Direct Care Staff Hours]]/Table3[[#This Row],[MDS Census]]</f>
        <v>3.5696634455181604</v>
      </c>
      <c r="H407" s="3">
        <f>Table3[[#This Row],[Total RN Hours (w/ Admin, DON)]]/Table3[[#This Row],[MDS Census]]</f>
        <v>0.55669776741086308</v>
      </c>
      <c r="I407" s="3">
        <f>Table3[[#This Row],[RN Hours (excl. Admin, DON)]]/Table3[[#This Row],[MDS Census]]</f>
        <v>0.36076307897367543</v>
      </c>
      <c r="J407" s="3">
        <f t="shared" si="6"/>
        <v>381.69677777777781</v>
      </c>
      <c r="K407" s="3">
        <f>SUM(Table3[[#This Row],[RN Hours (excl. Admin, DON)]], Table3[[#This Row],[LPN Hours (excl. Admin)]], Table3[[#This Row],[CNA Hours]], Table3[[#This Row],[NA TR Hours]], Table3[[#This Row],[Med Aide/Tech Hours]])</f>
        <v>357.08533333333332</v>
      </c>
      <c r="L407" s="3">
        <f>SUM(Table3[[#This Row],[RN Hours (excl. Admin, DON)]:[RN DON Hours]])</f>
        <v>55.688333333333333</v>
      </c>
      <c r="M407" s="3">
        <v>36.088333333333331</v>
      </c>
      <c r="N407" s="3">
        <v>14.355555555555556</v>
      </c>
      <c r="O407" s="3">
        <v>5.2444444444444445</v>
      </c>
      <c r="P407" s="3">
        <f>SUM(Table3[[#This Row],[LPN Hours (excl. Admin)]:[LPN Admin Hours]])</f>
        <v>121.14044444444446</v>
      </c>
      <c r="Q407" s="3">
        <v>116.129</v>
      </c>
      <c r="R407" s="3">
        <v>5.0114444444444439</v>
      </c>
      <c r="S407" s="3">
        <f>SUM(Table3[[#This Row],[CNA Hours]], Table3[[#This Row],[NA TR Hours]], Table3[[#This Row],[Med Aide/Tech Hours]])</f>
        <v>204.86799999999999</v>
      </c>
      <c r="T407" s="3">
        <v>204.86799999999999</v>
      </c>
      <c r="U407" s="3">
        <v>0</v>
      </c>
      <c r="V407" s="3">
        <v>0</v>
      </c>
      <c r="W407" s="3">
        <f>SUM(Table3[[#This Row],[RN Hours Contract]:[Med Aide Hours Contract]])</f>
        <v>18.843111111111117</v>
      </c>
      <c r="X407" s="3">
        <v>3.8355555555555561</v>
      </c>
      <c r="Y407" s="3">
        <v>0</v>
      </c>
      <c r="Z407" s="3">
        <v>0</v>
      </c>
      <c r="AA407" s="3">
        <v>10.551444444444448</v>
      </c>
      <c r="AB407" s="3">
        <v>0</v>
      </c>
      <c r="AC407" s="3">
        <v>4.4561111111111122</v>
      </c>
      <c r="AD407" s="3">
        <v>0</v>
      </c>
      <c r="AE407" s="3">
        <v>0</v>
      </c>
      <c r="AF407" t="s">
        <v>405</v>
      </c>
      <c r="AG407" s="13">
        <v>3</v>
      </c>
      <c r="AQ407"/>
    </row>
    <row r="408" spans="1:43" x14ac:dyDescent="0.2">
      <c r="A408" t="s">
        <v>681</v>
      </c>
      <c r="B408" t="s">
        <v>1097</v>
      </c>
      <c r="C408" t="s">
        <v>1392</v>
      </c>
      <c r="D408" t="s">
        <v>1691</v>
      </c>
      <c r="E408" s="3">
        <v>90.111111111111114</v>
      </c>
      <c r="F408" s="3">
        <f>Table3[[#This Row],[Total Hours Nurse Staffing]]/Table3[[#This Row],[MDS Census]]</f>
        <v>3.9914093711467324</v>
      </c>
      <c r="G408" s="3">
        <f>Table3[[#This Row],[Total Direct Care Staff Hours]]/Table3[[#This Row],[MDS Census]]</f>
        <v>3.8368471023427864</v>
      </c>
      <c r="H408" s="3">
        <f>Table3[[#This Row],[Total RN Hours (w/ Admin, DON)]]/Table3[[#This Row],[MDS Census]]</f>
        <v>0.47632552404438966</v>
      </c>
      <c r="I408" s="3">
        <f>Table3[[#This Row],[RN Hours (excl. Admin, DON)]]/Table3[[#This Row],[MDS Census]]</f>
        <v>0.36683107274969173</v>
      </c>
      <c r="J408" s="3">
        <f t="shared" si="6"/>
        <v>359.67033333333336</v>
      </c>
      <c r="K408" s="3">
        <f>SUM(Table3[[#This Row],[RN Hours (excl. Admin, DON)]], Table3[[#This Row],[LPN Hours (excl. Admin)]], Table3[[#This Row],[CNA Hours]], Table3[[#This Row],[NA TR Hours]], Table3[[#This Row],[Med Aide/Tech Hours]])</f>
        <v>345.74255555555555</v>
      </c>
      <c r="L408" s="3">
        <f>SUM(Table3[[#This Row],[RN Hours (excl. Admin, DON)]:[RN DON Hours]])</f>
        <v>42.922222222222224</v>
      </c>
      <c r="M408" s="3">
        <v>33.055555555555557</v>
      </c>
      <c r="N408" s="3">
        <v>5.4222222222222225</v>
      </c>
      <c r="O408" s="3">
        <v>4.4444444444444446</v>
      </c>
      <c r="P408" s="3">
        <f>SUM(Table3[[#This Row],[LPN Hours (excl. Admin)]:[LPN Admin Hours]])</f>
        <v>128.45144444444443</v>
      </c>
      <c r="Q408" s="3">
        <v>124.39033333333333</v>
      </c>
      <c r="R408" s="3">
        <v>4.0611111111111109</v>
      </c>
      <c r="S408" s="3">
        <f>SUM(Table3[[#This Row],[CNA Hours]], Table3[[#This Row],[NA TR Hours]], Table3[[#This Row],[Med Aide/Tech Hours]])</f>
        <v>188.29666666666668</v>
      </c>
      <c r="T408" s="3">
        <v>177.02722222222224</v>
      </c>
      <c r="U408" s="3">
        <v>8.1805555555555554</v>
      </c>
      <c r="V408" s="3">
        <v>3.088888888888889</v>
      </c>
      <c r="W408" s="3">
        <f>SUM(Table3[[#This Row],[RN Hours Contract]:[Med Aide Hours Contract]])</f>
        <v>4.475888888888889</v>
      </c>
      <c r="X408" s="3">
        <v>0.21944444444444444</v>
      </c>
      <c r="Y408" s="3">
        <v>0</v>
      </c>
      <c r="Z408" s="3">
        <v>0</v>
      </c>
      <c r="AA408" s="3">
        <v>1.2097777777777776</v>
      </c>
      <c r="AB408" s="3">
        <v>0</v>
      </c>
      <c r="AC408" s="3">
        <v>3.0466666666666664</v>
      </c>
      <c r="AD408" s="3">
        <v>0</v>
      </c>
      <c r="AE408" s="3">
        <v>0</v>
      </c>
      <c r="AF408" t="s">
        <v>406</v>
      </c>
      <c r="AG408" s="13">
        <v>3</v>
      </c>
      <c r="AQ408"/>
    </row>
    <row r="409" spans="1:43" x14ac:dyDescent="0.2">
      <c r="A409" t="s">
        <v>681</v>
      </c>
      <c r="B409" t="s">
        <v>1098</v>
      </c>
      <c r="C409" t="s">
        <v>1522</v>
      </c>
      <c r="D409" t="s">
        <v>1691</v>
      </c>
      <c r="E409" s="3">
        <v>80.422222222222217</v>
      </c>
      <c r="F409" s="3">
        <f>Table3[[#This Row],[Total Hours Nurse Staffing]]/Table3[[#This Row],[MDS Census]]</f>
        <v>3.2067214700193425</v>
      </c>
      <c r="G409" s="3">
        <f>Table3[[#This Row],[Total Direct Care Staff Hours]]/Table3[[#This Row],[MDS Census]]</f>
        <v>3.0769894998618406</v>
      </c>
      <c r="H409" s="3">
        <f>Table3[[#This Row],[Total RN Hours (w/ Admin, DON)]]/Table3[[#This Row],[MDS Census]]</f>
        <v>0.46504559270516721</v>
      </c>
      <c r="I409" s="3">
        <f>Table3[[#This Row],[RN Hours (excl. Admin, DON)]]/Table3[[#This Row],[MDS Census]]</f>
        <v>0.40242470295661786</v>
      </c>
      <c r="J409" s="3">
        <f t="shared" si="6"/>
        <v>257.89166666666665</v>
      </c>
      <c r="K409" s="3">
        <f>SUM(Table3[[#This Row],[RN Hours (excl. Admin, DON)]], Table3[[#This Row],[LPN Hours (excl. Admin)]], Table3[[#This Row],[CNA Hours]], Table3[[#This Row],[NA TR Hours]], Table3[[#This Row],[Med Aide/Tech Hours]])</f>
        <v>247.45833333333334</v>
      </c>
      <c r="L409" s="3">
        <f>SUM(Table3[[#This Row],[RN Hours (excl. Admin, DON)]:[RN DON Hours]])</f>
        <v>37.4</v>
      </c>
      <c r="M409" s="3">
        <v>32.363888888888887</v>
      </c>
      <c r="N409" s="3">
        <v>1.4027777777777777</v>
      </c>
      <c r="O409" s="3">
        <v>3.6333333333333333</v>
      </c>
      <c r="P409" s="3">
        <f>SUM(Table3[[#This Row],[LPN Hours (excl. Admin)]:[LPN Admin Hours]])</f>
        <v>80.244444444444454</v>
      </c>
      <c r="Q409" s="3">
        <v>74.847222222222229</v>
      </c>
      <c r="R409" s="3">
        <v>5.3972222222222221</v>
      </c>
      <c r="S409" s="3">
        <f>SUM(Table3[[#This Row],[CNA Hours]], Table3[[#This Row],[NA TR Hours]], Table3[[#This Row],[Med Aide/Tech Hours]])</f>
        <v>140.24722222222223</v>
      </c>
      <c r="T409" s="3">
        <v>140.24722222222223</v>
      </c>
      <c r="U409" s="3">
        <v>0</v>
      </c>
      <c r="V409" s="3">
        <v>0</v>
      </c>
      <c r="W409" s="3">
        <f>SUM(Table3[[#This Row],[RN Hours Contract]:[Med Aide Hours Contract]])</f>
        <v>40.302777777777777</v>
      </c>
      <c r="X409" s="3">
        <v>2.3972222222222221</v>
      </c>
      <c r="Y409" s="3">
        <v>0.8</v>
      </c>
      <c r="Z409" s="3">
        <v>0</v>
      </c>
      <c r="AA409" s="3">
        <v>17.569444444444443</v>
      </c>
      <c r="AB409" s="3">
        <v>0</v>
      </c>
      <c r="AC409" s="3">
        <v>19.536111111111111</v>
      </c>
      <c r="AD409" s="3">
        <v>0</v>
      </c>
      <c r="AE409" s="3">
        <v>0</v>
      </c>
      <c r="AF409" t="s">
        <v>407</v>
      </c>
      <c r="AG409" s="13">
        <v>3</v>
      </c>
      <c r="AQ409"/>
    </row>
    <row r="410" spans="1:43" x14ac:dyDescent="0.2">
      <c r="A410" t="s">
        <v>681</v>
      </c>
      <c r="B410" t="s">
        <v>1099</v>
      </c>
      <c r="C410" t="s">
        <v>1630</v>
      </c>
      <c r="D410" t="s">
        <v>1739</v>
      </c>
      <c r="E410" s="3">
        <v>113.66666666666667</v>
      </c>
      <c r="F410" s="3">
        <f>Table3[[#This Row],[Total Hours Nurse Staffing]]/Table3[[#This Row],[MDS Census]]</f>
        <v>3.3147311827956987</v>
      </c>
      <c r="G410" s="3">
        <f>Table3[[#This Row],[Total Direct Care Staff Hours]]/Table3[[#This Row],[MDS Census]]</f>
        <v>3.1806402737047903</v>
      </c>
      <c r="H410" s="3">
        <f>Table3[[#This Row],[Total RN Hours (w/ Admin, DON)]]/Table3[[#This Row],[MDS Census]]</f>
        <v>0.30324340175953074</v>
      </c>
      <c r="I410" s="3">
        <f>Table3[[#This Row],[RN Hours (excl. Admin, DON)]]/Table3[[#This Row],[MDS Census]]</f>
        <v>0.21695307917888559</v>
      </c>
      <c r="J410" s="3">
        <f t="shared" si="6"/>
        <v>376.77444444444444</v>
      </c>
      <c r="K410" s="3">
        <f>SUM(Table3[[#This Row],[RN Hours (excl. Admin, DON)]], Table3[[#This Row],[LPN Hours (excl. Admin)]], Table3[[#This Row],[CNA Hours]], Table3[[#This Row],[NA TR Hours]], Table3[[#This Row],[Med Aide/Tech Hours]])</f>
        <v>361.53277777777782</v>
      </c>
      <c r="L410" s="3">
        <f>SUM(Table3[[#This Row],[RN Hours (excl. Admin, DON)]:[RN DON Hours]])</f>
        <v>34.468666666666664</v>
      </c>
      <c r="M410" s="3">
        <v>24.66033333333333</v>
      </c>
      <c r="N410" s="3">
        <v>4.2111111111111112</v>
      </c>
      <c r="O410" s="3">
        <v>5.5972222222222223</v>
      </c>
      <c r="P410" s="3">
        <f>SUM(Table3[[#This Row],[LPN Hours (excl. Admin)]:[LPN Admin Hours]])</f>
        <v>106.84844444444445</v>
      </c>
      <c r="Q410" s="3">
        <v>101.41511111111112</v>
      </c>
      <c r="R410" s="3">
        <v>5.4333333333333336</v>
      </c>
      <c r="S410" s="3">
        <f>SUM(Table3[[#This Row],[CNA Hours]], Table3[[#This Row],[NA TR Hours]], Table3[[#This Row],[Med Aide/Tech Hours]])</f>
        <v>235.45733333333334</v>
      </c>
      <c r="T410" s="3">
        <v>168.07477777777777</v>
      </c>
      <c r="U410" s="3">
        <v>67.38255555555557</v>
      </c>
      <c r="V410" s="3">
        <v>0</v>
      </c>
      <c r="W410" s="3">
        <f>SUM(Table3[[#This Row],[RN Hours Contract]:[Med Aide Hours Contract]])</f>
        <v>3.7915555555555556</v>
      </c>
      <c r="X410" s="3">
        <v>0</v>
      </c>
      <c r="Y410" s="3">
        <v>0</v>
      </c>
      <c r="Z410" s="3">
        <v>0</v>
      </c>
      <c r="AA410" s="3">
        <v>3.7915555555555556</v>
      </c>
      <c r="AB410" s="3">
        <v>0</v>
      </c>
      <c r="AC410" s="3">
        <v>0</v>
      </c>
      <c r="AD410" s="3">
        <v>0</v>
      </c>
      <c r="AE410" s="3">
        <v>0</v>
      </c>
      <c r="AF410" t="s">
        <v>408</v>
      </c>
      <c r="AG410" s="13">
        <v>3</v>
      </c>
      <c r="AQ410"/>
    </row>
    <row r="411" spans="1:43" x14ac:dyDescent="0.2">
      <c r="A411" t="s">
        <v>681</v>
      </c>
      <c r="B411" t="s">
        <v>1100</v>
      </c>
      <c r="C411" t="s">
        <v>1631</v>
      </c>
      <c r="D411" t="s">
        <v>1721</v>
      </c>
      <c r="E411" s="3">
        <v>45.5</v>
      </c>
      <c r="F411" s="3">
        <f>Table3[[#This Row],[Total Hours Nurse Staffing]]/Table3[[#This Row],[MDS Census]]</f>
        <v>3.137057387057387</v>
      </c>
      <c r="G411" s="3">
        <f>Table3[[#This Row],[Total Direct Care Staff Hours]]/Table3[[#This Row],[MDS Census]]</f>
        <v>2.8835775335775335</v>
      </c>
      <c r="H411" s="3">
        <f>Table3[[#This Row],[Total RN Hours (w/ Admin, DON)]]/Table3[[#This Row],[MDS Census]]</f>
        <v>1.016056166056166</v>
      </c>
      <c r="I411" s="3">
        <f>Table3[[#This Row],[RN Hours (excl. Admin, DON)]]/Table3[[#This Row],[MDS Census]]</f>
        <v>0.76257631257631264</v>
      </c>
      <c r="J411" s="3">
        <f t="shared" si="6"/>
        <v>142.73611111111111</v>
      </c>
      <c r="K411" s="3">
        <f>SUM(Table3[[#This Row],[RN Hours (excl. Admin, DON)]], Table3[[#This Row],[LPN Hours (excl. Admin)]], Table3[[#This Row],[CNA Hours]], Table3[[#This Row],[NA TR Hours]], Table3[[#This Row],[Med Aide/Tech Hours]])</f>
        <v>131.20277777777778</v>
      </c>
      <c r="L411" s="3">
        <f>SUM(Table3[[#This Row],[RN Hours (excl. Admin, DON)]:[RN DON Hours]])</f>
        <v>46.230555555555554</v>
      </c>
      <c r="M411" s="3">
        <v>34.697222222222223</v>
      </c>
      <c r="N411" s="3">
        <v>7.4444444444444446</v>
      </c>
      <c r="O411" s="3">
        <v>4.0888888888888886</v>
      </c>
      <c r="P411" s="3">
        <f>SUM(Table3[[#This Row],[LPN Hours (excl. Admin)]:[LPN Admin Hours]])</f>
        <v>16.955555555555556</v>
      </c>
      <c r="Q411" s="3">
        <v>16.955555555555556</v>
      </c>
      <c r="R411" s="3">
        <v>0</v>
      </c>
      <c r="S411" s="3">
        <f>SUM(Table3[[#This Row],[CNA Hours]], Table3[[#This Row],[NA TR Hours]], Table3[[#This Row],[Med Aide/Tech Hours]])</f>
        <v>79.550000000000011</v>
      </c>
      <c r="T411" s="3">
        <v>52.655555555555559</v>
      </c>
      <c r="U411" s="3">
        <v>26.894444444444446</v>
      </c>
      <c r="V411" s="3">
        <v>0</v>
      </c>
      <c r="W411" s="3">
        <f>SUM(Table3[[#This Row],[RN Hours Contract]:[Med Aide Hours Contract]])</f>
        <v>6.7388888888888889</v>
      </c>
      <c r="X411" s="3">
        <v>1.4055555555555554</v>
      </c>
      <c r="Y411" s="3">
        <v>0</v>
      </c>
      <c r="Z411" s="3">
        <v>0</v>
      </c>
      <c r="AA411" s="3">
        <v>0.63055555555555554</v>
      </c>
      <c r="AB411" s="3">
        <v>0</v>
      </c>
      <c r="AC411" s="3">
        <v>4.7027777777777775</v>
      </c>
      <c r="AD411" s="3">
        <v>0</v>
      </c>
      <c r="AE411" s="3">
        <v>0</v>
      </c>
      <c r="AF411" t="s">
        <v>409</v>
      </c>
      <c r="AG411" s="13">
        <v>3</v>
      </c>
      <c r="AQ411"/>
    </row>
    <row r="412" spans="1:43" x14ac:dyDescent="0.2">
      <c r="A412" t="s">
        <v>681</v>
      </c>
      <c r="B412" t="s">
        <v>1101</v>
      </c>
      <c r="C412" t="s">
        <v>1505</v>
      </c>
      <c r="D412" t="s">
        <v>1736</v>
      </c>
      <c r="E412" s="3">
        <v>95.74444444444444</v>
      </c>
      <c r="F412" s="3">
        <f>Table3[[#This Row],[Total Hours Nurse Staffing]]/Table3[[#This Row],[MDS Census]]</f>
        <v>3.3101972844377396</v>
      </c>
      <c r="G412" s="3">
        <f>Table3[[#This Row],[Total Direct Care Staff Hours]]/Table3[[#This Row],[MDS Census]]</f>
        <v>2.7771730300568644</v>
      </c>
      <c r="H412" s="3">
        <f>Table3[[#This Row],[Total RN Hours (w/ Admin, DON)]]/Table3[[#This Row],[MDS Census]]</f>
        <v>0.6173459440640594</v>
      </c>
      <c r="I412" s="3">
        <f>Table3[[#This Row],[RN Hours (excl. Admin, DON)]]/Table3[[#This Row],[MDS Census]]</f>
        <v>8.4321689683184417E-2</v>
      </c>
      <c r="J412" s="3">
        <f t="shared" si="6"/>
        <v>316.93299999999999</v>
      </c>
      <c r="K412" s="3">
        <f>SUM(Table3[[#This Row],[RN Hours (excl. Admin, DON)]], Table3[[#This Row],[LPN Hours (excl. Admin)]], Table3[[#This Row],[CNA Hours]], Table3[[#This Row],[NA TR Hours]], Table3[[#This Row],[Med Aide/Tech Hours]])</f>
        <v>265.89888888888891</v>
      </c>
      <c r="L412" s="3">
        <f>SUM(Table3[[#This Row],[RN Hours (excl. Admin, DON)]:[RN DON Hours]])</f>
        <v>59.10744444444444</v>
      </c>
      <c r="M412" s="3">
        <v>8.0733333333333341</v>
      </c>
      <c r="N412" s="3">
        <v>43.74522222222221</v>
      </c>
      <c r="O412" s="3">
        <v>7.2888888888888888</v>
      </c>
      <c r="P412" s="3">
        <f>SUM(Table3[[#This Row],[LPN Hours (excl. Admin)]:[LPN Admin Hours]])</f>
        <v>58.806666666666672</v>
      </c>
      <c r="Q412" s="3">
        <v>58.806666666666672</v>
      </c>
      <c r="R412" s="3">
        <v>0</v>
      </c>
      <c r="S412" s="3">
        <f>SUM(Table3[[#This Row],[CNA Hours]], Table3[[#This Row],[NA TR Hours]], Table3[[#This Row],[Med Aide/Tech Hours]])</f>
        <v>199.01888888888891</v>
      </c>
      <c r="T412" s="3">
        <v>199.01888888888891</v>
      </c>
      <c r="U412" s="3">
        <v>0</v>
      </c>
      <c r="V412" s="3">
        <v>0</v>
      </c>
      <c r="W412" s="3">
        <f>SUM(Table3[[#This Row],[RN Hours Contract]:[Med Aide Hours Contract]])</f>
        <v>1.0055555555555555</v>
      </c>
      <c r="X412" s="3">
        <v>0</v>
      </c>
      <c r="Y412" s="3">
        <v>1.0055555555555555</v>
      </c>
      <c r="Z412" s="3">
        <v>0</v>
      </c>
      <c r="AA412" s="3">
        <v>0</v>
      </c>
      <c r="AB412" s="3">
        <v>0</v>
      </c>
      <c r="AC412" s="3">
        <v>0</v>
      </c>
      <c r="AD412" s="3">
        <v>0</v>
      </c>
      <c r="AE412" s="3">
        <v>0</v>
      </c>
      <c r="AF412" t="s">
        <v>410</v>
      </c>
      <c r="AG412" s="13">
        <v>3</v>
      </c>
      <c r="AQ412"/>
    </row>
    <row r="413" spans="1:43" x14ac:dyDescent="0.2">
      <c r="A413" t="s">
        <v>681</v>
      </c>
      <c r="B413" t="s">
        <v>1102</v>
      </c>
      <c r="C413" t="s">
        <v>1432</v>
      </c>
      <c r="D413" t="s">
        <v>1744</v>
      </c>
      <c r="E413" s="3">
        <v>68.411111111111111</v>
      </c>
      <c r="F413" s="3">
        <f>Table3[[#This Row],[Total Hours Nurse Staffing]]/Table3[[#This Row],[MDS Census]]</f>
        <v>4.1197791132044825</v>
      </c>
      <c r="G413" s="3">
        <f>Table3[[#This Row],[Total Direct Care Staff Hours]]/Table3[[#This Row],[MDS Census]]</f>
        <v>3.3854766931947378</v>
      </c>
      <c r="H413" s="3">
        <f>Table3[[#This Row],[Total RN Hours (w/ Admin, DON)]]/Table3[[#This Row],[MDS Census]]</f>
        <v>0.83561799577716389</v>
      </c>
      <c r="I413" s="3">
        <f>Table3[[#This Row],[RN Hours (excl. Admin, DON)]]/Table3[[#This Row],[MDS Census]]</f>
        <v>0.10131557576741919</v>
      </c>
      <c r="J413" s="3">
        <f t="shared" si="6"/>
        <v>281.83866666666665</v>
      </c>
      <c r="K413" s="3">
        <f>SUM(Table3[[#This Row],[RN Hours (excl. Admin, DON)]], Table3[[#This Row],[LPN Hours (excl. Admin)]], Table3[[#This Row],[CNA Hours]], Table3[[#This Row],[NA TR Hours]], Table3[[#This Row],[Med Aide/Tech Hours]])</f>
        <v>231.60422222222223</v>
      </c>
      <c r="L413" s="3">
        <f>SUM(Table3[[#This Row],[RN Hours (excl. Admin, DON)]:[RN DON Hours]])</f>
        <v>57.165555555555535</v>
      </c>
      <c r="M413" s="3">
        <v>6.931111111111111</v>
      </c>
      <c r="N413" s="3">
        <v>44.34666666666665</v>
      </c>
      <c r="O413" s="3">
        <v>5.8877777777777771</v>
      </c>
      <c r="P413" s="3">
        <f>SUM(Table3[[#This Row],[LPN Hours (excl. Admin)]:[LPN Admin Hours]])</f>
        <v>64.728666666666669</v>
      </c>
      <c r="Q413" s="3">
        <v>64.728666666666669</v>
      </c>
      <c r="R413" s="3">
        <v>0</v>
      </c>
      <c r="S413" s="3">
        <f>SUM(Table3[[#This Row],[CNA Hours]], Table3[[#This Row],[NA TR Hours]], Table3[[#This Row],[Med Aide/Tech Hours]])</f>
        <v>159.94444444444446</v>
      </c>
      <c r="T413" s="3">
        <v>158.89666666666668</v>
      </c>
      <c r="U413" s="3">
        <v>1.0477777777777777</v>
      </c>
      <c r="V413" s="3">
        <v>0</v>
      </c>
      <c r="W413" s="3">
        <f>SUM(Table3[[#This Row],[RN Hours Contract]:[Med Aide Hours Contract]])</f>
        <v>1.8333333333333333</v>
      </c>
      <c r="X413" s="3">
        <v>0</v>
      </c>
      <c r="Y413" s="3">
        <v>1.8333333333333333</v>
      </c>
      <c r="Z413" s="3">
        <v>0</v>
      </c>
      <c r="AA413" s="3">
        <v>0</v>
      </c>
      <c r="AB413" s="3">
        <v>0</v>
      </c>
      <c r="AC413" s="3">
        <v>0</v>
      </c>
      <c r="AD413" s="3">
        <v>0</v>
      </c>
      <c r="AE413" s="3">
        <v>0</v>
      </c>
      <c r="AF413" t="s">
        <v>411</v>
      </c>
      <c r="AG413" s="13">
        <v>3</v>
      </c>
      <c r="AQ413"/>
    </row>
    <row r="414" spans="1:43" x14ac:dyDescent="0.2">
      <c r="A414" t="s">
        <v>681</v>
      </c>
      <c r="B414" t="s">
        <v>1103</v>
      </c>
      <c r="C414" t="s">
        <v>1632</v>
      </c>
      <c r="D414" t="s">
        <v>1725</v>
      </c>
      <c r="E414" s="3">
        <v>91.144444444444446</v>
      </c>
      <c r="F414" s="3">
        <f>Table3[[#This Row],[Total Hours Nurse Staffing]]/Table3[[#This Row],[MDS Census]]</f>
        <v>3.8520516884066804</v>
      </c>
      <c r="G414" s="3">
        <f>Table3[[#This Row],[Total Direct Care Staff Hours]]/Table3[[#This Row],[MDS Census]]</f>
        <v>3.6566426916981594</v>
      </c>
      <c r="H414" s="3">
        <f>Table3[[#This Row],[Total RN Hours (w/ Admin, DON)]]/Table3[[#This Row],[MDS Census]]</f>
        <v>0.64756918200658287</v>
      </c>
      <c r="I414" s="3">
        <f>Table3[[#This Row],[RN Hours (excl. Admin, DON)]]/Table3[[#This Row],[MDS Census]]</f>
        <v>0.4990844812873339</v>
      </c>
      <c r="J414" s="3">
        <f t="shared" si="6"/>
        <v>351.09311111111111</v>
      </c>
      <c r="K414" s="3">
        <f>SUM(Table3[[#This Row],[RN Hours (excl. Admin, DON)]], Table3[[#This Row],[LPN Hours (excl. Admin)]], Table3[[#This Row],[CNA Hours]], Table3[[#This Row],[NA TR Hours]], Table3[[#This Row],[Med Aide/Tech Hours]])</f>
        <v>333.28266666666667</v>
      </c>
      <c r="L414" s="3">
        <f>SUM(Table3[[#This Row],[RN Hours (excl. Admin, DON)]:[RN DON Hours]])</f>
        <v>59.022333333333329</v>
      </c>
      <c r="M414" s="3">
        <v>45.488777777777777</v>
      </c>
      <c r="N414" s="3">
        <v>7.9335555555555528</v>
      </c>
      <c r="O414" s="3">
        <v>5.6</v>
      </c>
      <c r="P414" s="3">
        <f>SUM(Table3[[#This Row],[LPN Hours (excl. Admin)]:[LPN Admin Hours]])</f>
        <v>112.00577777777778</v>
      </c>
      <c r="Q414" s="3">
        <v>107.72888888888889</v>
      </c>
      <c r="R414" s="3">
        <v>4.2768888888888901</v>
      </c>
      <c r="S414" s="3">
        <f>SUM(Table3[[#This Row],[CNA Hours]], Table3[[#This Row],[NA TR Hours]], Table3[[#This Row],[Med Aide/Tech Hours]])</f>
        <v>180.065</v>
      </c>
      <c r="T414" s="3">
        <v>180.065</v>
      </c>
      <c r="U414" s="3">
        <v>0</v>
      </c>
      <c r="V414" s="3">
        <v>0</v>
      </c>
      <c r="W414" s="3">
        <f>SUM(Table3[[#This Row],[RN Hours Contract]:[Med Aide Hours Contract]])</f>
        <v>41.905000000000001</v>
      </c>
      <c r="X414" s="3">
        <v>2.8248888888888888</v>
      </c>
      <c r="Y414" s="3">
        <v>0</v>
      </c>
      <c r="Z414" s="3">
        <v>0</v>
      </c>
      <c r="AA414" s="3">
        <v>10.554333333333334</v>
      </c>
      <c r="AB414" s="3">
        <v>0</v>
      </c>
      <c r="AC414" s="3">
        <v>28.525777777777776</v>
      </c>
      <c r="AD414" s="3">
        <v>0</v>
      </c>
      <c r="AE414" s="3">
        <v>0</v>
      </c>
      <c r="AF414" t="s">
        <v>412</v>
      </c>
      <c r="AG414" s="13">
        <v>3</v>
      </c>
      <c r="AQ414"/>
    </row>
    <row r="415" spans="1:43" x14ac:dyDescent="0.2">
      <c r="A415" t="s">
        <v>681</v>
      </c>
      <c r="B415" t="s">
        <v>1104</v>
      </c>
      <c r="C415" t="s">
        <v>1529</v>
      </c>
      <c r="D415" t="s">
        <v>1740</v>
      </c>
      <c r="E415" s="3">
        <v>80.922222222222217</v>
      </c>
      <c r="F415" s="3">
        <f>Table3[[#This Row],[Total Hours Nurse Staffing]]/Table3[[#This Row],[MDS Census]]</f>
        <v>3.3862323218453936</v>
      </c>
      <c r="G415" s="3">
        <f>Table3[[#This Row],[Total Direct Care Staff Hours]]/Table3[[#This Row],[MDS Census]]</f>
        <v>3.131898942743375</v>
      </c>
      <c r="H415" s="3">
        <f>Table3[[#This Row],[Total RN Hours (w/ Admin, DON)]]/Table3[[#This Row],[MDS Census]]</f>
        <v>0.88601263215707826</v>
      </c>
      <c r="I415" s="3">
        <f>Table3[[#This Row],[RN Hours (excl. Admin, DON)]]/Table3[[#This Row],[MDS Census]]</f>
        <v>0.63167925305505979</v>
      </c>
      <c r="J415" s="3">
        <f t="shared" si="6"/>
        <v>274.02144444444446</v>
      </c>
      <c r="K415" s="3">
        <f>SUM(Table3[[#This Row],[RN Hours (excl. Admin, DON)]], Table3[[#This Row],[LPN Hours (excl. Admin)]], Table3[[#This Row],[CNA Hours]], Table3[[#This Row],[NA TR Hours]], Table3[[#This Row],[Med Aide/Tech Hours]])</f>
        <v>253.44022222222222</v>
      </c>
      <c r="L415" s="3">
        <f>SUM(Table3[[#This Row],[RN Hours (excl. Admin, DON)]:[RN DON Hours]])</f>
        <v>71.698111111111118</v>
      </c>
      <c r="M415" s="3">
        <v>51.116888888888894</v>
      </c>
      <c r="N415" s="3">
        <v>15.878444444444444</v>
      </c>
      <c r="O415" s="3">
        <v>4.7027777777777775</v>
      </c>
      <c r="P415" s="3">
        <f>SUM(Table3[[#This Row],[LPN Hours (excl. Admin)]:[LPN Admin Hours]])</f>
        <v>51.863444444444447</v>
      </c>
      <c r="Q415" s="3">
        <v>51.863444444444447</v>
      </c>
      <c r="R415" s="3">
        <v>0</v>
      </c>
      <c r="S415" s="3">
        <f>SUM(Table3[[#This Row],[CNA Hours]], Table3[[#This Row],[NA TR Hours]], Table3[[#This Row],[Med Aide/Tech Hours]])</f>
        <v>150.45988888888888</v>
      </c>
      <c r="T415" s="3">
        <v>150.45988888888888</v>
      </c>
      <c r="U415" s="3">
        <v>0</v>
      </c>
      <c r="V415" s="3">
        <v>0</v>
      </c>
      <c r="W415" s="3">
        <f>SUM(Table3[[#This Row],[RN Hours Contract]:[Med Aide Hours Contract]])</f>
        <v>0</v>
      </c>
      <c r="X415" s="3">
        <v>0</v>
      </c>
      <c r="Y415" s="3">
        <v>0</v>
      </c>
      <c r="Z415" s="3">
        <v>0</v>
      </c>
      <c r="AA415" s="3">
        <v>0</v>
      </c>
      <c r="AB415" s="3">
        <v>0</v>
      </c>
      <c r="AC415" s="3">
        <v>0</v>
      </c>
      <c r="AD415" s="3">
        <v>0</v>
      </c>
      <c r="AE415" s="3">
        <v>0</v>
      </c>
      <c r="AF415" t="s">
        <v>413</v>
      </c>
      <c r="AG415" s="13">
        <v>3</v>
      </c>
      <c r="AQ415"/>
    </row>
    <row r="416" spans="1:43" x14ac:dyDescent="0.2">
      <c r="A416" t="s">
        <v>681</v>
      </c>
      <c r="B416" t="s">
        <v>1105</v>
      </c>
      <c r="C416" t="s">
        <v>1443</v>
      </c>
      <c r="D416" t="s">
        <v>1727</v>
      </c>
      <c r="E416" s="3">
        <v>54.977777777777774</v>
      </c>
      <c r="F416" s="3">
        <f>Table3[[#This Row],[Total Hours Nurse Staffing]]/Table3[[#This Row],[MDS Census]]</f>
        <v>5.2126515763945038</v>
      </c>
      <c r="G416" s="3">
        <f>Table3[[#This Row],[Total Direct Care Staff Hours]]/Table3[[#This Row],[MDS Census]]</f>
        <v>4.8059822150363773</v>
      </c>
      <c r="H416" s="3">
        <f>Table3[[#This Row],[Total RN Hours (w/ Admin, DON)]]/Table3[[#This Row],[MDS Census]]</f>
        <v>1.5296079223928862</v>
      </c>
      <c r="I416" s="3">
        <f>Table3[[#This Row],[RN Hours (excl. Admin, DON)]]/Table3[[#This Row],[MDS Census]]</f>
        <v>1.2175626515763944</v>
      </c>
      <c r="J416" s="3">
        <f t="shared" si="6"/>
        <v>286.58000000000004</v>
      </c>
      <c r="K416" s="3">
        <f>SUM(Table3[[#This Row],[RN Hours (excl. Admin, DON)]], Table3[[#This Row],[LPN Hours (excl. Admin)]], Table3[[#This Row],[CNA Hours]], Table3[[#This Row],[NA TR Hours]], Table3[[#This Row],[Med Aide/Tech Hours]])</f>
        <v>264.22222222222217</v>
      </c>
      <c r="L416" s="3">
        <f>SUM(Table3[[#This Row],[RN Hours (excl. Admin, DON)]:[RN DON Hours]])</f>
        <v>84.094444444444449</v>
      </c>
      <c r="M416" s="3">
        <v>66.938888888888883</v>
      </c>
      <c r="N416" s="3">
        <v>12.311111111111112</v>
      </c>
      <c r="O416" s="3">
        <v>4.8444444444444441</v>
      </c>
      <c r="P416" s="3">
        <f>SUM(Table3[[#This Row],[LPN Hours (excl. Admin)]:[LPN Admin Hours]])</f>
        <v>69.538333333333327</v>
      </c>
      <c r="Q416" s="3">
        <v>64.336111111111109</v>
      </c>
      <c r="R416" s="3">
        <v>5.2022222222222236</v>
      </c>
      <c r="S416" s="3">
        <f>SUM(Table3[[#This Row],[CNA Hours]], Table3[[#This Row],[NA TR Hours]], Table3[[#This Row],[Med Aide/Tech Hours]])</f>
        <v>132.94722222222222</v>
      </c>
      <c r="T416" s="3">
        <v>121.125</v>
      </c>
      <c r="U416" s="3">
        <v>11.822222222222223</v>
      </c>
      <c r="V416" s="3">
        <v>0</v>
      </c>
      <c r="W416" s="3">
        <f>SUM(Table3[[#This Row],[RN Hours Contract]:[Med Aide Hours Contract]])</f>
        <v>0</v>
      </c>
      <c r="X416" s="3">
        <v>0</v>
      </c>
      <c r="Y416" s="3">
        <v>0</v>
      </c>
      <c r="Z416" s="3">
        <v>0</v>
      </c>
      <c r="AA416" s="3">
        <v>0</v>
      </c>
      <c r="AB416" s="3">
        <v>0</v>
      </c>
      <c r="AC416" s="3">
        <v>0</v>
      </c>
      <c r="AD416" s="3">
        <v>0</v>
      </c>
      <c r="AE416" s="3">
        <v>0</v>
      </c>
      <c r="AF416" t="s">
        <v>414</v>
      </c>
      <c r="AG416" s="13">
        <v>3</v>
      </c>
      <c r="AQ416"/>
    </row>
    <row r="417" spans="1:43" x14ac:dyDescent="0.2">
      <c r="A417" t="s">
        <v>681</v>
      </c>
      <c r="B417" t="s">
        <v>1106</v>
      </c>
      <c r="C417" t="s">
        <v>1406</v>
      </c>
      <c r="D417" t="s">
        <v>1734</v>
      </c>
      <c r="E417" s="3">
        <v>106.02222222222223</v>
      </c>
      <c r="F417" s="3">
        <f>Table3[[#This Row],[Total Hours Nurse Staffing]]/Table3[[#This Row],[MDS Census]]</f>
        <v>3.6550880318591492</v>
      </c>
      <c r="G417" s="3">
        <f>Table3[[#This Row],[Total Direct Care Staff Hours]]/Table3[[#This Row],[MDS Census]]</f>
        <v>2.9364074617480611</v>
      </c>
      <c r="H417" s="3">
        <f>Table3[[#This Row],[Total RN Hours (w/ Admin, DON)]]/Table3[[#This Row],[MDS Census]]</f>
        <v>0.92820163487738427</v>
      </c>
      <c r="I417" s="3">
        <f>Table3[[#This Row],[RN Hours (excl. Admin, DON)]]/Table3[[#This Row],[MDS Census]]</f>
        <v>0.20952106476629637</v>
      </c>
      <c r="J417" s="3">
        <f t="shared" si="6"/>
        <v>387.52055555555557</v>
      </c>
      <c r="K417" s="3">
        <f>SUM(Table3[[#This Row],[RN Hours (excl. Admin, DON)]], Table3[[#This Row],[LPN Hours (excl. Admin)]], Table3[[#This Row],[CNA Hours]], Table3[[#This Row],[NA TR Hours]], Table3[[#This Row],[Med Aide/Tech Hours]])</f>
        <v>311.32444444444445</v>
      </c>
      <c r="L417" s="3">
        <f>SUM(Table3[[#This Row],[RN Hours (excl. Admin, DON)]:[RN DON Hours]])</f>
        <v>98.410000000000011</v>
      </c>
      <c r="M417" s="3">
        <v>22.213888888888889</v>
      </c>
      <c r="N417" s="3">
        <v>69.351666666666674</v>
      </c>
      <c r="O417" s="3">
        <v>6.8444444444444441</v>
      </c>
      <c r="P417" s="3">
        <f>SUM(Table3[[#This Row],[LPN Hours (excl. Admin)]:[LPN Admin Hours]])</f>
        <v>74.61055555555555</v>
      </c>
      <c r="Q417" s="3">
        <v>74.61055555555555</v>
      </c>
      <c r="R417" s="3">
        <v>0</v>
      </c>
      <c r="S417" s="3">
        <f>SUM(Table3[[#This Row],[CNA Hours]], Table3[[#This Row],[NA TR Hours]], Table3[[#This Row],[Med Aide/Tech Hours]])</f>
        <v>214.5</v>
      </c>
      <c r="T417" s="3">
        <v>214.5</v>
      </c>
      <c r="U417" s="3">
        <v>0</v>
      </c>
      <c r="V417" s="3">
        <v>0</v>
      </c>
      <c r="W417" s="3">
        <f>SUM(Table3[[#This Row],[RN Hours Contract]:[Med Aide Hours Contract]])</f>
        <v>9.4611111111111121</v>
      </c>
      <c r="X417" s="3">
        <v>1.1916666666666667</v>
      </c>
      <c r="Y417" s="3">
        <v>1.4166666666666667</v>
      </c>
      <c r="Z417" s="3">
        <v>0</v>
      </c>
      <c r="AA417" s="3">
        <v>4.0027777777777782</v>
      </c>
      <c r="AB417" s="3">
        <v>0</v>
      </c>
      <c r="AC417" s="3">
        <v>2.85</v>
      </c>
      <c r="AD417" s="3">
        <v>0</v>
      </c>
      <c r="AE417" s="3">
        <v>0</v>
      </c>
      <c r="AF417" t="s">
        <v>415</v>
      </c>
      <c r="AG417" s="13">
        <v>3</v>
      </c>
      <c r="AQ417"/>
    </row>
    <row r="418" spans="1:43" x14ac:dyDescent="0.2">
      <c r="A418" t="s">
        <v>681</v>
      </c>
      <c r="B418" t="s">
        <v>1107</v>
      </c>
      <c r="C418" t="s">
        <v>1629</v>
      </c>
      <c r="D418" t="s">
        <v>1730</v>
      </c>
      <c r="E418" s="3">
        <v>93.844444444444449</v>
      </c>
      <c r="F418" s="3">
        <f>Table3[[#This Row],[Total Hours Nurse Staffing]]/Table3[[#This Row],[MDS Census]]</f>
        <v>3.4935768411082173</v>
      </c>
      <c r="G418" s="3">
        <f>Table3[[#This Row],[Total Direct Care Staff Hours]]/Table3[[#This Row],[MDS Census]]</f>
        <v>3.2674934880416764</v>
      </c>
      <c r="H418" s="3">
        <f>Table3[[#This Row],[Total RN Hours (w/ Admin, DON)]]/Table3[[#This Row],[MDS Census]]</f>
        <v>0.69627634383139947</v>
      </c>
      <c r="I418" s="3">
        <f>Table3[[#This Row],[RN Hours (excl. Admin, DON)]]/Table3[[#This Row],[MDS Census]]</f>
        <v>0.4701929907648591</v>
      </c>
      <c r="J418" s="3">
        <f t="shared" si="6"/>
        <v>327.85277777777782</v>
      </c>
      <c r="K418" s="3">
        <f>SUM(Table3[[#This Row],[RN Hours (excl. Admin, DON)]], Table3[[#This Row],[LPN Hours (excl. Admin)]], Table3[[#This Row],[CNA Hours]], Table3[[#This Row],[NA TR Hours]], Table3[[#This Row],[Med Aide/Tech Hours]])</f>
        <v>306.63611111111112</v>
      </c>
      <c r="L418" s="3">
        <f>SUM(Table3[[#This Row],[RN Hours (excl. Admin, DON)]:[RN DON Hours]])</f>
        <v>65.341666666666669</v>
      </c>
      <c r="M418" s="3">
        <v>44.125</v>
      </c>
      <c r="N418" s="3">
        <v>15.794444444444444</v>
      </c>
      <c r="O418" s="3">
        <v>5.4222222222222225</v>
      </c>
      <c r="P418" s="3">
        <f>SUM(Table3[[#This Row],[LPN Hours (excl. Admin)]:[LPN Admin Hours]])</f>
        <v>69.227777777777774</v>
      </c>
      <c r="Q418" s="3">
        <v>69.227777777777774</v>
      </c>
      <c r="R418" s="3">
        <v>0</v>
      </c>
      <c r="S418" s="3">
        <f>SUM(Table3[[#This Row],[CNA Hours]], Table3[[#This Row],[NA TR Hours]], Table3[[#This Row],[Med Aide/Tech Hours]])</f>
        <v>193.28333333333336</v>
      </c>
      <c r="T418" s="3">
        <v>160.22777777777779</v>
      </c>
      <c r="U418" s="3">
        <v>33.055555555555557</v>
      </c>
      <c r="V418" s="3">
        <v>0</v>
      </c>
      <c r="W418" s="3">
        <f>SUM(Table3[[#This Row],[RN Hours Contract]:[Med Aide Hours Contract]])</f>
        <v>2.3861111111111111</v>
      </c>
      <c r="X418" s="3">
        <v>0</v>
      </c>
      <c r="Y418" s="3">
        <v>0</v>
      </c>
      <c r="Z418" s="3">
        <v>0</v>
      </c>
      <c r="AA418" s="3">
        <v>0</v>
      </c>
      <c r="AB418" s="3">
        <v>0</v>
      </c>
      <c r="AC418" s="3">
        <v>2.3861111111111111</v>
      </c>
      <c r="AD418" s="3">
        <v>0</v>
      </c>
      <c r="AE418" s="3">
        <v>0</v>
      </c>
      <c r="AF418" t="s">
        <v>416</v>
      </c>
      <c r="AG418" s="13">
        <v>3</v>
      </c>
      <c r="AQ418"/>
    </row>
    <row r="419" spans="1:43" x14ac:dyDescent="0.2">
      <c r="A419" t="s">
        <v>681</v>
      </c>
      <c r="B419" t="s">
        <v>1108</v>
      </c>
      <c r="C419" t="s">
        <v>1414</v>
      </c>
      <c r="D419" t="s">
        <v>1749</v>
      </c>
      <c r="E419" s="3">
        <v>42.022222222222226</v>
      </c>
      <c r="F419" s="3">
        <f>Table3[[#This Row],[Total Hours Nurse Staffing]]/Table3[[#This Row],[MDS Census]]</f>
        <v>3.3017636171337914</v>
      </c>
      <c r="G419" s="3">
        <f>Table3[[#This Row],[Total Direct Care Staff Hours]]/Table3[[#This Row],[MDS Census]]</f>
        <v>3.0557297726070858</v>
      </c>
      <c r="H419" s="3">
        <f>Table3[[#This Row],[Total RN Hours (w/ Admin, DON)]]/Table3[[#This Row],[MDS Census]]</f>
        <v>0.82892649391856155</v>
      </c>
      <c r="I419" s="3">
        <f>Table3[[#This Row],[RN Hours (excl. Admin, DON)]]/Table3[[#This Row],[MDS Census]]</f>
        <v>0.58289264939185614</v>
      </c>
      <c r="J419" s="3">
        <f t="shared" si="6"/>
        <v>138.74744444444445</v>
      </c>
      <c r="K419" s="3">
        <f>SUM(Table3[[#This Row],[RN Hours (excl. Admin, DON)]], Table3[[#This Row],[LPN Hours (excl. Admin)]], Table3[[#This Row],[CNA Hours]], Table3[[#This Row],[NA TR Hours]], Table3[[#This Row],[Med Aide/Tech Hours]])</f>
        <v>128.40855555555555</v>
      </c>
      <c r="L419" s="3">
        <f>SUM(Table3[[#This Row],[RN Hours (excl. Admin, DON)]:[RN DON Hours]])</f>
        <v>34.833333333333336</v>
      </c>
      <c r="M419" s="3">
        <v>24.494444444444444</v>
      </c>
      <c r="N419" s="3">
        <v>5.5055555555555555</v>
      </c>
      <c r="O419" s="3">
        <v>4.833333333333333</v>
      </c>
      <c r="P419" s="3">
        <f>SUM(Table3[[#This Row],[LPN Hours (excl. Admin)]:[LPN Admin Hours]])</f>
        <v>40.644666666666666</v>
      </c>
      <c r="Q419" s="3">
        <v>40.644666666666666</v>
      </c>
      <c r="R419" s="3">
        <v>0</v>
      </c>
      <c r="S419" s="3">
        <f>SUM(Table3[[#This Row],[CNA Hours]], Table3[[#This Row],[NA TR Hours]], Table3[[#This Row],[Med Aide/Tech Hours]])</f>
        <v>63.269444444444446</v>
      </c>
      <c r="T419" s="3">
        <v>58.030555555555559</v>
      </c>
      <c r="U419" s="3">
        <v>5.2388888888888889</v>
      </c>
      <c r="V419" s="3">
        <v>0</v>
      </c>
      <c r="W419" s="3">
        <f>SUM(Table3[[#This Row],[RN Hours Contract]:[Med Aide Hours Contract]])</f>
        <v>3.4416666666666669</v>
      </c>
      <c r="X419" s="3">
        <v>0</v>
      </c>
      <c r="Y419" s="3">
        <v>0</v>
      </c>
      <c r="Z419" s="3">
        <v>0</v>
      </c>
      <c r="AA419" s="3">
        <v>3.3583333333333334</v>
      </c>
      <c r="AB419" s="3">
        <v>0</v>
      </c>
      <c r="AC419" s="3">
        <v>8.3333333333333329E-2</v>
      </c>
      <c r="AD419" s="3">
        <v>0</v>
      </c>
      <c r="AE419" s="3">
        <v>0</v>
      </c>
      <c r="AF419" t="s">
        <v>417</v>
      </c>
      <c r="AG419" s="13">
        <v>3</v>
      </c>
      <c r="AQ419"/>
    </row>
    <row r="420" spans="1:43" x14ac:dyDescent="0.2">
      <c r="A420" t="s">
        <v>681</v>
      </c>
      <c r="B420" t="s">
        <v>1109</v>
      </c>
      <c r="C420" t="s">
        <v>1416</v>
      </c>
      <c r="D420" t="s">
        <v>1718</v>
      </c>
      <c r="E420" s="3">
        <v>99.111111111111114</v>
      </c>
      <c r="F420" s="3">
        <f>Table3[[#This Row],[Total Hours Nurse Staffing]]/Table3[[#This Row],[MDS Census]]</f>
        <v>3.2454316143497755</v>
      </c>
      <c r="G420" s="3">
        <f>Table3[[#This Row],[Total Direct Care Staff Hours]]/Table3[[#This Row],[MDS Census]]</f>
        <v>3.017713004484305</v>
      </c>
      <c r="H420" s="3">
        <f>Table3[[#This Row],[Total RN Hours (w/ Admin, DON)]]/Table3[[#This Row],[MDS Census]]</f>
        <v>0.63982623318385645</v>
      </c>
      <c r="I420" s="3">
        <f>Table3[[#This Row],[RN Hours (excl. Admin, DON)]]/Table3[[#This Row],[MDS Census]]</f>
        <v>0.43175448430493268</v>
      </c>
      <c r="J420" s="3">
        <f t="shared" si="6"/>
        <v>321.6583333333333</v>
      </c>
      <c r="K420" s="3">
        <f>SUM(Table3[[#This Row],[RN Hours (excl. Admin, DON)]], Table3[[#This Row],[LPN Hours (excl. Admin)]], Table3[[#This Row],[CNA Hours]], Table3[[#This Row],[NA TR Hours]], Table3[[#This Row],[Med Aide/Tech Hours]])</f>
        <v>299.0888888888889</v>
      </c>
      <c r="L420" s="3">
        <f>SUM(Table3[[#This Row],[RN Hours (excl. Admin, DON)]:[RN DON Hours]])</f>
        <v>63.413888888888891</v>
      </c>
      <c r="M420" s="3">
        <v>42.791666666666664</v>
      </c>
      <c r="N420" s="3">
        <v>15.377777777777778</v>
      </c>
      <c r="O420" s="3">
        <v>5.2444444444444445</v>
      </c>
      <c r="P420" s="3">
        <f>SUM(Table3[[#This Row],[LPN Hours (excl. Admin)]:[LPN Admin Hours]])</f>
        <v>78.49722222222222</v>
      </c>
      <c r="Q420" s="3">
        <v>76.55</v>
      </c>
      <c r="R420" s="3">
        <v>1.9472222222222222</v>
      </c>
      <c r="S420" s="3">
        <f>SUM(Table3[[#This Row],[CNA Hours]], Table3[[#This Row],[NA TR Hours]], Table3[[#This Row],[Med Aide/Tech Hours]])</f>
        <v>179.74722222222223</v>
      </c>
      <c r="T420" s="3">
        <v>148.58333333333334</v>
      </c>
      <c r="U420" s="3">
        <v>31.163888888888888</v>
      </c>
      <c r="V420" s="3">
        <v>0</v>
      </c>
      <c r="W420" s="3">
        <f>SUM(Table3[[#This Row],[RN Hours Contract]:[Med Aide Hours Contract]])</f>
        <v>0</v>
      </c>
      <c r="X420" s="3">
        <v>0</v>
      </c>
      <c r="Y420" s="3">
        <v>0</v>
      </c>
      <c r="Z420" s="3">
        <v>0</v>
      </c>
      <c r="AA420" s="3">
        <v>0</v>
      </c>
      <c r="AB420" s="3">
        <v>0</v>
      </c>
      <c r="AC420" s="3">
        <v>0</v>
      </c>
      <c r="AD420" s="3">
        <v>0</v>
      </c>
      <c r="AE420" s="3">
        <v>0</v>
      </c>
      <c r="AF420" t="s">
        <v>418</v>
      </c>
      <c r="AG420" s="13">
        <v>3</v>
      </c>
      <c r="AQ420"/>
    </row>
    <row r="421" spans="1:43" x14ac:dyDescent="0.2">
      <c r="A421" t="s">
        <v>681</v>
      </c>
      <c r="B421" t="s">
        <v>1110</v>
      </c>
      <c r="C421" t="s">
        <v>1576</v>
      </c>
      <c r="D421" t="s">
        <v>1720</v>
      </c>
      <c r="E421" s="3">
        <v>110.6</v>
      </c>
      <c r="F421" s="3">
        <f>Table3[[#This Row],[Total Hours Nurse Staffing]]/Table3[[#This Row],[MDS Census]]</f>
        <v>3.9983192686357243</v>
      </c>
      <c r="G421" s="3">
        <f>Table3[[#This Row],[Total Direct Care Staff Hours]]/Table3[[#This Row],[MDS Census]]</f>
        <v>3.5711040787623065</v>
      </c>
      <c r="H421" s="3">
        <f>Table3[[#This Row],[Total RN Hours (w/ Admin, DON)]]/Table3[[#This Row],[MDS Census]]</f>
        <v>1.0738718103275064</v>
      </c>
      <c r="I421" s="3">
        <f>Table3[[#This Row],[RN Hours (excl. Admin, DON)]]/Table3[[#This Row],[MDS Census]]</f>
        <v>0.64665662045408878</v>
      </c>
      <c r="J421" s="3">
        <f t="shared" si="6"/>
        <v>442.21411111111109</v>
      </c>
      <c r="K421" s="3">
        <f>SUM(Table3[[#This Row],[RN Hours (excl. Admin, DON)]], Table3[[#This Row],[LPN Hours (excl. Admin)]], Table3[[#This Row],[CNA Hours]], Table3[[#This Row],[NA TR Hours]], Table3[[#This Row],[Med Aide/Tech Hours]])</f>
        <v>394.96411111111109</v>
      </c>
      <c r="L421" s="3">
        <f>SUM(Table3[[#This Row],[RN Hours (excl. Admin, DON)]:[RN DON Hours]])</f>
        <v>118.77022222222222</v>
      </c>
      <c r="M421" s="3">
        <v>71.520222222222216</v>
      </c>
      <c r="N421" s="3">
        <v>43.161111111111111</v>
      </c>
      <c r="O421" s="3">
        <v>4.0888888888888886</v>
      </c>
      <c r="P421" s="3">
        <f>SUM(Table3[[#This Row],[LPN Hours (excl. Admin)]:[LPN Admin Hours]])</f>
        <v>89.660444444444437</v>
      </c>
      <c r="Q421" s="3">
        <v>89.660444444444437</v>
      </c>
      <c r="R421" s="3">
        <v>0</v>
      </c>
      <c r="S421" s="3">
        <f>SUM(Table3[[#This Row],[CNA Hours]], Table3[[#This Row],[NA TR Hours]], Table3[[#This Row],[Med Aide/Tech Hours]])</f>
        <v>233.78344444444446</v>
      </c>
      <c r="T421" s="3">
        <v>217.70122222222224</v>
      </c>
      <c r="U421" s="3">
        <v>16.082222222222224</v>
      </c>
      <c r="V421" s="3">
        <v>0</v>
      </c>
      <c r="W421" s="3">
        <f>SUM(Table3[[#This Row],[RN Hours Contract]:[Med Aide Hours Contract]])</f>
        <v>0</v>
      </c>
      <c r="X421" s="3">
        <v>0</v>
      </c>
      <c r="Y421" s="3">
        <v>0</v>
      </c>
      <c r="Z421" s="3">
        <v>0</v>
      </c>
      <c r="AA421" s="3">
        <v>0</v>
      </c>
      <c r="AB421" s="3">
        <v>0</v>
      </c>
      <c r="AC421" s="3">
        <v>0</v>
      </c>
      <c r="AD421" s="3">
        <v>0</v>
      </c>
      <c r="AE421" s="3">
        <v>0</v>
      </c>
      <c r="AF421" t="s">
        <v>419</v>
      </c>
      <c r="AG421" s="13">
        <v>3</v>
      </c>
      <c r="AQ421"/>
    </row>
    <row r="422" spans="1:43" x14ac:dyDescent="0.2">
      <c r="A422" t="s">
        <v>681</v>
      </c>
      <c r="B422" t="s">
        <v>1111</v>
      </c>
      <c r="C422" t="s">
        <v>1633</v>
      </c>
      <c r="D422" t="s">
        <v>1688</v>
      </c>
      <c r="E422" s="3">
        <v>133.52222222222221</v>
      </c>
      <c r="F422" s="3">
        <f>Table3[[#This Row],[Total Hours Nurse Staffing]]/Table3[[#This Row],[MDS Census]]</f>
        <v>2.7866380960306238</v>
      </c>
      <c r="G422" s="3">
        <f>Table3[[#This Row],[Total Direct Care Staff Hours]]/Table3[[#This Row],[MDS Census]]</f>
        <v>2.650039943413498</v>
      </c>
      <c r="H422" s="3">
        <f>Table3[[#This Row],[Total RN Hours (w/ Admin, DON)]]/Table3[[#This Row],[MDS Census]]</f>
        <v>0.38849130398601983</v>
      </c>
      <c r="I422" s="3">
        <f>Table3[[#This Row],[RN Hours (excl. Admin, DON)]]/Table3[[#This Row],[MDS Census]]</f>
        <v>0.29229424981276531</v>
      </c>
      <c r="J422" s="3">
        <f t="shared" si="6"/>
        <v>372.07811111111113</v>
      </c>
      <c r="K422" s="3">
        <f>SUM(Table3[[#This Row],[RN Hours (excl. Admin, DON)]], Table3[[#This Row],[LPN Hours (excl. Admin)]], Table3[[#This Row],[CNA Hours]], Table3[[#This Row],[NA TR Hours]], Table3[[#This Row],[Med Aide/Tech Hours]])</f>
        <v>353.83922222222225</v>
      </c>
      <c r="L422" s="3">
        <f>SUM(Table3[[#This Row],[RN Hours (excl. Admin, DON)]:[RN DON Hours]])</f>
        <v>51.87222222222222</v>
      </c>
      <c r="M422" s="3">
        <v>39.027777777777779</v>
      </c>
      <c r="N422" s="3">
        <v>7.8666666666666663</v>
      </c>
      <c r="O422" s="3">
        <v>4.9777777777777779</v>
      </c>
      <c r="P422" s="3">
        <f>SUM(Table3[[#This Row],[LPN Hours (excl. Admin)]:[LPN Admin Hours]])</f>
        <v>120.33066666666667</v>
      </c>
      <c r="Q422" s="3">
        <v>114.93622222222223</v>
      </c>
      <c r="R422" s="3">
        <v>5.3944444444444448</v>
      </c>
      <c r="S422" s="3">
        <f>SUM(Table3[[#This Row],[CNA Hours]], Table3[[#This Row],[NA TR Hours]], Table3[[#This Row],[Med Aide/Tech Hours]])</f>
        <v>199.87522222222225</v>
      </c>
      <c r="T422" s="3">
        <v>125.1918888888889</v>
      </c>
      <c r="U422" s="3">
        <v>74.683333333333337</v>
      </c>
      <c r="V422" s="3">
        <v>0</v>
      </c>
      <c r="W422" s="3">
        <f>SUM(Table3[[#This Row],[RN Hours Contract]:[Med Aide Hours Contract]])</f>
        <v>1.3972222222222221</v>
      </c>
      <c r="X422" s="3">
        <v>0.7</v>
      </c>
      <c r="Y422" s="3">
        <v>0</v>
      </c>
      <c r="Z422" s="3">
        <v>0</v>
      </c>
      <c r="AA422" s="3">
        <v>8.611111111111111E-2</v>
      </c>
      <c r="AB422" s="3">
        <v>0</v>
      </c>
      <c r="AC422" s="3">
        <v>0</v>
      </c>
      <c r="AD422" s="3">
        <v>0.61111111111111116</v>
      </c>
      <c r="AE422" s="3">
        <v>0</v>
      </c>
      <c r="AF422" t="s">
        <v>420</v>
      </c>
      <c r="AG422" s="13">
        <v>3</v>
      </c>
      <c r="AQ422"/>
    </row>
    <row r="423" spans="1:43" x14ac:dyDescent="0.2">
      <c r="A423" t="s">
        <v>681</v>
      </c>
      <c r="B423" t="s">
        <v>1112</v>
      </c>
      <c r="C423" t="s">
        <v>1531</v>
      </c>
      <c r="D423" t="s">
        <v>1717</v>
      </c>
      <c r="E423" s="3">
        <v>17.277777777777779</v>
      </c>
      <c r="F423" s="3">
        <f>Table3[[#This Row],[Total Hours Nurse Staffing]]/Table3[[#This Row],[MDS Census]]</f>
        <v>3.6808681672025725</v>
      </c>
      <c r="G423" s="3">
        <f>Table3[[#This Row],[Total Direct Care Staff Hours]]/Table3[[#This Row],[MDS Census]]</f>
        <v>3.279742765273312</v>
      </c>
      <c r="H423" s="3">
        <f>Table3[[#This Row],[Total RN Hours (w/ Admin, DON)]]/Table3[[#This Row],[MDS Census]]</f>
        <v>1.8615755627009647</v>
      </c>
      <c r="I423" s="3">
        <f>Table3[[#This Row],[RN Hours (excl. Admin, DON)]]/Table3[[#This Row],[MDS Census]]</f>
        <v>1.4604501607717042</v>
      </c>
      <c r="J423" s="3">
        <f t="shared" si="6"/>
        <v>63.597222222222229</v>
      </c>
      <c r="K423" s="3">
        <f>SUM(Table3[[#This Row],[RN Hours (excl. Admin, DON)]], Table3[[#This Row],[LPN Hours (excl. Admin)]], Table3[[#This Row],[CNA Hours]], Table3[[#This Row],[NA TR Hours]], Table3[[#This Row],[Med Aide/Tech Hours]])</f>
        <v>56.666666666666671</v>
      </c>
      <c r="L423" s="3">
        <f>SUM(Table3[[#This Row],[RN Hours (excl. Admin, DON)]:[RN DON Hours]])</f>
        <v>32.163888888888891</v>
      </c>
      <c r="M423" s="3">
        <v>25.233333333333334</v>
      </c>
      <c r="N423" s="3">
        <v>2.1805555555555554</v>
      </c>
      <c r="O423" s="3">
        <v>4.75</v>
      </c>
      <c r="P423" s="3">
        <f>SUM(Table3[[#This Row],[LPN Hours (excl. Admin)]:[LPN Admin Hours]])</f>
        <v>0</v>
      </c>
      <c r="Q423" s="3">
        <v>0</v>
      </c>
      <c r="R423" s="3">
        <v>0</v>
      </c>
      <c r="S423" s="3">
        <f>SUM(Table3[[#This Row],[CNA Hours]], Table3[[#This Row],[NA TR Hours]], Table3[[#This Row],[Med Aide/Tech Hours]])</f>
        <v>31.433333333333334</v>
      </c>
      <c r="T423" s="3">
        <v>31.433333333333334</v>
      </c>
      <c r="U423" s="3">
        <v>0</v>
      </c>
      <c r="V423" s="3">
        <v>0</v>
      </c>
      <c r="W423" s="3">
        <f>SUM(Table3[[#This Row],[RN Hours Contract]:[Med Aide Hours Contract]])</f>
        <v>2.5444444444444447</v>
      </c>
      <c r="X423" s="3">
        <v>0.45833333333333331</v>
      </c>
      <c r="Y423" s="3">
        <v>0</v>
      </c>
      <c r="Z423" s="3">
        <v>0</v>
      </c>
      <c r="AA423" s="3">
        <v>0</v>
      </c>
      <c r="AB423" s="3">
        <v>0</v>
      </c>
      <c r="AC423" s="3">
        <v>2.0861111111111112</v>
      </c>
      <c r="AD423" s="3">
        <v>0</v>
      </c>
      <c r="AE423" s="3">
        <v>0</v>
      </c>
      <c r="AF423" t="s">
        <v>421</v>
      </c>
      <c r="AG423" s="13">
        <v>3</v>
      </c>
      <c r="AQ423"/>
    </row>
    <row r="424" spans="1:43" x14ac:dyDescent="0.2">
      <c r="A424" t="s">
        <v>681</v>
      </c>
      <c r="B424" t="s">
        <v>1113</v>
      </c>
      <c r="C424" t="s">
        <v>1472</v>
      </c>
      <c r="D424" t="s">
        <v>1721</v>
      </c>
      <c r="E424" s="3">
        <v>165.21111111111111</v>
      </c>
      <c r="F424" s="3">
        <f>Table3[[#This Row],[Total Hours Nurse Staffing]]/Table3[[#This Row],[MDS Census]]</f>
        <v>4.188842558342861</v>
      </c>
      <c r="G424" s="3">
        <f>Table3[[#This Row],[Total Direct Care Staff Hours]]/Table3[[#This Row],[MDS Census]]</f>
        <v>3.9568498217768511</v>
      </c>
      <c r="H424" s="3">
        <f>Table3[[#This Row],[Total RN Hours (w/ Admin, DON)]]/Table3[[#This Row],[MDS Census]]</f>
        <v>0.79057233169681895</v>
      </c>
      <c r="I424" s="3">
        <f>Table3[[#This Row],[RN Hours (excl. Admin, DON)]]/Table3[[#This Row],[MDS Census]]</f>
        <v>0.64264711816531039</v>
      </c>
      <c r="J424" s="3">
        <f t="shared" si="6"/>
        <v>692.04333333333329</v>
      </c>
      <c r="K424" s="3">
        <f>SUM(Table3[[#This Row],[RN Hours (excl. Admin, DON)]], Table3[[#This Row],[LPN Hours (excl. Admin)]], Table3[[#This Row],[CNA Hours]], Table3[[#This Row],[NA TR Hours]], Table3[[#This Row],[Med Aide/Tech Hours]])</f>
        <v>653.71555555555551</v>
      </c>
      <c r="L424" s="3">
        <f>SUM(Table3[[#This Row],[RN Hours (excl. Admin, DON)]:[RN DON Hours]])</f>
        <v>130.61133333333333</v>
      </c>
      <c r="M424" s="3">
        <v>106.17244444444445</v>
      </c>
      <c r="N424" s="3">
        <v>22.927777777777777</v>
      </c>
      <c r="O424" s="3">
        <v>1.5111111111111111</v>
      </c>
      <c r="P424" s="3">
        <f>SUM(Table3[[#This Row],[LPN Hours (excl. Admin)]:[LPN Admin Hours]])</f>
        <v>152.6201111111111</v>
      </c>
      <c r="Q424" s="3">
        <v>138.73122222222221</v>
      </c>
      <c r="R424" s="3">
        <v>13.888888888888889</v>
      </c>
      <c r="S424" s="3">
        <f>SUM(Table3[[#This Row],[CNA Hours]], Table3[[#This Row],[NA TR Hours]], Table3[[#This Row],[Med Aide/Tech Hours]])</f>
        <v>408.81188888888886</v>
      </c>
      <c r="T424" s="3">
        <v>408.28411111111109</v>
      </c>
      <c r="U424" s="3">
        <v>0.52777777777777779</v>
      </c>
      <c r="V424" s="3">
        <v>0</v>
      </c>
      <c r="W424" s="3">
        <f>SUM(Table3[[#This Row],[RN Hours Contract]:[Med Aide Hours Contract]])</f>
        <v>133.99055555555555</v>
      </c>
      <c r="X424" s="3">
        <v>5.7891111111111098</v>
      </c>
      <c r="Y424" s="3">
        <v>0</v>
      </c>
      <c r="Z424" s="3">
        <v>0</v>
      </c>
      <c r="AA424" s="3">
        <v>21.33955555555556</v>
      </c>
      <c r="AB424" s="3">
        <v>0</v>
      </c>
      <c r="AC424" s="3">
        <v>106.86188888888888</v>
      </c>
      <c r="AD424" s="3">
        <v>0</v>
      </c>
      <c r="AE424" s="3">
        <v>0</v>
      </c>
      <c r="AF424" t="s">
        <v>422</v>
      </c>
      <c r="AG424" s="13">
        <v>3</v>
      </c>
      <c r="AQ424"/>
    </row>
    <row r="425" spans="1:43" x14ac:dyDescent="0.2">
      <c r="A425" t="s">
        <v>681</v>
      </c>
      <c r="B425" t="s">
        <v>1114</v>
      </c>
      <c r="C425" t="s">
        <v>1443</v>
      </c>
      <c r="D425" t="s">
        <v>1727</v>
      </c>
      <c r="E425" s="3">
        <v>104.33333333333333</v>
      </c>
      <c r="F425" s="3">
        <f>Table3[[#This Row],[Total Hours Nurse Staffing]]/Table3[[#This Row],[MDS Census]]</f>
        <v>3.9203940362087328</v>
      </c>
      <c r="G425" s="3">
        <f>Table3[[#This Row],[Total Direct Care Staff Hours]]/Table3[[#This Row],[MDS Census]]</f>
        <v>3.7184771033013848</v>
      </c>
      <c r="H425" s="3">
        <f>Table3[[#This Row],[Total RN Hours (w/ Admin, DON)]]/Table3[[#This Row],[MDS Census]]</f>
        <v>0.77547923322683709</v>
      </c>
      <c r="I425" s="3">
        <f>Table3[[#This Row],[RN Hours (excl. Admin, DON)]]/Table3[[#This Row],[MDS Census]]</f>
        <v>0.57356230031948885</v>
      </c>
      <c r="J425" s="3">
        <f t="shared" ref="J425:J488" si="7">SUM(L425,P425,S425)</f>
        <v>409.02777777777777</v>
      </c>
      <c r="K425" s="3">
        <f>SUM(Table3[[#This Row],[RN Hours (excl. Admin, DON)]], Table3[[#This Row],[LPN Hours (excl. Admin)]], Table3[[#This Row],[CNA Hours]], Table3[[#This Row],[NA TR Hours]], Table3[[#This Row],[Med Aide/Tech Hours]])</f>
        <v>387.96111111111111</v>
      </c>
      <c r="L425" s="3">
        <f>SUM(Table3[[#This Row],[RN Hours (excl. Admin, DON)]:[RN DON Hours]])</f>
        <v>80.908333333333331</v>
      </c>
      <c r="M425" s="3">
        <v>59.841666666666669</v>
      </c>
      <c r="N425" s="3">
        <v>15.466666666666667</v>
      </c>
      <c r="O425" s="3">
        <v>5.6</v>
      </c>
      <c r="P425" s="3">
        <f>SUM(Table3[[#This Row],[LPN Hours (excl. Admin)]:[LPN Admin Hours]])</f>
        <v>103.83333333333333</v>
      </c>
      <c r="Q425" s="3">
        <v>103.83333333333333</v>
      </c>
      <c r="R425" s="3">
        <v>0</v>
      </c>
      <c r="S425" s="3">
        <f>SUM(Table3[[#This Row],[CNA Hours]], Table3[[#This Row],[NA TR Hours]], Table3[[#This Row],[Med Aide/Tech Hours]])</f>
        <v>224.2861111111111</v>
      </c>
      <c r="T425" s="3">
        <v>224.2861111111111</v>
      </c>
      <c r="U425" s="3">
        <v>0</v>
      </c>
      <c r="V425" s="3">
        <v>0</v>
      </c>
      <c r="W425" s="3">
        <f>SUM(Table3[[#This Row],[RN Hours Contract]:[Med Aide Hours Contract]])</f>
        <v>0</v>
      </c>
      <c r="X425" s="3">
        <v>0</v>
      </c>
      <c r="Y425" s="3">
        <v>0</v>
      </c>
      <c r="Z425" s="3">
        <v>0</v>
      </c>
      <c r="AA425" s="3">
        <v>0</v>
      </c>
      <c r="AB425" s="3">
        <v>0</v>
      </c>
      <c r="AC425" s="3">
        <v>0</v>
      </c>
      <c r="AD425" s="3">
        <v>0</v>
      </c>
      <c r="AE425" s="3">
        <v>0</v>
      </c>
      <c r="AF425" t="s">
        <v>423</v>
      </c>
      <c r="AG425" s="13">
        <v>3</v>
      </c>
      <c r="AQ425"/>
    </row>
    <row r="426" spans="1:43" x14ac:dyDescent="0.2">
      <c r="A426" t="s">
        <v>681</v>
      </c>
      <c r="B426" t="s">
        <v>1115</v>
      </c>
      <c r="C426" t="s">
        <v>1596</v>
      </c>
      <c r="D426" t="s">
        <v>1730</v>
      </c>
      <c r="E426" s="3">
        <v>25.233333333333334</v>
      </c>
      <c r="F426" s="3">
        <f>Table3[[#This Row],[Total Hours Nurse Staffing]]/Table3[[#This Row],[MDS Census]]</f>
        <v>3.8691105239982386</v>
      </c>
      <c r="G426" s="3">
        <f>Table3[[#This Row],[Total Direct Care Staff Hours]]/Table3[[#This Row],[MDS Census]]</f>
        <v>3.5028621752531923</v>
      </c>
      <c r="H426" s="3">
        <f>Table3[[#This Row],[Total RN Hours (w/ Admin, DON)]]/Table3[[#This Row],[MDS Census]]</f>
        <v>1.1008366358432409</v>
      </c>
      <c r="I426" s="3">
        <f>Table3[[#This Row],[RN Hours (excl. Admin, DON)]]/Table3[[#This Row],[MDS Census]]</f>
        <v>0.78445618670189343</v>
      </c>
      <c r="J426" s="3">
        <f t="shared" si="7"/>
        <v>97.63055555555556</v>
      </c>
      <c r="K426" s="3">
        <f>SUM(Table3[[#This Row],[RN Hours (excl. Admin, DON)]], Table3[[#This Row],[LPN Hours (excl. Admin)]], Table3[[#This Row],[CNA Hours]], Table3[[#This Row],[NA TR Hours]], Table3[[#This Row],[Med Aide/Tech Hours]])</f>
        <v>88.388888888888886</v>
      </c>
      <c r="L426" s="3">
        <f>SUM(Table3[[#This Row],[RN Hours (excl. Admin, DON)]:[RN DON Hours]])</f>
        <v>27.777777777777779</v>
      </c>
      <c r="M426" s="3">
        <v>19.794444444444444</v>
      </c>
      <c r="N426" s="3">
        <v>1.7</v>
      </c>
      <c r="O426" s="3">
        <v>6.2833333333333332</v>
      </c>
      <c r="P426" s="3">
        <f>SUM(Table3[[#This Row],[LPN Hours (excl. Admin)]:[LPN Admin Hours]])</f>
        <v>26.222222222222221</v>
      </c>
      <c r="Q426" s="3">
        <v>24.963888888888889</v>
      </c>
      <c r="R426" s="3">
        <v>1.2583333333333333</v>
      </c>
      <c r="S426" s="3">
        <f>SUM(Table3[[#This Row],[CNA Hours]], Table3[[#This Row],[NA TR Hours]], Table3[[#This Row],[Med Aide/Tech Hours]])</f>
        <v>43.630555555555553</v>
      </c>
      <c r="T426" s="3">
        <v>43.630555555555553</v>
      </c>
      <c r="U426" s="3">
        <v>0</v>
      </c>
      <c r="V426" s="3">
        <v>0</v>
      </c>
      <c r="W426" s="3">
        <f>SUM(Table3[[#This Row],[RN Hours Contract]:[Med Aide Hours Contract]])</f>
        <v>3.0777777777777775</v>
      </c>
      <c r="X426" s="3">
        <v>2.2777777777777777</v>
      </c>
      <c r="Y426" s="3">
        <v>0</v>
      </c>
      <c r="Z426" s="3">
        <v>0</v>
      </c>
      <c r="AA426" s="3">
        <v>0</v>
      </c>
      <c r="AB426" s="3">
        <v>0</v>
      </c>
      <c r="AC426" s="3">
        <v>0.8</v>
      </c>
      <c r="AD426" s="3">
        <v>0</v>
      </c>
      <c r="AE426" s="3">
        <v>0</v>
      </c>
      <c r="AF426" t="s">
        <v>424</v>
      </c>
      <c r="AG426" s="13">
        <v>3</v>
      </c>
      <c r="AQ426"/>
    </row>
    <row r="427" spans="1:43" x14ac:dyDescent="0.2">
      <c r="A427" t="s">
        <v>681</v>
      </c>
      <c r="B427" t="s">
        <v>1116</v>
      </c>
      <c r="C427" t="s">
        <v>1477</v>
      </c>
      <c r="D427" t="s">
        <v>1725</v>
      </c>
      <c r="E427" s="3">
        <v>64.87777777777778</v>
      </c>
      <c r="F427" s="3">
        <f>Table3[[#This Row],[Total Hours Nurse Staffing]]/Table3[[#This Row],[MDS Census]]</f>
        <v>3.6323017640006849</v>
      </c>
      <c r="G427" s="3">
        <f>Table3[[#This Row],[Total Direct Care Staff Hours]]/Table3[[#This Row],[MDS Census]]</f>
        <v>3.31306901866758</v>
      </c>
      <c r="H427" s="3">
        <f>Table3[[#This Row],[Total RN Hours (w/ Admin, DON)]]/Table3[[#This Row],[MDS Census]]</f>
        <v>0.76213563966432607</v>
      </c>
      <c r="I427" s="3">
        <f>Table3[[#This Row],[RN Hours (excl. Admin, DON)]]/Table3[[#This Row],[MDS Census]]</f>
        <v>0.52305360506936116</v>
      </c>
      <c r="J427" s="3">
        <f t="shared" si="7"/>
        <v>235.65566666666666</v>
      </c>
      <c r="K427" s="3">
        <f>SUM(Table3[[#This Row],[RN Hours (excl. Admin, DON)]], Table3[[#This Row],[LPN Hours (excl. Admin)]], Table3[[#This Row],[CNA Hours]], Table3[[#This Row],[NA TR Hours]], Table3[[#This Row],[Med Aide/Tech Hours]])</f>
        <v>214.94455555555555</v>
      </c>
      <c r="L427" s="3">
        <f>SUM(Table3[[#This Row],[RN Hours (excl. Admin, DON)]:[RN DON Hours]])</f>
        <v>49.445666666666668</v>
      </c>
      <c r="M427" s="3">
        <v>33.934555555555555</v>
      </c>
      <c r="N427" s="3">
        <v>10.444444444444445</v>
      </c>
      <c r="O427" s="3">
        <v>5.0666666666666664</v>
      </c>
      <c r="P427" s="3">
        <f>SUM(Table3[[#This Row],[LPN Hours (excl. Admin)]:[LPN Admin Hours]])</f>
        <v>63.768111111111118</v>
      </c>
      <c r="Q427" s="3">
        <v>58.568111111111115</v>
      </c>
      <c r="R427" s="3">
        <v>5.2</v>
      </c>
      <c r="S427" s="3">
        <f>SUM(Table3[[#This Row],[CNA Hours]], Table3[[#This Row],[NA TR Hours]], Table3[[#This Row],[Med Aide/Tech Hours]])</f>
        <v>122.4418888888889</v>
      </c>
      <c r="T427" s="3">
        <v>116.97533333333334</v>
      </c>
      <c r="U427" s="3">
        <v>5.4665555555555567</v>
      </c>
      <c r="V427" s="3">
        <v>0</v>
      </c>
      <c r="W427" s="3">
        <f>SUM(Table3[[#This Row],[RN Hours Contract]:[Med Aide Hours Contract]])</f>
        <v>7.508</v>
      </c>
      <c r="X427" s="3">
        <v>0</v>
      </c>
      <c r="Y427" s="3">
        <v>0</v>
      </c>
      <c r="Z427" s="3">
        <v>0</v>
      </c>
      <c r="AA427" s="3">
        <v>1.2333333333333334</v>
      </c>
      <c r="AB427" s="3">
        <v>0</v>
      </c>
      <c r="AC427" s="3">
        <v>6.2746666666666666</v>
      </c>
      <c r="AD427" s="3">
        <v>0</v>
      </c>
      <c r="AE427" s="3">
        <v>0</v>
      </c>
      <c r="AF427" t="s">
        <v>425</v>
      </c>
      <c r="AG427" s="13">
        <v>3</v>
      </c>
      <c r="AQ427"/>
    </row>
    <row r="428" spans="1:43" x14ac:dyDescent="0.2">
      <c r="A428" t="s">
        <v>681</v>
      </c>
      <c r="B428" t="s">
        <v>1117</v>
      </c>
      <c r="C428" t="s">
        <v>1634</v>
      </c>
      <c r="D428" t="s">
        <v>1688</v>
      </c>
      <c r="E428" s="3">
        <v>26.18888888888889</v>
      </c>
      <c r="F428" s="3">
        <f>Table3[[#This Row],[Total Hours Nurse Staffing]]/Table3[[#This Row],[MDS Census]]</f>
        <v>7.1045820958845987</v>
      </c>
      <c r="G428" s="3">
        <f>Table3[[#This Row],[Total Direct Care Staff Hours]]/Table3[[#This Row],[MDS Census]]</f>
        <v>6.5632159524819684</v>
      </c>
      <c r="H428" s="3">
        <f>Table3[[#This Row],[Total RN Hours (w/ Admin, DON)]]/Table3[[#This Row],[MDS Census]]</f>
        <v>2.7303775986423413</v>
      </c>
      <c r="I428" s="3">
        <f>Table3[[#This Row],[RN Hours (excl. Admin, DON)]]/Table3[[#This Row],[MDS Census]]</f>
        <v>2.1890114552397115</v>
      </c>
      <c r="J428" s="3">
        <f t="shared" si="7"/>
        <v>186.0611111111111</v>
      </c>
      <c r="K428" s="3">
        <f>SUM(Table3[[#This Row],[RN Hours (excl. Admin, DON)]], Table3[[#This Row],[LPN Hours (excl. Admin)]], Table3[[#This Row],[CNA Hours]], Table3[[#This Row],[NA TR Hours]], Table3[[#This Row],[Med Aide/Tech Hours]])</f>
        <v>171.88333333333333</v>
      </c>
      <c r="L428" s="3">
        <f>SUM(Table3[[#This Row],[RN Hours (excl. Admin, DON)]:[RN DON Hours]])</f>
        <v>71.505555555555546</v>
      </c>
      <c r="M428" s="3">
        <v>57.327777777777776</v>
      </c>
      <c r="N428" s="3">
        <v>9.1999999999999993</v>
      </c>
      <c r="O428" s="3">
        <v>4.9777777777777779</v>
      </c>
      <c r="P428" s="3">
        <f>SUM(Table3[[#This Row],[LPN Hours (excl. Admin)]:[LPN Admin Hours]])</f>
        <v>0</v>
      </c>
      <c r="Q428" s="3">
        <v>0</v>
      </c>
      <c r="R428" s="3">
        <v>0</v>
      </c>
      <c r="S428" s="3">
        <f>SUM(Table3[[#This Row],[CNA Hours]], Table3[[#This Row],[NA TR Hours]], Table3[[#This Row],[Med Aide/Tech Hours]])</f>
        <v>114.55555555555556</v>
      </c>
      <c r="T428" s="3">
        <v>114.55555555555556</v>
      </c>
      <c r="U428" s="3">
        <v>0</v>
      </c>
      <c r="V428" s="3">
        <v>0</v>
      </c>
      <c r="W428" s="3">
        <f>SUM(Table3[[#This Row],[RN Hours Contract]:[Med Aide Hours Contract]])</f>
        <v>0</v>
      </c>
      <c r="X428" s="3">
        <v>0</v>
      </c>
      <c r="Y428" s="3">
        <v>0</v>
      </c>
      <c r="Z428" s="3">
        <v>0</v>
      </c>
      <c r="AA428" s="3">
        <v>0</v>
      </c>
      <c r="AB428" s="3">
        <v>0</v>
      </c>
      <c r="AC428" s="3">
        <v>0</v>
      </c>
      <c r="AD428" s="3">
        <v>0</v>
      </c>
      <c r="AE428" s="3">
        <v>0</v>
      </c>
      <c r="AF428" t="s">
        <v>426</v>
      </c>
      <c r="AG428" s="13">
        <v>3</v>
      </c>
      <c r="AQ428"/>
    </row>
    <row r="429" spans="1:43" x14ac:dyDescent="0.2">
      <c r="A429" t="s">
        <v>681</v>
      </c>
      <c r="B429" t="s">
        <v>684</v>
      </c>
      <c r="C429" t="s">
        <v>1619</v>
      </c>
      <c r="D429" t="s">
        <v>1721</v>
      </c>
      <c r="E429" s="3">
        <v>88.488888888888894</v>
      </c>
      <c r="F429" s="3">
        <f>Table3[[#This Row],[Total Hours Nurse Staffing]]/Table3[[#This Row],[MDS Census]]</f>
        <v>3.7240281265695621</v>
      </c>
      <c r="G429" s="3">
        <f>Table3[[#This Row],[Total Direct Care Staff Hours]]/Table3[[#This Row],[MDS Census]]</f>
        <v>3.254697388247112</v>
      </c>
      <c r="H429" s="3">
        <f>Table3[[#This Row],[Total RN Hours (w/ Admin, DON)]]/Table3[[#This Row],[MDS Census]]</f>
        <v>0.7854645906579607</v>
      </c>
      <c r="I429" s="3">
        <f>Table3[[#This Row],[RN Hours (excl. Admin, DON)]]/Table3[[#This Row],[MDS Census]]</f>
        <v>0.33760547463586132</v>
      </c>
      <c r="J429" s="3">
        <f t="shared" si="7"/>
        <v>329.53511111111106</v>
      </c>
      <c r="K429" s="3">
        <f>SUM(Table3[[#This Row],[RN Hours (excl. Admin, DON)]], Table3[[#This Row],[LPN Hours (excl. Admin)]], Table3[[#This Row],[CNA Hours]], Table3[[#This Row],[NA TR Hours]], Table3[[#This Row],[Med Aide/Tech Hours]])</f>
        <v>288.00455555555556</v>
      </c>
      <c r="L429" s="3">
        <f>SUM(Table3[[#This Row],[RN Hours (excl. Admin, DON)]:[RN DON Hours]])</f>
        <v>69.504888888888885</v>
      </c>
      <c r="M429" s="3">
        <v>29.874333333333333</v>
      </c>
      <c r="N429" s="3">
        <v>34.030555555555559</v>
      </c>
      <c r="O429" s="3">
        <v>5.6</v>
      </c>
      <c r="P429" s="3">
        <f>SUM(Table3[[#This Row],[LPN Hours (excl. Admin)]:[LPN Admin Hours]])</f>
        <v>82.353666666666669</v>
      </c>
      <c r="Q429" s="3">
        <v>80.453666666666663</v>
      </c>
      <c r="R429" s="3">
        <v>1.9</v>
      </c>
      <c r="S429" s="3">
        <f>SUM(Table3[[#This Row],[CNA Hours]], Table3[[#This Row],[NA TR Hours]], Table3[[#This Row],[Med Aide/Tech Hours]])</f>
        <v>177.67655555555555</v>
      </c>
      <c r="T429" s="3">
        <v>177.67655555555555</v>
      </c>
      <c r="U429" s="3">
        <v>0</v>
      </c>
      <c r="V429" s="3">
        <v>0</v>
      </c>
      <c r="W429" s="3">
        <f>SUM(Table3[[#This Row],[RN Hours Contract]:[Med Aide Hours Contract]])</f>
        <v>53.304555555555552</v>
      </c>
      <c r="X429" s="3">
        <v>9.8798888888888907</v>
      </c>
      <c r="Y429" s="3">
        <v>0</v>
      </c>
      <c r="Z429" s="3">
        <v>0</v>
      </c>
      <c r="AA429" s="3">
        <v>11.40088888888889</v>
      </c>
      <c r="AB429" s="3">
        <v>0</v>
      </c>
      <c r="AC429" s="3">
        <v>32.023777777777774</v>
      </c>
      <c r="AD429" s="3">
        <v>0</v>
      </c>
      <c r="AE429" s="3">
        <v>0</v>
      </c>
      <c r="AF429" t="s">
        <v>427</v>
      </c>
      <c r="AG429" s="13">
        <v>3</v>
      </c>
      <c r="AQ429"/>
    </row>
    <row r="430" spans="1:43" x14ac:dyDescent="0.2">
      <c r="A430" t="s">
        <v>681</v>
      </c>
      <c r="B430" t="s">
        <v>1118</v>
      </c>
      <c r="C430" t="s">
        <v>1381</v>
      </c>
      <c r="D430" t="s">
        <v>1714</v>
      </c>
      <c r="E430" s="3">
        <v>43.2</v>
      </c>
      <c r="F430" s="3">
        <f>Table3[[#This Row],[Total Hours Nurse Staffing]]/Table3[[#This Row],[MDS Census]]</f>
        <v>5.4647633744855968</v>
      </c>
      <c r="G430" s="3">
        <f>Table3[[#This Row],[Total Direct Care Staff Hours]]/Table3[[#This Row],[MDS Census]]</f>
        <v>5.1959876543209873</v>
      </c>
      <c r="H430" s="3">
        <f>Table3[[#This Row],[Total RN Hours (w/ Admin, DON)]]/Table3[[#This Row],[MDS Census]]</f>
        <v>0.96926440329218111</v>
      </c>
      <c r="I430" s="3">
        <f>Table3[[#This Row],[RN Hours (excl. Admin, DON)]]/Table3[[#This Row],[MDS Census]]</f>
        <v>0.70048868312757206</v>
      </c>
      <c r="J430" s="3">
        <f t="shared" si="7"/>
        <v>236.07777777777778</v>
      </c>
      <c r="K430" s="3">
        <f>SUM(Table3[[#This Row],[RN Hours (excl. Admin, DON)]], Table3[[#This Row],[LPN Hours (excl. Admin)]], Table3[[#This Row],[CNA Hours]], Table3[[#This Row],[NA TR Hours]], Table3[[#This Row],[Med Aide/Tech Hours]])</f>
        <v>224.46666666666667</v>
      </c>
      <c r="L430" s="3">
        <f>SUM(Table3[[#This Row],[RN Hours (excl. Admin, DON)]:[RN DON Hours]])</f>
        <v>41.872222222222227</v>
      </c>
      <c r="M430" s="3">
        <v>30.261111111111113</v>
      </c>
      <c r="N430" s="3">
        <v>5.7444444444444445</v>
      </c>
      <c r="O430" s="3">
        <v>5.8666666666666663</v>
      </c>
      <c r="P430" s="3">
        <f>SUM(Table3[[#This Row],[LPN Hours (excl. Admin)]:[LPN Admin Hours]])</f>
        <v>44.644444444444446</v>
      </c>
      <c r="Q430" s="3">
        <v>44.644444444444446</v>
      </c>
      <c r="R430" s="3">
        <v>0</v>
      </c>
      <c r="S430" s="3">
        <f>SUM(Table3[[#This Row],[CNA Hours]], Table3[[#This Row],[NA TR Hours]], Table3[[#This Row],[Med Aide/Tech Hours]])</f>
        <v>149.5611111111111</v>
      </c>
      <c r="T430" s="3">
        <v>149.5611111111111</v>
      </c>
      <c r="U430" s="3">
        <v>0</v>
      </c>
      <c r="V430" s="3">
        <v>0</v>
      </c>
      <c r="W430" s="3">
        <f>SUM(Table3[[#This Row],[RN Hours Contract]:[Med Aide Hours Contract]])</f>
        <v>8.3333333333333329E-2</v>
      </c>
      <c r="X430" s="3">
        <v>0</v>
      </c>
      <c r="Y430" s="3">
        <v>0</v>
      </c>
      <c r="Z430" s="3">
        <v>0</v>
      </c>
      <c r="AA430" s="3">
        <v>0</v>
      </c>
      <c r="AB430" s="3">
        <v>0</v>
      </c>
      <c r="AC430" s="3">
        <v>8.3333333333333329E-2</v>
      </c>
      <c r="AD430" s="3">
        <v>0</v>
      </c>
      <c r="AE430" s="3">
        <v>0</v>
      </c>
      <c r="AF430" t="s">
        <v>428</v>
      </c>
      <c r="AG430" s="13">
        <v>3</v>
      </c>
      <c r="AQ430"/>
    </row>
    <row r="431" spans="1:43" x14ac:dyDescent="0.2">
      <c r="A431" t="s">
        <v>681</v>
      </c>
      <c r="B431" t="s">
        <v>1119</v>
      </c>
      <c r="C431" t="s">
        <v>1372</v>
      </c>
      <c r="D431" t="s">
        <v>1689</v>
      </c>
      <c r="E431" s="3">
        <v>63.722222222222221</v>
      </c>
      <c r="F431" s="3">
        <f>Table3[[#This Row],[Total Hours Nurse Staffing]]/Table3[[#This Row],[MDS Census]]</f>
        <v>3.6810374891020055</v>
      </c>
      <c r="G431" s="3">
        <f>Table3[[#This Row],[Total Direct Care Staff Hours]]/Table3[[#This Row],[MDS Census]]</f>
        <v>3.1720575414123804</v>
      </c>
      <c r="H431" s="3">
        <f>Table3[[#This Row],[Total RN Hours (w/ Admin, DON)]]/Table3[[#This Row],[MDS Census]]</f>
        <v>0.80688753269398428</v>
      </c>
      <c r="I431" s="3">
        <f>Table3[[#This Row],[RN Hours (excl. Admin, DON)]]/Table3[[#This Row],[MDS Census]]</f>
        <v>0.38299912816041848</v>
      </c>
      <c r="J431" s="3">
        <f t="shared" si="7"/>
        <v>234.5638888888889</v>
      </c>
      <c r="K431" s="3">
        <f>SUM(Table3[[#This Row],[RN Hours (excl. Admin, DON)]], Table3[[#This Row],[LPN Hours (excl. Admin)]], Table3[[#This Row],[CNA Hours]], Table3[[#This Row],[NA TR Hours]], Table3[[#This Row],[Med Aide/Tech Hours]])</f>
        <v>202.13055555555556</v>
      </c>
      <c r="L431" s="3">
        <f>SUM(Table3[[#This Row],[RN Hours (excl. Admin, DON)]:[RN DON Hours]])</f>
        <v>51.416666666666664</v>
      </c>
      <c r="M431" s="3">
        <v>24.405555555555555</v>
      </c>
      <c r="N431" s="3">
        <v>21.788888888888888</v>
      </c>
      <c r="O431" s="3">
        <v>5.2222222222222223</v>
      </c>
      <c r="P431" s="3">
        <f>SUM(Table3[[#This Row],[LPN Hours (excl. Admin)]:[LPN Admin Hours]])</f>
        <v>76.733333333333334</v>
      </c>
      <c r="Q431" s="3">
        <v>71.311111111111117</v>
      </c>
      <c r="R431" s="3">
        <v>5.4222222222222225</v>
      </c>
      <c r="S431" s="3">
        <f>SUM(Table3[[#This Row],[CNA Hours]], Table3[[#This Row],[NA TR Hours]], Table3[[#This Row],[Med Aide/Tech Hours]])</f>
        <v>106.41388888888889</v>
      </c>
      <c r="T431" s="3">
        <v>106.41388888888889</v>
      </c>
      <c r="U431" s="3">
        <v>0</v>
      </c>
      <c r="V431" s="3">
        <v>0</v>
      </c>
      <c r="W431" s="3">
        <f>SUM(Table3[[#This Row],[RN Hours Contract]:[Med Aide Hours Contract]])</f>
        <v>0</v>
      </c>
      <c r="X431" s="3">
        <v>0</v>
      </c>
      <c r="Y431" s="3">
        <v>0</v>
      </c>
      <c r="Z431" s="3">
        <v>0</v>
      </c>
      <c r="AA431" s="3">
        <v>0</v>
      </c>
      <c r="AB431" s="3">
        <v>0</v>
      </c>
      <c r="AC431" s="3">
        <v>0</v>
      </c>
      <c r="AD431" s="3">
        <v>0</v>
      </c>
      <c r="AE431" s="3">
        <v>0</v>
      </c>
      <c r="AF431" t="s">
        <v>429</v>
      </c>
      <c r="AG431" s="13">
        <v>3</v>
      </c>
      <c r="AQ431"/>
    </row>
    <row r="432" spans="1:43" x14ac:dyDescent="0.2">
      <c r="A432" t="s">
        <v>681</v>
      </c>
      <c r="B432" t="s">
        <v>1120</v>
      </c>
      <c r="C432" t="s">
        <v>1443</v>
      </c>
      <c r="D432" t="s">
        <v>1727</v>
      </c>
      <c r="E432" s="3">
        <v>114.6</v>
      </c>
      <c r="F432" s="3">
        <f>Table3[[#This Row],[Total Hours Nurse Staffing]]/Table3[[#This Row],[MDS Census]]</f>
        <v>3.1731433003684315</v>
      </c>
      <c r="G432" s="3">
        <f>Table3[[#This Row],[Total Direct Care Staff Hours]]/Table3[[#This Row],[MDS Census]]</f>
        <v>2.7821941050998644</v>
      </c>
      <c r="H432" s="3">
        <f>Table3[[#This Row],[Total RN Hours (w/ Admin, DON)]]/Table3[[#This Row],[MDS Census]]</f>
        <v>0.48094822571262363</v>
      </c>
      <c r="I432" s="3">
        <f>Table3[[#This Row],[RN Hours (excl. Admin, DON)]]/Table3[[#This Row],[MDS Census]]</f>
        <v>8.9999030444056619E-2</v>
      </c>
      <c r="J432" s="3">
        <f t="shared" si="7"/>
        <v>363.64222222222224</v>
      </c>
      <c r="K432" s="3">
        <f>SUM(Table3[[#This Row],[RN Hours (excl. Admin, DON)]], Table3[[#This Row],[LPN Hours (excl. Admin)]], Table3[[#This Row],[CNA Hours]], Table3[[#This Row],[NA TR Hours]], Table3[[#This Row],[Med Aide/Tech Hours]])</f>
        <v>318.83944444444444</v>
      </c>
      <c r="L432" s="3">
        <f>SUM(Table3[[#This Row],[RN Hours (excl. Admin, DON)]:[RN DON Hours]])</f>
        <v>55.116666666666667</v>
      </c>
      <c r="M432" s="3">
        <v>10.313888888888888</v>
      </c>
      <c r="N432" s="3">
        <v>39.680555555555557</v>
      </c>
      <c r="O432" s="3">
        <v>5.1222222222222218</v>
      </c>
      <c r="P432" s="3">
        <f>SUM(Table3[[#This Row],[LPN Hours (excl. Admin)]:[LPN Admin Hours]])</f>
        <v>85.064222222222213</v>
      </c>
      <c r="Q432" s="3">
        <v>85.064222222222213</v>
      </c>
      <c r="R432" s="3">
        <v>0</v>
      </c>
      <c r="S432" s="3">
        <f>SUM(Table3[[#This Row],[CNA Hours]], Table3[[#This Row],[NA TR Hours]], Table3[[#This Row],[Med Aide/Tech Hours]])</f>
        <v>223.46133333333333</v>
      </c>
      <c r="T432" s="3">
        <v>223.46133333333333</v>
      </c>
      <c r="U432" s="3">
        <v>0</v>
      </c>
      <c r="V432" s="3">
        <v>0</v>
      </c>
      <c r="W432" s="3">
        <f>SUM(Table3[[#This Row],[RN Hours Contract]:[Med Aide Hours Contract]])</f>
        <v>7.2668888888888885</v>
      </c>
      <c r="X432" s="3">
        <v>0</v>
      </c>
      <c r="Y432" s="3">
        <v>0</v>
      </c>
      <c r="Z432" s="3">
        <v>0</v>
      </c>
      <c r="AA432" s="3">
        <v>8.3333333333333329E-2</v>
      </c>
      <c r="AB432" s="3">
        <v>0</v>
      </c>
      <c r="AC432" s="3">
        <v>7.1835555555555555</v>
      </c>
      <c r="AD432" s="3">
        <v>0</v>
      </c>
      <c r="AE432" s="3">
        <v>0</v>
      </c>
      <c r="AF432" t="s">
        <v>430</v>
      </c>
      <c r="AG432" s="13">
        <v>3</v>
      </c>
      <c r="AQ432"/>
    </row>
    <row r="433" spans="1:43" x14ac:dyDescent="0.2">
      <c r="A433" t="s">
        <v>681</v>
      </c>
      <c r="B433" t="s">
        <v>1121</v>
      </c>
      <c r="C433" t="s">
        <v>1411</v>
      </c>
      <c r="D433" t="s">
        <v>1734</v>
      </c>
      <c r="E433" s="3">
        <v>73.044444444444451</v>
      </c>
      <c r="F433" s="3">
        <f>Table3[[#This Row],[Total Hours Nurse Staffing]]/Table3[[#This Row],[MDS Census]]</f>
        <v>3.1461439002129601</v>
      </c>
      <c r="G433" s="3">
        <f>Table3[[#This Row],[Total Direct Care Staff Hours]]/Table3[[#This Row],[MDS Census]]</f>
        <v>2.753308487982963</v>
      </c>
      <c r="H433" s="3">
        <f>Table3[[#This Row],[Total RN Hours (w/ Admin, DON)]]/Table3[[#This Row],[MDS Census]]</f>
        <v>0.71242774566473988</v>
      </c>
      <c r="I433" s="3">
        <f>Table3[[#This Row],[RN Hours (excl. Admin, DON)]]/Table3[[#This Row],[MDS Census]]</f>
        <v>0.461971402494676</v>
      </c>
      <c r="J433" s="3">
        <f t="shared" si="7"/>
        <v>229.80833333333334</v>
      </c>
      <c r="K433" s="3">
        <f>SUM(Table3[[#This Row],[RN Hours (excl. Admin, DON)]], Table3[[#This Row],[LPN Hours (excl. Admin)]], Table3[[#This Row],[CNA Hours]], Table3[[#This Row],[NA TR Hours]], Table3[[#This Row],[Med Aide/Tech Hours]])</f>
        <v>201.11388888888888</v>
      </c>
      <c r="L433" s="3">
        <f>SUM(Table3[[#This Row],[RN Hours (excl. Admin, DON)]:[RN DON Hours]])</f>
        <v>52.038888888888891</v>
      </c>
      <c r="M433" s="3">
        <v>33.744444444444447</v>
      </c>
      <c r="N433" s="3">
        <v>13.555555555555555</v>
      </c>
      <c r="O433" s="3">
        <v>4.7388888888888889</v>
      </c>
      <c r="P433" s="3">
        <f>SUM(Table3[[#This Row],[LPN Hours (excl. Admin)]:[LPN Admin Hours]])</f>
        <v>71.855555555555554</v>
      </c>
      <c r="Q433" s="3">
        <v>61.455555555555556</v>
      </c>
      <c r="R433" s="3">
        <v>10.4</v>
      </c>
      <c r="S433" s="3">
        <f>SUM(Table3[[#This Row],[CNA Hours]], Table3[[#This Row],[NA TR Hours]], Table3[[#This Row],[Med Aide/Tech Hours]])</f>
        <v>105.91388888888889</v>
      </c>
      <c r="T433" s="3">
        <v>105.91388888888889</v>
      </c>
      <c r="U433" s="3">
        <v>0</v>
      </c>
      <c r="V433" s="3">
        <v>0</v>
      </c>
      <c r="W433" s="3">
        <f>SUM(Table3[[#This Row],[RN Hours Contract]:[Med Aide Hours Contract]])</f>
        <v>3.2083333333333335</v>
      </c>
      <c r="X433" s="3">
        <v>9.4444444444444442E-2</v>
      </c>
      <c r="Y433" s="3">
        <v>0</v>
      </c>
      <c r="Z433" s="3">
        <v>0</v>
      </c>
      <c r="AA433" s="3">
        <v>2.9472222222222224</v>
      </c>
      <c r="AB433" s="3">
        <v>0</v>
      </c>
      <c r="AC433" s="3">
        <v>0.16666666666666666</v>
      </c>
      <c r="AD433" s="3">
        <v>0</v>
      </c>
      <c r="AE433" s="3">
        <v>0</v>
      </c>
      <c r="AF433" t="s">
        <v>431</v>
      </c>
      <c r="AG433" s="13">
        <v>3</v>
      </c>
      <c r="AQ433"/>
    </row>
    <row r="434" spans="1:43" x14ac:dyDescent="0.2">
      <c r="A434" t="s">
        <v>681</v>
      </c>
      <c r="B434" t="s">
        <v>1122</v>
      </c>
      <c r="C434" t="s">
        <v>1635</v>
      </c>
      <c r="D434" t="s">
        <v>1753</v>
      </c>
      <c r="E434" s="3">
        <v>67.733333333333334</v>
      </c>
      <c r="F434" s="3">
        <f>Table3[[#This Row],[Total Hours Nurse Staffing]]/Table3[[#This Row],[MDS Census]]</f>
        <v>4.2853510498687664</v>
      </c>
      <c r="G434" s="3">
        <f>Table3[[#This Row],[Total Direct Care Staff Hours]]/Table3[[#This Row],[MDS Census]]</f>
        <v>3.8278789370078745</v>
      </c>
      <c r="H434" s="3">
        <f>Table3[[#This Row],[Total RN Hours (w/ Admin, DON)]]/Table3[[#This Row],[MDS Census]]</f>
        <v>0.57020997375328075</v>
      </c>
      <c r="I434" s="3">
        <f>Table3[[#This Row],[RN Hours (excl. Admin, DON)]]/Table3[[#This Row],[MDS Census]]</f>
        <v>0.28867290026246717</v>
      </c>
      <c r="J434" s="3">
        <f t="shared" si="7"/>
        <v>290.26111111111112</v>
      </c>
      <c r="K434" s="3">
        <f>SUM(Table3[[#This Row],[RN Hours (excl. Admin, DON)]], Table3[[#This Row],[LPN Hours (excl. Admin)]], Table3[[#This Row],[CNA Hours]], Table3[[#This Row],[NA TR Hours]], Table3[[#This Row],[Med Aide/Tech Hours]])</f>
        <v>259.27500000000003</v>
      </c>
      <c r="L434" s="3">
        <f>SUM(Table3[[#This Row],[RN Hours (excl. Admin, DON)]:[RN DON Hours]])</f>
        <v>38.62222222222222</v>
      </c>
      <c r="M434" s="3">
        <v>19.552777777777777</v>
      </c>
      <c r="N434" s="3">
        <v>14.091666666666667</v>
      </c>
      <c r="O434" s="3">
        <v>4.9777777777777779</v>
      </c>
      <c r="P434" s="3">
        <f>SUM(Table3[[#This Row],[LPN Hours (excl. Admin)]:[LPN Admin Hours]])</f>
        <v>85.416666666666671</v>
      </c>
      <c r="Q434" s="3">
        <v>73.5</v>
      </c>
      <c r="R434" s="3">
        <v>11.916666666666666</v>
      </c>
      <c r="S434" s="3">
        <f>SUM(Table3[[#This Row],[CNA Hours]], Table3[[#This Row],[NA TR Hours]], Table3[[#This Row],[Med Aide/Tech Hours]])</f>
        <v>166.22222222222223</v>
      </c>
      <c r="T434" s="3">
        <v>165.70277777777778</v>
      </c>
      <c r="U434" s="3">
        <v>0.51944444444444449</v>
      </c>
      <c r="V434" s="3">
        <v>0</v>
      </c>
      <c r="W434" s="3">
        <f>SUM(Table3[[#This Row],[RN Hours Contract]:[Med Aide Hours Contract]])</f>
        <v>35.027777777777771</v>
      </c>
      <c r="X434" s="3">
        <v>0.53333333333333333</v>
      </c>
      <c r="Y434" s="3">
        <v>0</v>
      </c>
      <c r="Z434" s="3">
        <v>0</v>
      </c>
      <c r="AA434" s="3">
        <v>31.738888888888887</v>
      </c>
      <c r="AB434" s="3">
        <v>0</v>
      </c>
      <c r="AC434" s="3">
        <v>2.7555555555555555</v>
      </c>
      <c r="AD434" s="3">
        <v>0</v>
      </c>
      <c r="AE434" s="3">
        <v>0</v>
      </c>
      <c r="AF434" t="s">
        <v>432</v>
      </c>
      <c r="AG434" s="13">
        <v>3</v>
      </c>
      <c r="AQ434"/>
    </row>
    <row r="435" spans="1:43" x14ac:dyDescent="0.2">
      <c r="A435" t="s">
        <v>681</v>
      </c>
      <c r="B435" t="s">
        <v>1123</v>
      </c>
      <c r="C435" t="s">
        <v>1416</v>
      </c>
      <c r="D435" t="s">
        <v>1718</v>
      </c>
      <c r="E435" s="3">
        <v>138.69999999999999</v>
      </c>
      <c r="F435" s="3">
        <f>Table3[[#This Row],[Total Hours Nurse Staffing]]/Table3[[#This Row],[MDS Census]]</f>
        <v>3.4582031562925581</v>
      </c>
      <c r="G435" s="3">
        <f>Table3[[#This Row],[Total Direct Care Staff Hours]]/Table3[[#This Row],[MDS Census]]</f>
        <v>3.1349635504285831</v>
      </c>
      <c r="H435" s="3">
        <f>Table3[[#This Row],[Total RN Hours (w/ Admin, DON)]]/Table3[[#This Row],[MDS Census]]</f>
        <v>0.41732756548906513</v>
      </c>
      <c r="I435" s="3">
        <f>Table3[[#This Row],[RN Hours (excl. Admin, DON)]]/Table3[[#This Row],[MDS Census]]</f>
        <v>0.23870463830809904</v>
      </c>
      <c r="J435" s="3">
        <f t="shared" si="7"/>
        <v>479.65277777777777</v>
      </c>
      <c r="K435" s="3">
        <f>SUM(Table3[[#This Row],[RN Hours (excl. Admin, DON)]], Table3[[#This Row],[LPN Hours (excl. Admin)]], Table3[[#This Row],[CNA Hours]], Table3[[#This Row],[NA TR Hours]], Table3[[#This Row],[Med Aide/Tech Hours]])</f>
        <v>434.81944444444446</v>
      </c>
      <c r="L435" s="3">
        <f>SUM(Table3[[#This Row],[RN Hours (excl. Admin, DON)]:[RN DON Hours]])</f>
        <v>57.883333333333333</v>
      </c>
      <c r="M435" s="3">
        <v>33.108333333333334</v>
      </c>
      <c r="N435" s="3">
        <v>19.441666666666666</v>
      </c>
      <c r="O435" s="3">
        <v>5.333333333333333</v>
      </c>
      <c r="P435" s="3">
        <f>SUM(Table3[[#This Row],[LPN Hours (excl. Admin)]:[LPN Admin Hours]])</f>
        <v>147.10555555555555</v>
      </c>
      <c r="Q435" s="3">
        <v>127.04722222222222</v>
      </c>
      <c r="R435" s="3">
        <v>20.058333333333334</v>
      </c>
      <c r="S435" s="3">
        <f>SUM(Table3[[#This Row],[CNA Hours]], Table3[[#This Row],[NA TR Hours]], Table3[[#This Row],[Med Aide/Tech Hours]])</f>
        <v>274.66388888888889</v>
      </c>
      <c r="T435" s="3">
        <v>247.42500000000001</v>
      </c>
      <c r="U435" s="3">
        <v>27.238888888888887</v>
      </c>
      <c r="V435" s="3">
        <v>0</v>
      </c>
      <c r="W435" s="3">
        <f>SUM(Table3[[#This Row],[RN Hours Contract]:[Med Aide Hours Contract]])</f>
        <v>7.1333333333333329</v>
      </c>
      <c r="X435" s="3">
        <v>0</v>
      </c>
      <c r="Y435" s="3">
        <v>0</v>
      </c>
      <c r="Z435" s="3">
        <v>0</v>
      </c>
      <c r="AA435" s="3">
        <v>1.5833333333333333</v>
      </c>
      <c r="AB435" s="3">
        <v>0</v>
      </c>
      <c r="AC435" s="3">
        <v>5.55</v>
      </c>
      <c r="AD435" s="3">
        <v>0</v>
      </c>
      <c r="AE435" s="3">
        <v>0</v>
      </c>
      <c r="AF435" t="s">
        <v>433</v>
      </c>
      <c r="AG435" s="13">
        <v>3</v>
      </c>
      <c r="AQ435"/>
    </row>
    <row r="436" spans="1:43" x14ac:dyDescent="0.2">
      <c r="A436" t="s">
        <v>681</v>
      </c>
      <c r="B436" t="s">
        <v>1124</v>
      </c>
      <c r="C436" t="s">
        <v>1395</v>
      </c>
      <c r="D436" t="s">
        <v>1730</v>
      </c>
      <c r="E436" s="3">
        <v>22.1</v>
      </c>
      <c r="F436" s="3">
        <f>Table3[[#This Row],[Total Hours Nurse Staffing]]/Table3[[#This Row],[MDS Census]]</f>
        <v>3.6894167923579686</v>
      </c>
      <c r="G436" s="3">
        <f>Table3[[#This Row],[Total Direct Care Staff Hours]]/Table3[[#This Row],[MDS Census]]</f>
        <v>3.4996229260935143</v>
      </c>
      <c r="H436" s="3">
        <f>Table3[[#This Row],[Total RN Hours (w/ Admin, DON)]]/Table3[[#This Row],[MDS Census]]</f>
        <v>0.96845148315736551</v>
      </c>
      <c r="I436" s="3">
        <f>Table3[[#This Row],[RN Hours (excl. Admin, DON)]]/Table3[[#This Row],[MDS Census]]</f>
        <v>0.77865761689291091</v>
      </c>
      <c r="J436" s="3">
        <f t="shared" si="7"/>
        <v>81.536111111111111</v>
      </c>
      <c r="K436" s="3">
        <f>SUM(Table3[[#This Row],[RN Hours (excl. Admin, DON)]], Table3[[#This Row],[LPN Hours (excl. Admin)]], Table3[[#This Row],[CNA Hours]], Table3[[#This Row],[NA TR Hours]], Table3[[#This Row],[Med Aide/Tech Hours]])</f>
        <v>77.341666666666669</v>
      </c>
      <c r="L436" s="3">
        <f>SUM(Table3[[#This Row],[RN Hours (excl. Admin, DON)]:[RN DON Hours]])</f>
        <v>21.402777777777779</v>
      </c>
      <c r="M436" s="3">
        <v>17.208333333333332</v>
      </c>
      <c r="N436" s="3">
        <v>0</v>
      </c>
      <c r="O436" s="3">
        <v>4.1944444444444446</v>
      </c>
      <c r="P436" s="3">
        <f>SUM(Table3[[#This Row],[LPN Hours (excl. Admin)]:[LPN Admin Hours]])</f>
        <v>21.880555555555556</v>
      </c>
      <c r="Q436" s="3">
        <v>21.880555555555556</v>
      </c>
      <c r="R436" s="3">
        <v>0</v>
      </c>
      <c r="S436" s="3">
        <f>SUM(Table3[[#This Row],[CNA Hours]], Table3[[#This Row],[NA TR Hours]], Table3[[#This Row],[Med Aide/Tech Hours]])</f>
        <v>38.25277777777778</v>
      </c>
      <c r="T436" s="3">
        <v>38.25277777777778</v>
      </c>
      <c r="U436" s="3">
        <v>0</v>
      </c>
      <c r="V436" s="3">
        <v>0</v>
      </c>
      <c r="W436" s="3">
        <f>SUM(Table3[[#This Row],[RN Hours Contract]:[Med Aide Hours Contract]])</f>
        <v>0</v>
      </c>
      <c r="X436" s="3">
        <v>0</v>
      </c>
      <c r="Y436" s="3">
        <v>0</v>
      </c>
      <c r="Z436" s="3">
        <v>0</v>
      </c>
      <c r="AA436" s="3">
        <v>0</v>
      </c>
      <c r="AB436" s="3">
        <v>0</v>
      </c>
      <c r="AC436" s="3">
        <v>0</v>
      </c>
      <c r="AD436" s="3">
        <v>0</v>
      </c>
      <c r="AE436" s="3">
        <v>0</v>
      </c>
      <c r="AF436" t="s">
        <v>434</v>
      </c>
      <c r="AG436" s="13">
        <v>3</v>
      </c>
      <c r="AQ436"/>
    </row>
    <row r="437" spans="1:43" x14ac:dyDescent="0.2">
      <c r="A437" t="s">
        <v>681</v>
      </c>
      <c r="B437" t="s">
        <v>1125</v>
      </c>
      <c r="C437" t="s">
        <v>1631</v>
      </c>
      <c r="D437" t="s">
        <v>1721</v>
      </c>
      <c r="E437" s="3">
        <v>103.3</v>
      </c>
      <c r="F437" s="3">
        <f>Table3[[#This Row],[Total Hours Nurse Staffing]]/Table3[[#This Row],[MDS Census]]</f>
        <v>3.5126546197698181</v>
      </c>
      <c r="G437" s="3">
        <f>Table3[[#This Row],[Total Direct Care Staff Hours]]/Table3[[#This Row],[MDS Census]]</f>
        <v>3.2114821985586746</v>
      </c>
      <c r="H437" s="3">
        <f>Table3[[#This Row],[Total RN Hours (w/ Admin, DON)]]/Table3[[#This Row],[MDS Census]]</f>
        <v>1.1008379047004409</v>
      </c>
      <c r="I437" s="3">
        <f>Table3[[#This Row],[RN Hours (excl. Admin, DON)]]/Table3[[#This Row],[MDS Census]]</f>
        <v>0.79966548348929767</v>
      </c>
      <c r="J437" s="3">
        <f t="shared" si="7"/>
        <v>362.85722222222222</v>
      </c>
      <c r="K437" s="3">
        <f>SUM(Table3[[#This Row],[RN Hours (excl. Admin, DON)]], Table3[[#This Row],[LPN Hours (excl. Admin)]], Table3[[#This Row],[CNA Hours]], Table3[[#This Row],[NA TR Hours]], Table3[[#This Row],[Med Aide/Tech Hours]])</f>
        <v>331.74611111111108</v>
      </c>
      <c r="L437" s="3">
        <f>SUM(Table3[[#This Row],[RN Hours (excl. Admin, DON)]:[RN DON Hours]])</f>
        <v>113.71655555555554</v>
      </c>
      <c r="M437" s="3">
        <v>82.605444444444444</v>
      </c>
      <c r="N437" s="3">
        <v>25.866666666666667</v>
      </c>
      <c r="O437" s="3">
        <v>5.2444444444444445</v>
      </c>
      <c r="P437" s="3">
        <f>SUM(Table3[[#This Row],[LPN Hours (excl. Admin)]:[LPN Admin Hours]])</f>
        <v>62.450111111111113</v>
      </c>
      <c r="Q437" s="3">
        <v>62.450111111111113</v>
      </c>
      <c r="R437" s="3">
        <v>0</v>
      </c>
      <c r="S437" s="3">
        <f>SUM(Table3[[#This Row],[CNA Hours]], Table3[[#This Row],[NA TR Hours]], Table3[[#This Row],[Med Aide/Tech Hours]])</f>
        <v>186.69055555555556</v>
      </c>
      <c r="T437" s="3">
        <v>169.65411111111112</v>
      </c>
      <c r="U437" s="3">
        <v>17.036444444444445</v>
      </c>
      <c r="V437" s="3">
        <v>0</v>
      </c>
      <c r="W437" s="3">
        <f>SUM(Table3[[#This Row],[RN Hours Contract]:[Med Aide Hours Contract]])</f>
        <v>9.5618888888888875</v>
      </c>
      <c r="X437" s="3">
        <v>3.092888888888889</v>
      </c>
      <c r="Y437" s="3">
        <v>0</v>
      </c>
      <c r="Z437" s="3">
        <v>0</v>
      </c>
      <c r="AA437" s="3">
        <v>1.2633333333333332</v>
      </c>
      <c r="AB437" s="3">
        <v>0</v>
      </c>
      <c r="AC437" s="3">
        <v>5.2056666666666667</v>
      </c>
      <c r="AD437" s="3">
        <v>0</v>
      </c>
      <c r="AE437" s="3">
        <v>0</v>
      </c>
      <c r="AF437" t="s">
        <v>435</v>
      </c>
      <c r="AG437" s="13">
        <v>3</v>
      </c>
      <c r="AQ437"/>
    </row>
    <row r="438" spans="1:43" x14ac:dyDescent="0.2">
      <c r="A438" t="s">
        <v>681</v>
      </c>
      <c r="B438" t="s">
        <v>1126</v>
      </c>
      <c r="C438" t="s">
        <v>1467</v>
      </c>
      <c r="D438" t="s">
        <v>1721</v>
      </c>
      <c r="E438" s="3">
        <v>103.47777777777777</v>
      </c>
      <c r="F438" s="3">
        <f>Table3[[#This Row],[Total Hours Nurse Staffing]]/Table3[[#This Row],[MDS Census]]</f>
        <v>3.6412359067969509</v>
      </c>
      <c r="G438" s="3">
        <f>Table3[[#This Row],[Total Direct Care Staff Hours]]/Table3[[#This Row],[MDS Census]]</f>
        <v>3.252607108343176</v>
      </c>
      <c r="H438" s="3">
        <f>Table3[[#This Row],[Total RN Hours (w/ Admin, DON)]]/Table3[[#This Row],[MDS Census]]</f>
        <v>1.1666788360356493</v>
      </c>
      <c r="I438" s="3">
        <f>Table3[[#This Row],[RN Hours (excl. Admin, DON)]]/Table3[[#This Row],[MDS Census]]</f>
        <v>0.77805003758187474</v>
      </c>
      <c r="J438" s="3">
        <f t="shared" si="7"/>
        <v>376.78700000000003</v>
      </c>
      <c r="K438" s="3">
        <f>SUM(Table3[[#This Row],[RN Hours (excl. Admin, DON)]], Table3[[#This Row],[LPN Hours (excl. Admin)]], Table3[[#This Row],[CNA Hours]], Table3[[#This Row],[NA TR Hours]], Table3[[#This Row],[Med Aide/Tech Hours]])</f>
        <v>336.57255555555554</v>
      </c>
      <c r="L438" s="3">
        <f>SUM(Table3[[#This Row],[RN Hours (excl. Admin, DON)]:[RN DON Hours]])</f>
        <v>120.72533333333334</v>
      </c>
      <c r="M438" s="3">
        <v>80.510888888888886</v>
      </c>
      <c r="N438" s="3">
        <v>38.970000000000006</v>
      </c>
      <c r="O438" s="3">
        <v>1.2444444444444445</v>
      </c>
      <c r="P438" s="3">
        <f>SUM(Table3[[#This Row],[LPN Hours (excl. Admin)]:[LPN Admin Hours]])</f>
        <v>49.142777777777781</v>
      </c>
      <c r="Q438" s="3">
        <v>49.142777777777781</v>
      </c>
      <c r="R438" s="3">
        <v>0</v>
      </c>
      <c r="S438" s="3">
        <f>SUM(Table3[[#This Row],[CNA Hours]], Table3[[#This Row],[NA TR Hours]], Table3[[#This Row],[Med Aide/Tech Hours]])</f>
        <v>206.91888888888889</v>
      </c>
      <c r="T438" s="3">
        <v>138.51444444444445</v>
      </c>
      <c r="U438" s="3">
        <v>68.404444444444451</v>
      </c>
      <c r="V438" s="3">
        <v>0</v>
      </c>
      <c r="W438" s="3">
        <f>SUM(Table3[[#This Row],[RN Hours Contract]:[Med Aide Hours Contract]])</f>
        <v>64.822555555555553</v>
      </c>
      <c r="X438" s="3">
        <v>14.500888888888888</v>
      </c>
      <c r="Y438" s="3">
        <v>0</v>
      </c>
      <c r="Z438" s="3">
        <v>0</v>
      </c>
      <c r="AA438" s="3">
        <v>15.125</v>
      </c>
      <c r="AB438" s="3">
        <v>0</v>
      </c>
      <c r="AC438" s="3">
        <v>35.196666666666665</v>
      </c>
      <c r="AD438" s="3">
        <v>0</v>
      </c>
      <c r="AE438" s="3">
        <v>0</v>
      </c>
      <c r="AF438" t="s">
        <v>436</v>
      </c>
      <c r="AG438" s="13">
        <v>3</v>
      </c>
      <c r="AQ438"/>
    </row>
    <row r="439" spans="1:43" x14ac:dyDescent="0.2">
      <c r="A439" t="s">
        <v>681</v>
      </c>
      <c r="B439" t="s">
        <v>1127</v>
      </c>
      <c r="C439" t="s">
        <v>1507</v>
      </c>
      <c r="D439" t="s">
        <v>1702</v>
      </c>
      <c r="E439" s="3">
        <v>79.711111111111109</v>
      </c>
      <c r="F439" s="3">
        <f>Table3[[#This Row],[Total Hours Nurse Staffing]]/Table3[[#This Row],[MDS Census]]</f>
        <v>3.5719250069696127</v>
      </c>
      <c r="G439" s="3">
        <f>Table3[[#This Row],[Total Direct Care Staff Hours]]/Table3[[#This Row],[MDS Census]]</f>
        <v>3.3004711458042939</v>
      </c>
      <c r="H439" s="3">
        <f>Table3[[#This Row],[Total RN Hours (w/ Admin, DON)]]/Table3[[#This Row],[MDS Census]]</f>
        <v>0.72314887092277669</v>
      </c>
      <c r="I439" s="3">
        <f>Table3[[#This Row],[RN Hours (excl. Admin, DON)]]/Table3[[#This Row],[MDS Census]]</f>
        <v>0.51399498187900761</v>
      </c>
      <c r="J439" s="3">
        <f t="shared" si="7"/>
        <v>284.72211111111113</v>
      </c>
      <c r="K439" s="3">
        <f>SUM(Table3[[#This Row],[RN Hours (excl. Admin, DON)]], Table3[[#This Row],[LPN Hours (excl. Admin)]], Table3[[#This Row],[CNA Hours]], Table3[[#This Row],[NA TR Hours]], Table3[[#This Row],[Med Aide/Tech Hours]])</f>
        <v>263.08422222222225</v>
      </c>
      <c r="L439" s="3">
        <f>SUM(Table3[[#This Row],[RN Hours (excl. Admin, DON)]:[RN DON Hours]])</f>
        <v>57.643000000000001</v>
      </c>
      <c r="M439" s="3">
        <v>40.971111111111114</v>
      </c>
      <c r="N439" s="3">
        <v>11.871888888888892</v>
      </c>
      <c r="O439" s="3">
        <v>4.8</v>
      </c>
      <c r="P439" s="3">
        <f>SUM(Table3[[#This Row],[LPN Hours (excl. Admin)]:[LPN Admin Hours]])</f>
        <v>74.60488888888888</v>
      </c>
      <c r="Q439" s="3">
        <v>69.638888888888886</v>
      </c>
      <c r="R439" s="3">
        <v>4.9659999999999984</v>
      </c>
      <c r="S439" s="3">
        <f>SUM(Table3[[#This Row],[CNA Hours]], Table3[[#This Row],[NA TR Hours]], Table3[[#This Row],[Med Aide/Tech Hours]])</f>
        <v>152.47422222222224</v>
      </c>
      <c r="T439" s="3">
        <v>152.47422222222224</v>
      </c>
      <c r="U439" s="3">
        <v>0</v>
      </c>
      <c r="V439" s="3">
        <v>0</v>
      </c>
      <c r="W439" s="3">
        <f>SUM(Table3[[#This Row],[RN Hours Contract]:[Med Aide Hours Contract]])</f>
        <v>2.5823333333333331</v>
      </c>
      <c r="X439" s="3">
        <v>0</v>
      </c>
      <c r="Y439" s="3">
        <v>0</v>
      </c>
      <c r="Z439" s="3">
        <v>0</v>
      </c>
      <c r="AA439" s="3">
        <v>0</v>
      </c>
      <c r="AB439" s="3">
        <v>0</v>
      </c>
      <c r="AC439" s="3">
        <v>2.5823333333333331</v>
      </c>
      <c r="AD439" s="3">
        <v>0</v>
      </c>
      <c r="AE439" s="3">
        <v>0</v>
      </c>
      <c r="AF439" t="s">
        <v>437</v>
      </c>
      <c r="AG439" s="13">
        <v>3</v>
      </c>
      <c r="AQ439"/>
    </row>
    <row r="440" spans="1:43" x14ac:dyDescent="0.2">
      <c r="A440" t="s">
        <v>681</v>
      </c>
      <c r="B440" t="s">
        <v>1128</v>
      </c>
      <c r="C440" t="s">
        <v>1561</v>
      </c>
      <c r="D440" t="s">
        <v>1720</v>
      </c>
      <c r="E440" s="3">
        <v>74.322222222222223</v>
      </c>
      <c r="F440" s="3">
        <f>Table3[[#This Row],[Total Hours Nurse Staffing]]/Table3[[#This Row],[MDS Census]]</f>
        <v>3.7000298998355503</v>
      </c>
      <c r="G440" s="3">
        <f>Table3[[#This Row],[Total Direct Care Staff Hours]]/Table3[[#This Row],[MDS Census]]</f>
        <v>3.6261399312303775</v>
      </c>
      <c r="H440" s="3">
        <f>Table3[[#This Row],[Total RN Hours (w/ Admin, DON)]]/Table3[[#This Row],[MDS Census]]</f>
        <v>0.68915383465390934</v>
      </c>
      <c r="I440" s="3">
        <f>Table3[[#This Row],[RN Hours (excl. Admin, DON)]]/Table3[[#This Row],[MDS Census]]</f>
        <v>0.61526386604873673</v>
      </c>
      <c r="J440" s="3">
        <f t="shared" si="7"/>
        <v>274.99444444444441</v>
      </c>
      <c r="K440" s="3">
        <f>SUM(Table3[[#This Row],[RN Hours (excl. Admin, DON)]], Table3[[#This Row],[LPN Hours (excl. Admin)]], Table3[[#This Row],[CNA Hours]], Table3[[#This Row],[NA TR Hours]], Table3[[#This Row],[Med Aide/Tech Hours]])</f>
        <v>269.50277777777774</v>
      </c>
      <c r="L440" s="3">
        <f>SUM(Table3[[#This Row],[RN Hours (excl. Admin, DON)]:[RN DON Hours]])</f>
        <v>51.219444444444441</v>
      </c>
      <c r="M440" s="3">
        <v>45.727777777777774</v>
      </c>
      <c r="N440" s="3">
        <v>5.4916666666666663</v>
      </c>
      <c r="O440" s="3">
        <v>0</v>
      </c>
      <c r="P440" s="3">
        <f>SUM(Table3[[#This Row],[LPN Hours (excl. Admin)]:[LPN Admin Hours]])</f>
        <v>96.433333333333337</v>
      </c>
      <c r="Q440" s="3">
        <v>96.433333333333337</v>
      </c>
      <c r="R440" s="3">
        <v>0</v>
      </c>
      <c r="S440" s="3">
        <f>SUM(Table3[[#This Row],[CNA Hours]], Table3[[#This Row],[NA TR Hours]], Table3[[#This Row],[Med Aide/Tech Hours]])</f>
        <v>127.34166666666667</v>
      </c>
      <c r="T440" s="3">
        <v>127.34166666666667</v>
      </c>
      <c r="U440" s="3">
        <v>0</v>
      </c>
      <c r="V440" s="3">
        <v>0</v>
      </c>
      <c r="W440" s="3">
        <f>SUM(Table3[[#This Row],[RN Hours Contract]:[Med Aide Hours Contract]])</f>
        <v>0</v>
      </c>
      <c r="X440" s="3">
        <v>0</v>
      </c>
      <c r="Y440" s="3">
        <v>0</v>
      </c>
      <c r="Z440" s="3">
        <v>0</v>
      </c>
      <c r="AA440" s="3">
        <v>0</v>
      </c>
      <c r="AB440" s="3">
        <v>0</v>
      </c>
      <c r="AC440" s="3">
        <v>0</v>
      </c>
      <c r="AD440" s="3">
        <v>0</v>
      </c>
      <c r="AE440" s="3">
        <v>0</v>
      </c>
      <c r="AF440" t="s">
        <v>438</v>
      </c>
      <c r="AG440" s="13">
        <v>3</v>
      </c>
      <c r="AQ440"/>
    </row>
    <row r="441" spans="1:43" x14ac:dyDescent="0.2">
      <c r="A441" t="s">
        <v>681</v>
      </c>
      <c r="B441" t="s">
        <v>1129</v>
      </c>
      <c r="C441" t="s">
        <v>1589</v>
      </c>
      <c r="D441" t="s">
        <v>1709</v>
      </c>
      <c r="E441" s="3">
        <v>45.677777777777777</v>
      </c>
      <c r="F441" s="3">
        <f>Table3[[#This Row],[Total Hours Nurse Staffing]]/Table3[[#This Row],[MDS Census]]</f>
        <v>4.4719654585259061</v>
      </c>
      <c r="G441" s="3">
        <f>Table3[[#This Row],[Total Direct Care Staff Hours]]/Table3[[#This Row],[MDS Census]]</f>
        <v>4.2207492094380923</v>
      </c>
      <c r="H441" s="3">
        <f>Table3[[#This Row],[Total RN Hours (w/ Admin, DON)]]/Table3[[#This Row],[MDS Census]]</f>
        <v>1.1285575285818534</v>
      </c>
      <c r="I441" s="3">
        <f>Table3[[#This Row],[RN Hours (excl. Admin, DON)]]/Table3[[#This Row],[MDS Census]]</f>
        <v>0.8773412794940405</v>
      </c>
      <c r="J441" s="3">
        <f t="shared" si="7"/>
        <v>204.26944444444445</v>
      </c>
      <c r="K441" s="3">
        <f>SUM(Table3[[#This Row],[RN Hours (excl. Admin, DON)]], Table3[[#This Row],[LPN Hours (excl. Admin)]], Table3[[#This Row],[CNA Hours]], Table3[[#This Row],[NA TR Hours]], Table3[[#This Row],[Med Aide/Tech Hours]])</f>
        <v>192.79444444444442</v>
      </c>
      <c r="L441" s="3">
        <f>SUM(Table3[[#This Row],[RN Hours (excl. Admin, DON)]:[RN DON Hours]])</f>
        <v>51.55</v>
      </c>
      <c r="M441" s="3">
        <v>40.075000000000003</v>
      </c>
      <c r="N441" s="3">
        <v>5.9527777777777775</v>
      </c>
      <c r="O441" s="3">
        <v>5.5222222222222221</v>
      </c>
      <c r="P441" s="3">
        <f>SUM(Table3[[#This Row],[LPN Hours (excl. Admin)]:[LPN Admin Hours]])</f>
        <v>45.352777777777774</v>
      </c>
      <c r="Q441" s="3">
        <v>45.352777777777774</v>
      </c>
      <c r="R441" s="3">
        <v>0</v>
      </c>
      <c r="S441" s="3">
        <f>SUM(Table3[[#This Row],[CNA Hours]], Table3[[#This Row],[NA TR Hours]], Table3[[#This Row],[Med Aide/Tech Hours]])</f>
        <v>107.36666666666666</v>
      </c>
      <c r="T441" s="3">
        <v>107.36666666666666</v>
      </c>
      <c r="U441" s="3">
        <v>0</v>
      </c>
      <c r="V441" s="3">
        <v>0</v>
      </c>
      <c r="W441" s="3">
        <f>SUM(Table3[[#This Row],[RN Hours Contract]:[Med Aide Hours Contract]])</f>
        <v>0</v>
      </c>
      <c r="X441" s="3">
        <v>0</v>
      </c>
      <c r="Y441" s="3">
        <v>0</v>
      </c>
      <c r="Z441" s="3">
        <v>0</v>
      </c>
      <c r="AA441" s="3">
        <v>0</v>
      </c>
      <c r="AB441" s="3">
        <v>0</v>
      </c>
      <c r="AC441" s="3">
        <v>0</v>
      </c>
      <c r="AD441" s="3">
        <v>0</v>
      </c>
      <c r="AE441" s="3">
        <v>0</v>
      </c>
      <c r="AF441" t="s">
        <v>439</v>
      </c>
      <c r="AG441" s="13">
        <v>3</v>
      </c>
      <c r="AQ441"/>
    </row>
    <row r="442" spans="1:43" x14ac:dyDescent="0.2">
      <c r="A442" t="s">
        <v>681</v>
      </c>
      <c r="B442" t="s">
        <v>1130</v>
      </c>
      <c r="C442" t="s">
        <v>1443</v>
      </c>
      <c r="D442" t="s">
        <v>1727</v>
      </c>
      <c r="E442" s="3">
        <v>91.233333333333334</v>
      </c>
      <c r="F442" s="3">
        <f>Table3[[#This Row],[Total Hours Nurse Staffing]]/Table3[[#This Row],[MDS Census]]</f>
        <v>4.2932894897089273</v>
      </c>
      <c r="G442" s="3">
        <f>Table3[[#This Row],[Total Direct Care Staff Hours]]/Table3[[#This Row],[MDS Census]]</f>
        <v>4.0216538789428817</v>
      </c>
      <c r="H442" s="3">
        <f>Table3[[#This Row],[Total RN Hours (w/ Admin, DON)]]/Table3[[#This Row],[MDS Census]]</f>
        <v>1.1985385458531239</v>
      </c>
      <c r="I442" s="3">
        <f>Table3[[#This Row],[RN Hours (excl. Admin, DON)]]/Table3[[#This Row],[MDS Census]]</f>
        <v>0.97988064791133844</v>
      </c>
      <c r="J442" s="3">
        <f t="shared" si="7"/>
        <v>391.69111111111113</v>
      </c>
      <c r="K442" s="3">
        <f>SUM(Table3[[#This Row],[RN Hours (excl. Admin, DON)]], Table3[[#This Row],[LPN Hours (excl. Admin)]], Table3[[#This Row],[CNA Hours]], Table3[[#This Row],[NA TR Hours]], Table3[[#This Row],[Med Aide/Tech Hours]])</f>
        <v>366.9088888888889</v>
      </c>
      <c r="L442" s="3">
        <f>SUM(Table3[[#This Row],[RN Hours (excl. Admin, DON)]:[RN DON Hours]])</f>
        <v>109.34666666666666</v>
      </c>
      <c r="M442" s="3">
        <v>89.397777777777776</v>
      </c>
      <c r="N442" s="3">
        <v>12.948888888888892</v>
      </c>
      <c r="O442" s="3">
        <v>7</v>
      </c>
      <c r="P442" s="3">
        <f>SUM(Table3[[#This Row],[LPN Hours (excl. Admin)]:[LPN Admin Hours]])</f>
        <v>57.308888888888895</v>
      </c>
      <c r="Q442" s="3">
        <v>52.475555555555559</v>
      </c>
      <c r="R442" s="3">
        <v>4.833333333333333</v>
      </c>
      <c r="S442" s="3">
        <f>SUM(Table3[[#This Row],[CNA Hours]], Table3[[#This Row],[NA TR Hours]], Table3[[#This Row],[Med Aide/Tech Hours]])</f>
        <v>225.03555555555556</v>
      </c>
      <c r="T442" s="3">
        <v>225.03555555555556</v>
      </c>
      <c r="U442" s="3">
        <v>0</v>
      </c>
      <c r="V442" s="3">
        <v>0</v>
      </c>
      <c r="W442" s="3">
        <f>SUM(Table3[[#This Row],[RN Hours Contract]:[Med Aide Hours Contract]])</f>
        <v>0</v>
      </c>
      <c r="X442" s="3">
        <v>0</v>
      </c>
      <c r="Y442" s="3">
        <v>0</v>
      </c>
      <c r="Z442" s="3">
        <v>0</v>
      </c>
      <c r="AA442" s="3">
        <v>0</v>
      </c>
      <c r="AB442" s="3">
        <v>0</v>
      </c>
      <c r="AC442" s="3">
        <v>0</v>
      </c>
      <c r="AD442" s="3">
        <v>0</v>
      </c>
      <c r="AE442" s="3">
        <v>0</v>
      </c>
      <c r="AF442" t="s">
        <v>440</v>
      </c>
      <c r="AG442" s="13">
        <v>3</v>
      </c>
      <c r="AQ442"/>
    </row>
    <row r="443" spans="1:43" x14ac:dyDescent="0.2">
      <c r="A443" t="s">
        <v>681</v>
      </c>
      <c r="B443" t="s">
        <v>1131</v>
      </c>
      <c r="C443" t="s">
        <v>1456</v>
      </c>
      <c r="D443" t="s">
        <v>1731</v>
      </c>
      <c r="E443" s="3">
        <v>140.27777777777777</v>
      </c>
      <c r="F443" s="3">
        <f>Table3[[#This Row],[Total Hours Nurse Staffing]]/Table3[[#This Row],[MDS Census]]</f>
        <v>3.816202772277228</v>
      </c>
      <c r="G443" s="3">
        <f>Table3[[#This Row],[Total Direct Care Staff Hours]]/Table3[[#This Row],[MDS Census]]</f>
        <v>3.5743762376237624</v>
      </c>
      <c r="H443" s="3">
        <f>Table3[[#This Row],[Total RN Hours (w/ Admin, DON)]]/Table3[[#This Row],[MDS Census]]</f>
        <v>0.74232554455445543</v>
      </c>
      <c r="I443" s="3">
        <f>Table3[[#This Row],[RN Hours (excl. Admin, DON)]]/Table3[[#This Row],[MDS Census]]</f>
        <v>0.56125623762376242</v>
      </c>
      <c r="J443" s="3">
        <f t="shared" si="7"/>
        <v>535.32844444444447</v>
      </c>
      <c r="K443" s="3">
        <f>SUM(Table3[[#This Row],[RN Hours (excl. Admin, DON)]], Table3[[#This Row],[LPN Hours (excl. Admin)]], Table3[[#This Row],[CNA Hours]], Table3[[#This Row],[NA TR Hours]], Table3[[#This Row],[Med Aide/Tech Hours]])</f>
        <v>501.40555555555557</v>
      </c>
      <c r="L443" s="3">
        <f>SUM(Table3[[#This Row],[RN Hours (excl. Admin, DON)]:[RN DON Hours]])</f>
        <v>104.13177777777777</v>
      </c>
      <c r="M443" s="3">
        <v>78.731777777777779</v>
      </c>
      <c r="N443" s="3">
        <v>19.888888888888889</v>
      </c>
      <c r="O443" s="3">
        <v>5.5111111111111111</v>
      </c>
      <c r="P443" s="3">
        <f>SUM(Table3[[#This Row],[LPN Hours (excl. Admin)]:[LPN Admin Hours]])</f>
        <v>184.09588888888891</v>
      </c>
      <c r="Q443" s="3">
        <v>175.57300000000001</v>
      </c>
      <c r="R443" s="3">
        <v>8.5228888888888878</v>
      </c>
      <c r="S443" s="3">
        <f>SUM(Table3[[#This Row],[CNA Hours]], Table3[[#This Row],[NA TR Hours]], Table3[[#This Row],[Med Aide/Tech Hours]])</f>
        <v>247.10077777777778</v>
      </c>
      <c r="T443" s="3">
        <v>230.38755555555556</v>
      </c>
      <c r="U443" s="3">
        <v>16.713222222222221</v>
      </c>
      <c r="V443" s="3">
        <v>0</v>
      </c>
      <c r="W443" s="3">
        <f>SUM(Table3[[#This Row],[RN Hours Contract]:[Med Aide Hours Contract]])</f>
        <v>233.78044444444441</v>
      </c>
      <c r="X443" s="3">
        <v>48.056777777777761</v>
      </c>
      <c r="Y443" s="3">
        <v>0</v>
      </c>
      <c r="Z443" s="3">
        <v>0</v>
      </c>
      <c r="AA443" s="3">
        <v>82.349444444444472</v>
      </c>
      <c r="AB443" s="3">
        <v>0</v>
      </c>
      <c r="AC443" s="3">
        <v>103.37422222222219</v>
      </c>
      <c r="AD443" s="3">
        <v>0</v>
      </c>
      <c r="AE443" s="3">
        <v>0</v>
      </c>
      <c r="AF443" t="s">
        <v>441</v>
      </c>
      <c r="AG443" s="13">
        <v>3</v>
      </c>
      <c r="AQ443"/>
    </row>
    <row r="444" spans="1:43" x14ac:dyDescent="0.2">
      <c r="A444" t="s">
        <v>681</v>
      </c>
      <c r="B444" t="s">
        <v>1132</v>
      </c>
      <c r="C444" t="s">
        <v>1589</v>
      </c>
      <c r="D444" t="s">
        <v>1709</v>
      </c>
      <c r="E444" s="3">
        <v>12.8</v>
      </c>
      <c r="F444" s="3">
        <f>Table3[[#This Row],[Total Hours Nurse Staffing]]/Table3[[#This Row],[MDS Census]]</f>
        <v>6.1825086805555545</v>
      </c>
      <c r="G444" s="3">
        <f>Table3[[#This Row],[Total Direct Care Staff Hours]]/Table3[[#This Row],[MDS Census]]</f>
        <v>5.2458767361111107</v>
      </c>
      <c r="H444" s="3">
        <f>Table3[[#This Row],[Total RN Hours (w/ Admin, DON)]]/Table3[[#This Row],[MDS Census]]</f>
        <v>4.5729166666666661</v>
      </c>
      <c r="I444" s="3">
        <f>Table3[[#This Row],[RN Hours (excl. Admin, DON)]]/Table3[[#This Row],[MDS Census]]</f>
        <v>3.6362847222222219</v>
      </c>
      <c r="J444" s="3">
        <f t="shared" si="7"/>
        <v>79.136111111111106</v>
      </c>
      <c r="K444" s="3">
        <f>SUM(Table3[[#This Row],[RN Hours (excl. Admin, DON)]], Table3[[#This Row],[LPN Hours (excl. Admin)]], Table3[[#This Row],[CNA Hours]], Table3[[#This Row],[NA TR Hours]], Table3[[#This Row],[Med Aide/Tech Hours]])</f>
        <v>67.147222222222226</v>
      </c>
      <c r="L444" s="3">
        <f>SUM(Table3[[#This Row],[RN Hours (excl. Admin, DON)]:[RN DON Hours]])</f>
        <v>58.533333333333331</v>
      </c>
      <c r="M444" s="3">
        <v>46.544444444444444</v>
      </c>
      <c r="N444" s="3">
        <v>6.9222222222222225</v>
      </c>
      <c r="O444" s="3">
        <v>5.0666666666666664</v>
      </c>
      <c r="P444" s="3">
        <f>SUM(Table3[[#This Row],[LPN Hours (excl. Admin)]:[LPN Admin Hours]])</f>
        <v>0</v>
      </c>
      <c r="Q444" s="3">
        <v>0</v>
      </c>
      <c r="R444" s="3">
        <v>0</v>
      </c>
      <c r="S444" s="3">
        <f>SUM(Table3[[#This Row],[CNA Hours]], Table3[[#This Row],[NA TR Hours]], Table3[[#This Row],[Med Aide/Tech Hours]])</f>
        <v>20.602777777777778</v>
      </c>
      <c r="T444" s="3">
        <v>20.602777777777778</v>
      </c>
      <c r="U444" s="3">
        <v>0</v>
      </c>
      <c r="V444" s="3">
        <v>0</v>
      </c>
      <c r="W444" s="3">
        <f>SUM(Table3[[#This Row],[RN Hours Contract]:[Med Aide Hours Contract]])</f>
        <v>0</v>
      </c>
      <c r="X444" s="3">
        <v>0</v>
      </c>
      <c r="Y444" s="3">
        <v>0</v>
      </c>
      <c r="Z444" s="3">
        <v>0</v>
      </c>
      <c r="AA444" s="3">
        <v>0</v>
      </c>
      <c r="AB444" s="3">
        <v>0</v>
      </c>
      <c r="AC444" s="3">
        <v>0</v>
      </c>
      <c r="AD444" s="3">
        <v>0</v>
      </c>
      <c r="AE444" s="3">
        <v>0</v>
      </c>
      <c r="AF444" t="s">
        <v>442</v>
      </c>
      <c r="AG444" s="13">
        <v>3</v>
      </c>
      <c r="AQ444"/>
    </row>
    <row r="445" spans="1:43" x14ac:dyDescent="0.2">
      <c r="A445" t="s">
        <v>681</v>
      </c>
      <c r="B445" t="s">
        <v>1133</v>
      </c>
      <c r="C445" t="s">
        <v>1467</v>
      </c>
      <c r="D445" t="s">
        <v>1721</v>
      </c>
      <c r="E445" s="3">
        <v>72.25555555555556</v>
      </c>
      <c r="F445" s="3">
        <f>Table3[[#This Row],[Total Hours Nurse Staffing]]/Table3[[#This Row],[MDS Census]]</f>
        <v>4.5708119329540207</v>
      </c>
      <c r="G445" s="3">
        <f>Table3[[#This Row],[Total Direct Care Staff Hours]]/Table3[[#This Row],[MDS Census]]</f>
        <v>4.2712963247731812</v>
      </c>
      <c r="H445" s="3">
        <f>Table3[[#This Row],[Total RN Hours (w/ Admin, DON)]]/Table3[[#This Row],[MDS Census]]</f>
        <v>0.9780101491619253</v>
      </c>
      <c r="I445" s="3">
        <f>Table3[[#This Row],[RN Hours (excl. Admin, DON)]]/Table3[[#This Row],[MDS Census]]</f>
        <v>0.77548823619867746</v>
      </c>
      <c r="J445" s="3">
        <f t="shared" si="7"/>
        <v>330.26655555555556</v>
      </c>
      <c r="K445" s="3">
        <f>SUM(Table3[[#This Row],[RN Hours (excl. Admin, DON)]], Table3[[#This Row],[LPN Hours (excl. Admin)]], Table3[[#This Row],[CNA Hours]], Table3[[#This Row],[NA TR Hours]], Table3[[#This Row],[Med Aide/Tech Hours]])</f>
        <v>308.6248888888889</v>
      </c>
      <c r="L445" s="3">
        <f>SUM(Table3[[#This Row],[RN Hours (excl. Admin, DON)]:[RN DON Hours]])</f>
        <v>70.666666666666671</v>
      </c>
      <c r="M445" s="3">
        <v>56.033333333333331</v>
      </c>
      <c r="N445" s="3">
        <v>12.144444444444444</v>
      </c>
      <c r="O445" s="3">
        <v>2.4888888888888889</v>
      </c>
      <c r="P445" s="3">
        <f>SUM(Table3[[#This Row],[LPN Hours (excl. Admin)]:[LPN Admin Hours]])</f>
        <v>69.977777777777774</v>
      </c>
      <c r="Q445" s="3">
        <v>62.969444444444441</v>
      </c>
      <c r="R445" s="3">
        <v>7.0083333333333337</v>
      </c>
      <c r="S445" s="3">
        <f>SUM(Table3[[#This Row],[CNA Hours]], Table3[[#This Row],[NA TR Hours]], Table3[[#This Row],[Med Aide/Tech Hours]])</f>
        <v>189.62211111111114</v>
      </c>
      <c r="T445" s="3">
        <v>187.76655555555558</v>
      </c>
      <c r="U445" s="3">
        <v>1.8555555555555556</v>
      </c>
      <c r="V445" s="3">
        <v>0</v>
      </c>
      <c r="W445" s="3">
        <f>SUM(Table3[[#This Row],[RN Hours Contract]:[Med Aide Hours Contract]])</f>
        <v>164.52488888888888</v>
      </c>
      <c r="X445" s="3">
        <v>38.133333333333333</v>
      </c>
      <c r="Y445" s="3">
        <v>0</v>
      </c>
      <c r="Z445" s="3">
        <v>0</v>
      </c>
      <c r="AA445" s="3">
        <v>44.130555555555553</v>
      </c>
      <c r="AB445" s="3">
        <v>0</v>
      </c>
      <c r="AC445" s="3">
        <v>82.260999999999996</v>
      </c>
      <c r="AD445" s="3">
        <v>0</v>
      </c>
      <c r="AE445" s="3">
        <v>0</v>
      </c>
      <c r="AF445" t="s">
        <v>443</v>
      </c>
      <c r="AG445" s="13">
        <v>3</v>
      </c>
      <c r="AQ445"/>
    </row>
    <row r="446" spans="1:43" x14ac:dyDescent="0.2">
      <c r="A446" t="s">
        <v>681</v>
      </c>
      <c r="B446" t="s">
        <v>1134</v>
      </c>
      <c r="C446" t="s">
        <v>1467</v>
      </c>
      <c r="D446" t="s">
        <v>1721</v>
      </c>
      <c r="E446" s="3">
        <v>144.15555555555557</v>
      </c>
      <c r="F446" s="3">
        <f>Table3[[#This Row],[Total Hours Nurse Staffing]]/Table3[[#This Row],[MDS Census]]</f>
        <v>3.5676637891166942</v>
      </c>
      <c r="G446" s="3">
        <f>Table3[[#This Row],[Total Direct Care Staff Hours]]/Table3[[#This Row],[MDS Census]]</f>
        <v>3.2775936488361332</v>
      </c>
      <c r="H446" s="3">
        <f>Table3[[#This Row],[Total RN Hours (w/ Admin, DON)]]/Table3[[#This Row],[MDS Census]]</f>
        <v>0.80515415446277161</v>
      </c>
      <c r="I446" s="3">
        <f>Table3[[#This Row],[RN Hours (excl. Admin, DON)]]/Table3[[#This Row],[MDS Census]]</f>
        <v>0.5150840141822105</v>
      </c>
      <c r="J446" s="3">
        <f t="shared" si="7"/>
        <v>514.29855555555548</v>
      </c>
      <c r="K446" s="3">
        <f>SUM(Table3[[#This Row],[RN Hours (excl. Admin, DON)]], Table3[[#This Row],[LPN Hours (excl. Admin)]], Table3[[#This Row],[CNA Hours]], Table3[[#This Row],[NA TR Hours]], Table3[[#This Row],[Med Aide/Tech Hours]])</f>
        <v>472.48333333333329</v>
      </c>
      <c r="L446" s="3">
        <f>SUM(Table3[[#This Row],[RN Hours (excl. Admin, DON)]:[RN DON Hours]])</f>
        <v>116.06744444444443</v>
      </c>
      <c r="M446" s="3">
        <v>74.252222222222215</v>
      </c>
      <c r="N446" s="3">
        <v>36.393000000000001</v>
      </c>
      <c r="O446" s="3">
        <v>5.4222222222222225</v>
      </c>
      <c r="P446" s="3">
        <f>SUM(Table3[[#This Row],[LPN Hours (excl. Admin)]:[LPN Admin Hours]])</f>
        <v>132.95500000000001</v>
      </c>
      <c r="Q446" s="3">
        <v>132.95500000000001</v>
      </c>
      <c r="R446" s="3">
        <v>0</v>
      </c>
      <c r="S446" s="3">
        <f>SUM(Table3[[#This Row],[CNA Hours]], Table3[[#This Row],[NA TR Hours]], Table3[[#This Row],[Med Aide/Tech Hours]])</f>
        <v>265.27611111111105</v>
      </c>
      <c r="T446" s="3">
        <v>169.47755555555554</v>
      </c>
      <c r="U446" s="3">
        <v>95.798555555555538</v>
      </c>
      <c r="V446" s="3">
        <v>0</v>
      </c>
      <c r="W446" s="3">
        <f>SUM(Table3[[#This Row],[RN Hours Contract]:[Med Aide Hours Contract]])</f>
        <v>120.9162222222222</v>
      </c>
      <c r="X446" s="3">
        <v>4.9018888888888874</v>
      </c>
      <c r="Y446" s="3">
        <v>4.1813333333333329</v>
      </c>
      <c r="Z446" s="3">
        <v>0</v>
      </c>
      <c r="AA446" s="3">
        <v>80.198000000000008</v>
      </c>
      <c r="AB446" s="3">
        <v>0</v>
      </c>
      <c r="AC446" s="3">
        <v>31.63499999999998</v>
      </c>
      <c r="AD446" s="3">
        <v>0</v>
      </c>
      <c r="AE446" s="3">
        <v>0</v>
      </c>
      <c r="AF446" t="s">
        <v>444</v>
      </c>
      <c r="AG446" s="13">
        <v>3</v>
      </c>
      <c r="AQ446"/>
    </row>
    <row r="447" spans="1:43" x14ac:dyDescent="0.2">
      <c r="A447" t="s">
        <v>681</v>
      </c>
      <c r="B447" t="s">
        <v>1135</v>
      </c>
      <c r="C447" t="s">
        <v>1467</v>
      </c>
      <c r="D447" t="s">
        <v>1721</v>
      </c>
      <c r="E447" s="3">
        <v>175.3111111111111</v>
      </c>
      <c r="F447" s="3">
        <f>Table3[[#This Row],[Total Hours Nurse Staffing]]/Table3[[#This Row],[MDS Census]]</f>
        <v>2.8313430092533913</v>
      </c>
      <c r="G447" s="3">
        <f>Table3[[#This Row],[Total Direct Care Staff Hours]]/Table3[[#This Row],[MDS Census]]</f>
        <v>2.7233438965648378</v>
      </c>
      <c r="H447" s="3">
        <f>Table3[[#This Row],[Total RN Hours (w/ Admin, DON)]]/Table3[[#This Row],[MDS Census]]</f>
        <v>0.41159462542781095</v>
      </c>
      <c r="I447" s="3">
        <f>Table3[[#This Row],[RN Hours (excl. Admin, DON)]]/Table3[[#This Row],[MDS Census]]</f>
        <v>0.34976803143617696</v>
      </c>
      <c r="J447" s="3">
        <f t="shared" si="7"/>
        <v>496.36588888888895</v>
      </c>
      <c r="K447" s="3">
        <f>SUM(Table3[[#This Row],[RN Hours (excl. Admin, DON)]], Table3[[#This Row],[LPN Hours (excl. Admin)]], Table3[[#This Row],[CNA Hours]], Table3[[#This Row],[NA TR Hours]], Table3[[#This Row],[Med Aide/Tech Hours]])</f>
        <v>477.43244444444451</v>
      </c>
      <c r="L447" s="3">
        <f>SUM(Table3[[#This Row],[RN Hours (excl. Admin, DON)]:[RN DON Hours]])</f>
        <v>72.157111111111121</v>
      </c>
      <c r="M447" s="3">
        <v>61.318222222222225</v>
      </c>
      <c r="N447" s="3">
        <v>7.2833333333333332</v>
      </c>
      <c r="O447" s="3">
        <v>3.5555555555555554</v>
      </c>
      <c r="P447" s="3">
        <f>SUM(Table3[[#This Row],[LPN Hours (excl. Admin)]:[LPN Admin Hours]])</f>
        <v>159.89388888888891</v>
      </c>
      <c r="Q447" s="3">
        <v>151.79933333333335</v>
      </c>
      <c r="R447" s="3">
        <v>8.0945555555555551</v>
      </c>
      <c r="S447" s="3">
        <f>SUM(Table3[[#This Row],[CNA Hours]], Table3[[#This Row],[NA TR Hours]], Table3[[#This Row],[Med Aide/Tech Hours]])</f>
        <v>264.3148888888889</v>
      </c>
      <c r="T447" s="3">
        <v>264.3148888888889</v>
      </c>
      <c r="U447" s="3">
        <v>0</v>
      </c>
      <c r="V447" s="3">
        <v>0</v>
      </c>
      <c r="W447" s="3">
        <f>SUM(Table3[[#This Row],[RN Hours Contract]:[Med Aide Hours Contract]])</f>
        <v>153.16166666666663</v>
      </c>
      <c r="X447" s="3">
        <v>31.055444444444436</v>
      </c>
      <c r="Y447" s="3">
        <v>0</v>
      </c>
      <c r="Z447" s="3">
        <v>0</v>
      </c>
      <c r="AA447" s="3">
        <v>57.422666666666665</v>
      </c>
      <c r="AB447" s="3">
        <v>0</v>
      </c>
      <c r="AC447" s="3">
        <v>64.683555555555529</v>
      </c>
      <c r="AD447" s="3">
        <v>0</v>
      </c>
      <c r="AE447" s="3">
        <v>0</v>
      </c>
      <c r="AF447" t="s">
        <v>445</v>
      </c>
      <c r="AG447" s="13">
        <v>3</v>
      </c>
      <c r="AQ447"/>
    </row>
    <row r="448" spans="1:43" x14ac:dyDescent="0.2">
      <c r="A448" t="s">
        <v>681</v>
      </c>
      <c r="B448" t="s">
        <v>1136</v>
      </c>
      <c r="C448" t="s">
        <v>1376</v>
      </c>
      <c r="D448" t="s">
        <v>1708</v>
      </c>
      <c r="E448" s="3">
        <v>99.355555555555554</v>
      </c>
      <c r="F448" s="3">
        <f>Table3[[#This Row],[Total Hours Nurse Staffing]]/Table3[[#This Row],[MDS Census]]</f>
        <v>3.3700123014985461</v>
      </c>
      <c r="G448" s="3">
        <f>Table3[[#This Row],[Total Direct Care Staff Hours]]/Table3[[#This Row],[MDS Census]]</f>
        <v>3.1675095057034217</v>
      </c>
      <c r="H448" s="3">
        <f>Table3[[#This Row],[Total RN Hours (w/ Admin, DON)]]/Table3[[#This Row],[MDS Census]]</f>
        <v>0.56241780362335048</v>
      </c>
      <c r="I448" s="3">
        <f>Table3[[#This Row],[RN Hours (excl. Admin, DON)]]/Table3[[#This Row],[MDS Census]]</f>
        <v>0.35991500782822639</v>
      </c>
      <c r="J448" s="3">
        <f t="shared" si="7"/>
        <v>334.82944444444445</v>
      </c>
      <c r="K448" s="3">
        <f>SUM(Table3[[#This Row],[RN Hours (excl. Admin, DON)]], Table3[[#This Row],[LPN Hours (excl. Admin)]], Table3[[#This Row],[CNA Hours]], Table3[[#This Row],[NA TR Hours]], Table3[[#This Row],[Med Aide/Tech Hours]])</f>
        <v>314.70966666666664</v>
      </c>
      <c r="L448" s="3">
        <f>SUM(Table3[[#This Row],[RN Hours (excl. Admin, DON)]:[RN DON Hours]])</f>
        <v>55.879333333333335</v>
      </c>
      <c r="M448" s="3">
        <v>35.759555555555558</v>
      </c>
      <c r="N448" s="3">
        <v>16.297555555555554</v>
      </c>
      <c r="O448" s="3">
        <v>3.8222222222222224</v>
      </c>
      <c r="P448" s="3">
        <f>SUM(Table3[[#This Row],[LPN Hours (excl. Admin)]:[LPN Admin Hours]])</f>
        <v>100.71433333333334</v>
      </c>
      <c r="Q448" s="3">
        <v>100.71433333333334</v>
      </c>
      <c r="R448" s="3">
        <v>0</v>
      </c>
      <c r="S448" s="3">
        <f>SUM(Table3[[#This Row],[CNA Hours]], Table3[[#This Row],[NA TR Hours]], Table3[[#This Row],[Med Aide/Tech Hours]])</f>
        <v>178.2357777777778</v>
      </c>
      <c r="T448" s="3">
        <v>146.47822222222223</v>
      </c>
      <c r="U448" s="3">
        <v>31.757555555555555</v>
      </c>
      <c r="V448" s="3">
        <v>0</v>
      </c>
      <c r="W448" s="3">
        <f>SUM(Table3[[#This Row],[RN Hours Contract]:[Med Aide Hours Contract]])</f>
        <v>144.66300000000001</v>
      </c>
      <c r="X448" s="3">
        <v>19.291222222222228</v>
      </c>
      <c r="Y448" s="3">
        <v>1.6364444444444441</v>
      </c>
      <c r="Z448" s="3">
        <v>0</v>
      </c>
      <c r="AA448" s="3">
        <v>54.455111111111108</v>
      </c>
      <c r="AB448" s="3">
        <v>0</v>
      </c>
      <c r="AC448" s="3">
        <v>69.280222222222235</v>
      </c>
      <c r="AD448" s="3">
        <v>0</v>
      </c>
      <c r="AE448" s="3">
        <v>0</v>
      </c>
      <c r="AF448" t="s">
        <v>446</v>
      </c>
      <c r="AG448" s="13">
        <v>3</v>
      </c>
      <c r="AQ448"/>
    </row>
    <row r="449" spans="1:43" x14ac:dyDescent="0.2">
      <c r="A449" t="s">
        <v>681</v>
      </c>
      <c r="B449" t="s">
        <v>1137</v>
      </c>
      <c r="C449" t="s">
        <v>1443</v>
      </c>
      <c r="D449" t="s">
        <v>1727</v>
      </c>
      <c r="E449" s="3">
        <v>16.288888888888888</v>
      </c>
      <c r="F449" s="3">
        <f>Table3[[#This Row],[Total Hours Nurse Staffing]]/Table3[[#This Row],[MDS Census]]</f>
        <v>6.4607298772169184</v>
      </c>
      <c r="G449" s="3">
        <f>Table3[[#This Row],[Total Direct Care Staff Hours]]/Table3[[#This Row],[MDS Census]]</f>
        <v>5.865914051841747</v>
      </c>
      <c r="H449" s="3">
        <f>Table3[[#This Row],[Total RN Hours (w/ Admin, DON)]]/Table3[[#This Row],[MDS Census]]</f>
        <v>3.3313506139154163</v>
      </c>
      <c r="I449" s="3">
        <f>Table3[[#This Row],[RN Hours (excl. Admin, DON)]]/Table3[[#This Row],[MDS Census]]</f>
        <v>2.7365347885402458</v>
      </c>
      <c r="J449" s="3">
        <f t="shared" si="7"/>
        <v>105.23811111111112</v>
      </c>
      <c r="K449" s="3">
        <f>SUM(Table3[[#This Row],[RN Hours (excl. Admin, DON)]], Table3[[#This Row],[LPN Hours (excl. Admin)]], Table3[[#This Row],[CNA Hours]], Table3[[#This Row],[NA TR Hours]], Table3[[#This Row],[Med Aide/Tech Hours]])</f>
        <v>95.549222222222227</v>
      </c>
      <c r="L449" s="3">
        <f>SUM(Table3[[#This Row],[RN Hours (excl. Admin, DON)]:[RN DON Hours]])</f>
        <v>54.264000000000003</v>
      </c>
      <c r="M449" s="3">
        <v>44.575111111111113</v>
      </c>
      <c r="N449" s="3">
        <v>5.1555555555555559</v>
      </c>
      <c r="O449" s="3">
        <v>4.5333333333333332</v>
      </c>
      <c r="P449" s="3">
        <f>SUM(Table3[[#This Row],[LPN Hours (excl. Admin)]:[LPN Admin Hours]])</f>
        <v>4.8146666666666667</v>
      </c>
      <c r="Q449" s="3">
        <v>4.8146666666666667</v>
      </c>
      <c r="R449" s="3">
        <v>0</v>
      </c>
      <c r="S449" s="3">
        <f>SUM(Table3[[#This Row],[CNA Hours]], Table3[[#This Row],[NA TR Hours]], Table3[[#This Row],[Med Aide/Tech Hours]])</f>
        <v>46.159444444444446</v>
      </c>
      <c r="T449" s="3">
        <v>46.159444444444446</v>
      </c>
      <c r="U449" s="3">
        <v>0</v>
      </c>
      <c r="V449" s="3">
        <v>0</v>
      </c>
      <c r="W449" s="3">
        <f>SUM(Table3[[#This Row],[RN Hours Contract]:[Med Aide Hours Contract]])</f>
        <v>0</v>
      </c>
      <c r="X449" s="3">
        <v>0</v>
      </c>
      <c r="Y449" s="3">
        <v>0</v>
      </c>
      <c r="Z449" s="3">
        <v>0</v>
      </c>
      <c r="AA449" s="3">
        <v>0</v>
      </c>
      <c r="AB449" s="3">
        <v>0</v>
      </c>
      <c r="AC449" s="3">
        <v>0</v>
      </c>
      <c r="AD449" s="3">
        <v>0</v>
      </c>
      <c r="AE449" s="3">
        <v>0</v>
      </c>
      <c r="AF449" t="s">
        <v>447</v>
      </c>
      <c r="AG449" s="13">
        <v>3</v>
      </c>
      <c r="AQ449"/>
    </row>
    <row r="450" spans="1:43" x14ac:dyDescent="0.2">
      <c r="A450" t="s">
        <v>681</v>
      </c>
      <c r="B450" t="s">
        <v>698</v>
      </c>
      <c r="C450" t="s">
        <v>1408</v>
      </c>
      <c r="D450" t="s">
        <v>1719</v>
      </c>
      <c r="E450" s="3">
        <v>74.977777777777774</v>
      </c>
      <c r="F450" s="3">
        <f>Table3[[#This Row],[Total Hours Nurse Staffing]]/Table3[[#This Row],[MDS Census]]</f>
        <v>3.1573755186721995</v>
      </c>
      <c r="G450" s="3">
        <f>Table3[[#This Row],[Total Direct Care Staff Hours]]/Table3[[#This Row],[MDS Census]]</f>
        <v>2.9542042086544162</v>
      </c>
      <c r="H450" s="3">
        <f>Table3[[#This Row],[Total RN Hours (w/ Admin, DON)]]/Table3[[#This Row],[MDS Census]]</f>
        <v>1.2012448132780082</v>
      </c>
      <c r="I450" s="3">
        <f>Table3[[#This Row],[RN Hours (excl. Admin, DON)]]/Table3[[#This Row],[MDS Census]]</f>
        <v>0.99807350326022526</v>
      </c>
      <c r="J450" s="3">
        <f t="shared" si="7"/>
        <v>236.733</v>
      </c>
      <c r="K450" s="3">
        <f>SUM(Table3[[#This Row],[RN Hours (excl. Admin, DON)]], Table3[[#This Row],[LPN Hours (excl. Admin)]], Table3[[#This Row],[CNA Hours]], Table3[[#This Row],[NA TR Hours]], Table3[[#This Row],[Med Aide/Tech Hours]])</f>
        <v>221.49966666666666</v>
      </c>
      <c r="L450" s="3">
        <f>SUM(Table3[[#This Row],[RN Hours (excl. Admin, DON)]:[RN DON Hours]])</f>
        <v>90.066666666666663</v>
      </c>
      <c r="M450" s="3">
        <v>74.833333333333329</v>
      </c>
      <c r="N450" s="3">
        <v>11.233333333333333</v>
      </c>
      <c r="O450" s="3">
        <v>4</v>
      </c>
      <c r="P450" s="3">
        <f>SUM(Table3[[#This Row],[LPN Hours (excl. Admin)]:[LPN Admin Hours]])</f>
        <v>29.969444444444445</v>
      </c>
      <c r="Q450" s="3">
        <v>29.969444444444445</v>
      </c>
      <c r="R450" s="3">
        <v>0</v>
      </c>
      <c r="S450" s="3">
        <f>SUM(Table3[[#This Row],[CNA Hours]], Table3[[#This Row],[NA TR Hours]], Table3[[#This Row],[Med Aide/Tech Hours]])</f>
        <v>116.69688888888888</v>
      </c>
      <c r="T450" s="3">
        <v>116.69688888888888</v>
      </c>
      <c r="U450" s="3">
        <v>0</v>
      </c>
      <c r="V450" s="3">
        <v>0</v>
      </c>
      <c r="W450" s="3">
        <f>SUM(Table3[[#This Row],[RN Hours Contract]:[Med Aide Hours Contract]])</f>
        <v>1.3752222222222223</v>
      </c>
      <c r="X450" s="3">
        <v>0</v>
      </c>
      <c r="Y450" s="3">
        <v>0</v>
      </c>
      <c r="Z450" s="3">
        <v>0</v>
      </c>
      <c r="AA450" s="3">
        <v>0</v>
      </c>
      <c r="AB450" s="3">
        <v>0</v>
      </c>
      <c r="AC450" s="3">
        <v>1.3752222222222223</v>
      </c>
      <c r="AD450" s="3">
        <v>0</v>
      </c>
      <c r="AE450" s="3">
        <v>0</v>
      </c>
      <c r="AF450" t="s">
        <v>448</v>
      </c>
      <c r="AG450" s="13">
        <v>3</v>
      </c>
      <c r="AQ450"/>
    </row>
    <row r="451" spans="1:43" x14ac:dyDescent="0.2">
      <c r="A451" t="s">
        <v>681</v>
      </c>
      <c r="B451" t="s">
        <v>1138</v>
      </c>
      <c r="C451" t="s">
        <v>1580</v>
      </c>
      <c r="D451" t="s">
        <v>1718</v>
      </c>
      <c r="E451" s="3">
        <v>49.522222222222226</v>
      </c>
      <c r="F451" s="3">
        <f>Table3[[#This Row],[Total Hours Nurse Staffing]]/Table3[[#This Row],[MDS Census]]</f>
        <v>5.2977294144043068</v>
      </c>
      <c r="G451" s="3">
        <f>Table3[[#This Row],[Total Direct Care Staff Hours]]/Table3[[#This Row],[MDS Census]]</f>
        <v>4.6932914516490909</v>
      </c>
      <c r="H451" s="3">
        <f>Table3[[#This Row],[Total RN Hours (w/ Admin, DON)]]/Table3[[#This Row],[MDS Census]]</f>
        <v>0.68751402288534891</v>
      </c>
      <c r="I451" s="3">
        <f>Table3[[#This Row],[RN Hours (excl. Admin, DON)]]/Table3[[#This Row],[MDS Census]]</f>
        <v>0.45950190711240746</v>
      </c>
      <c r="J451" s="3">
        <f t="shared" si="7"/>
        <v>262.35533333333331</v>
      </c>
      <c r="K451" s="3">
        <f>SUM(Table3[[#This Row],[RN Hours (excl. Admin, DON)]], Table3[[#This Row],[LPN Hours (excl. Admin)]], Table3[[#This Row],[CNA Hours]], Table3[[#This Row],[NA TR Hours]], Table3[[#This Row],[Med Aide/Tech Hours]])</f>
        <v>232.42222222222222</v>
      </c>
      <c r="L451" s="3">
        <f>SUM(Table3[[#This Row],[RN Hours (excl. Admin, DON)]:[RN DON Hours]])</f>
        <v>34.047222222222224</v>
      </c>
      <c r="M451" s="3">
        <v>22.755555555555556</v>
      </c>
      <c r="N451" s="3">
        <v>5.8694444444444445</v>
      </c>
      <c r="O451" s="3">
        <v>5.4222222222222225</v>
      </c>
      <c r="P451" s="3">
        <f>SUM(Table3[[#This Row],[LPN Hours (excl. Admin)]:[LPN Admin Hours]])</f>
        <v>70.841444444444448</v>
      </c>
      <c r="Q451" s="3">
        <v>52.2</v>
      </c>
      <c r="R451" s="3">
        <v>18.641444444444446</v>
      </c>
      <c r="S451" s="3">
        <f>SUM(Table3[[#This Row],[CNA Hours]], Table3[[#This Row],[NA TR Hours]], Table3[[#This Row],[Med Aide/Tech Hours]])</f>
        <v>157.46666666666667</v>
      </c>
      <c r="T451" s="3">
        <v>157.46666666666667</v>
      </c>
      <c r="U451" s="3">
        <v>0</v>
      </c>
      <c r="V451" s="3">
        <v>0</v>
      </c>
      <c r="W451" s="3">
        <f>SUM(Table3[[#This Row],[RN Hours Contract]:[Med Aide Hours Contract]])</f>
        <v>37.861111111111107</v>
      </c>
      <c r="X451" s="3">
        <v>3.5777777777777779</v>
      </c>
      <c r="Y451" s="3">
        <v>0</v>
      </c>
      <c r="Z451" s="3">
        <v>0</v>
      </c>
      <c r="AA451" s="3">
        <v>9.9944444444444436</v>
      </c>
      <c r="AB451" s="3">
        <v>0</v>
      </c>
      <c r="AC451" s="3">
        <v>24.288888888888888</v>
      </c>
      <c r="AD451" s="3">
        <v>0</v>
      </c>
      <c r="AE451" s="3">
        <v>0</v>
      </c>
      <c r="AF451" t="s">
        <v>449</v>
      </c>
      <c r="AG451" s="13">
        <v>3</v>
      </c>
      <c r="AQ451"/>
    </row>
    <row r="452" spans="1:43" x14ac:dyDescent="0.2">
      <c r="A452" t="s">
        <v>681</v>
      </c>
      <c r="B452" t="s">
        <v>1139</v>
      </c>
      <c r="C452" t="s">
        <v>1481</v>
      </c>
      <c r="D452" t="s">
        <v>1709</v>
      </c>
      <c r="E452" s="3">
        <v>31.9</v>
      </c>
      <c r="F452" s="3">
        <f>Table3[[#This Row],[Total Hours Nurse Staffing]]/Table3[[#This Row],[MDS Census]]</f>
        <v>6.1481191222570537</v>
      </c>
      <c r="G452" s="3">
        <f>Table3[[#This Row],[Total Direct Care Staff Hours]]/Table3[[#This Row],[MDS Census]]</f>
        <v>5.8178335074886807</v>
      </c>
      <c r="H452" s="3">
        <f>Table3[[#This Row],[Total RN Hours (w/ Admin, DON)]]/Table3[[#This Row],[MDS Census]]</f>
        <v>2.0943051201671894</v>
      </c>
      <c r="I452" s="3">
        <f>Table3[[#This Row],[RN Hours (excl. Admin, DON)]]/Table3[[#This Row],[MDS Census]]</f>
        <v>1.7640195053988159</v>
      </c>
      <c r="J452" s="3">
        <f t="shared" si="7"/>
        <v>196.125</v>
      </c>
      <c r="K452" s="3">
        <f>SUM(Table3[[#This Row],[RN Hours (excl. Admin, DON)]], Table3[[#This Row],[LPN Hours (excl. Admin)]], Table3[[#This Row],[CNA Hours]], Table3[[#This Row],[NA TR Hours]], Table3[[#This Row],[Med Aide/Tech Hours]])</f>
        <v>185.5888888888889</v>
      </c>
      <c r="L452" s="3">
        <f>SUM(Table3[[#This Row],[RN Hours (excl. Admin, DON)]:[RN DON Hours]])</f>
        <v>66.808333333333337</v>
      </c>
      <c r="M452" s="3">
        <v>56.272222222222226</v>
      </c>
      <c r="N452" s="3">
        <v>5.1138888888888889</v>
      </c>
      <c r="O452" s="3">
        <v>5.4222222222222225</v>
      </c>
      <c r="P452" s="3">
        <f>SUM(Table3[[#This Row],[LPN Hours (excl. Admin)]:[LPN Admin Hours]])</f>
        <v>12.877777777777778</v>
      </c>
      <c r="Q452" s="3">
        <v>12.877777777777778</v>
      </c>
      <c r="R452" s="3">
        <v>0</v>
      </c>
      <c r="S452" s="3">
        <f>SUM(Table3[[#This Row],[CNA Hours]], Table3[[#This Row],[NA TR Hours]], Table3[[#This Row],[Med Aide/Tech Hours]])</f>
        <v>116.43888888888888</v>
      </c>
      <c r="T452" s="3">
        <v>116.43888888888888</v>
      </c>
      <c r="U452" s="3">
        <v>0</v>
      </c>
      <c r="V452" s="3">
        <v>0</v>
      </c>
      <c r="W452" s="3">
        <f>SUM(Table3[[#This Row],[RN Hours Contract]:[Med Aide Hours Contract]])</f>
        <v>0</v>
      </c>
      <c r="X452" s="3">
        <v>0</v>
      </c>
      <c r="Y452" s="3">
        <v>0</v>
      </c>
      <c r="Z452" s="3">
        <v>0</v>
      </c>
      <c r="AA452" s="3">
        <v>0</v>
      </c>
      <c r="AB452" s="3">
        <v>0</v>
      </c>
      <c r="AC452" s="3">
        <v>0</v>
      </c>
      <c r="AD452" s="3">
        <v>0</v>
      </c>
      <c r="AE452" s="3">
        <v>0</v>
      </c>
      <c r="AF452" t="s">
        <v>450</v>
      </c>
      <c r="AG452" s="13">
        <v>3</v>
      </c>
      <c r="AQ452"/>
    </row>
    <row r="453" spans="1:43" x14ac:dyDescent="0.2">
      <c r="A453" t="s">
        <v>681</v>
      </c>
      <c r="B453" t="s">
        <v>1140</v>
      </c>
      <c r="C453" t="s">
        <v>1390</v>
      </c>
      <c r="D453" t="s">
        <v>1707</v>
      </c>
      <c r="E453" s="3">
        <v>18.911111111111111</v>
      </c>
      <c r="F453" s="3">
        <f>Table3[[#This Row],[Total Hours Nurse Staffing]]/Table3[[#This Row],[MDS Census]]</f>
        <v>6.9722385428907154</v>
      </c>
      <c r="G453" s="3">
        <f>Table3[[#This Row],[Total Direct Care Staff Hours]]/Table3[[#This Row],[MDS Census]]</f>
        <v>6.6664218566392472</v>
      </c>
      <c r="H453" s="3">
        <f>Table3[[#This Row],[Total RN Hours (w/ Admin, DON)]]/Table3[[#This Row],[MDS Census]]</f>
        <v>2.5353995299647472</v>
      </c>
      <c r="I453" s="3">
        <f>Table3[[#This Row],[RN Hours (excl. Admin, DON)]]/Table3[[#This Row],[MDS Census]]</f>
        <v>2.2295828437132785</v>
      </c>
      <c r="J453" s="3">
        <f t="shared" si="7"/>
        <v>131.85277777777776</v>
      </c>
      <c r="K453" s="3">
        <f>SUM(Table3[[#This Row],[RN Hours (excl. Admin, DON)]], Table3[[#This Row],[LPN Hours (excl. Admin)]], Table3[[#This Row],[CNA Hours]], Table3[[#This Row],[NA TR Hours]], Table3[[#This Row],[Med Aide/Tech Hours]])</f>
        <v>126.06944444444443</v>
      </c>
      <c r="L453" s="3">
        <f>SUM(Table3[[#This Row],[RN Hours (excl. Admin, DON)]:[RN DON Hours]])</f>
        <v>47.947222222222223</v>
      </c>
      <c r="M453" s="3">
        <v>42.163888888888891</v>
      </c>
      <c r="N453" s="3">
        <v>0</v>
      </c>
      <c r="O453" s="3">
        <v>5.7833333333333332</v>
      </c>
      <c r="P453" s="3">
        <f>SUM(Table3[[#This Row],[LPN Hours (excl. Admin)]:[LPN Admin Hours]])</f>
        <v>51.113888888888887</v>
      </c>
      <c r="Q453" s="3">
        <v>51.113888888888887</v>
      </c>
      <c r="R453" s="3">
        <v>0</v>
      </c>
      <c r="S453" s="3">
        <f>SUM(Table3[[#This Row],[CNA Hours]], Table3[[#This Row],[NA TR Hours]], Table3[[#This Row],[Med Aide/Tech Hours]])</f>
        <v>32.791666666666664</v>
      </c>
      <c r="T453" s="3">
        <v>32.791666666666664</v>
      </c>
      <c r="U453" s="3">
        <v>0</v>
      </c>
      <c r="V453" s="3">
        <v>0</v>
      </c>
      <c r="W453" s="3">
        <f>SUM(Table3[[#This Row],[RN Hours Contract]:[Med Aide Hours Contract]])</f>
        <v>0</v>
      </c>
      <c r="X453" s="3">
        <v>0</v>
      </c>
      <c r="Y453" s="3">
        <v>0</v>
      </c>
      <c r="Z453" s="3">
        <v>0</v>
      </c>
      <c r="AA453" s="3">
        <v>0</v>
      </c>
      <c r="AB453" s="3">
        <v>0</v>
      </c>
      <c r="AC453" s="3">
        <v>0</v>
      </c>
      <c r="AD453" s="3">
        <v>0</v>
      </c>
      <c r="AE453" s="3">
        <v>0</v>
      </c>
      <c r="AF453" t="s">
        <v>451</v>
      </c>
      <c r="AG453" s="13">
        <v>3</v>
      </c>
      <c r="AQ453"/>
    </row>
    <row r="454" spans="1:43" x14ac:dyDescent="0.2">
      <c r="A454" t="s">
        <v>681</v>
      </c>
      <c r="B454" t="s">
        <v>1141</v>
      </c>
      <c r="C454" t="s">
        <v>1636</v>
      </c>
      <c r="D454" t="s">
        <v>1751</v>
      </c>
      <c r="E454" s="3">
        <v>51.9</v>
      </c>
      <c r="F454" s="3">
        <f>Table3[[#This Row],[Total Hours Nurse Staffing]]/Table3[[#This Row],[MDS Census]]</f>
        <v>5.8735131663455364</v>
      </c>
      <c r="G454" s="3">
        <f>Table3[[#This Row],[Total Direct Care Staff Hours]]/Table3[[#This Row],[MDS Census]]</f>
        <v>4.9104966816527513</v>
      </c>
      <c r="H454" s="3">
        <f>Table3[[#This Row],[Total RN Hours (w/ Admin, DON)]]/Table3[[#This Row],[MDS Census]]</f>
        <v>1.4359344894026973</v>
      </c>
      <c r="I454" s="3">
        <f>Table3[[#This Row],[RN Hours (excl. Admin, DON)]]/Table3[[#This Row],[MDS Census]]</f>
        <v>0.88144936844358812</v>
      </c>
      <c r="J454" s="3">
        <f t="shared" si="7"/>
        <v>304.83533333333332</v>
      </c>
      <c r="K454" s="3">
        <f>SUM(Table3[[#This Row],[RN Hours (excl. Admin, DON)]], Table3[[#This Row],[LPN Hours (excl. Admin)]], Table3[[#This Row],[CNA Hours]], Table3[[#This Row],[NA TR Hours]], Table3[[#This Row],[Med Aide/Tech Hours]])</f>
        <v>254.85477777777777</v>
      </c>
      <c r="L454" s="3">
        <f>SUM(Table3[[#This Row],[RN Hours (excl. Admin, DON)]:[RN DON Hours]])</f>
        <v>74.524999999999991</v>
      </c>
      <c r="M454" s="3">
        <v>45.74722222222222</v>
      </c>
      <c r="N454" s="3">
        <v>17.544444444444444</v>
      </c>
      <c r="O454" s="3">
        <v>11.233333333333333</v>
      </c>
      <c r="P454" s="3">
        <f>SUM(Table3[[#This Row],[LPN Hours (excl. Admin)]:[LPN Admin Hours]])</f>
        <v>99.004666666666679</v>
      </c>
      <c r="Q454" s="3">
        <v>77.801888888888897</v>
      </c>
      <c r="R454" s="3">
        <v>21.202777777777779</v>
      </c>
      <c r="S454" s="3">
        <f>SUM(Table3[[#This Row],[CNA Hours]], Table3[[#This Row],[NA TR Hours]], Table3[[#This Row],[Med Aide/Tech Hours]])</f>
        <v>131.30566666666667</v>
      </c>
      <c r="T454" s="3">
        <v>131.30566666666667</v>
      </c>
      <c r="U454" s="3">
        <v>0</v>
      </c>
      <c r="V454" s="3">
        <v>0</v>
      </c>
      <c r="W454" s="3">
        <f>SUM(Table3[[#This Row],[RN Hours Contract]:[Med Aide Hours Contract]])</f>
        <v>0</v>
      </c>
      <c r="X454" s="3">
        <v>0</v>
      </c>
      <c r="Y454" s="3">
        <v>0</v>
      </c>
      <c r="Z454" s="3">
        <v>0</v>
      </c>
      <c r="AA454" s="3">
        <v>0</v>
      </c>
      <c r="AB454" s="3">
        <v>0</v>
      </c>
      <c r="AC454" s="3">
        <v>0</v>
      </c>
      <c r="AD454" s="3">
        <v>0</v>
      </c>
      <c r="AE454" s="3">
        <v>0</v>
      </c>
      <c r="AF454" t="s">
        <v>452</v>
      </c>
      <c r="AG454" s="13">
        <v>3</v>
      </c>
      <c r="AQ454"/>
    </row>
    <row r="455" spans="1:43" x14ac:dyDescent="0.2">
      <c r="A455" t="s">
        <v>681</v>
      </c>
      <c r="B455" t="s">
        <v>1142</v>
      </c>
      <c r="C455" t="s">
        <v>1597</v>
      </c>
      <c r="D455" t="s">
        <v>1688</v>
      </c>
      <c r="E455" s="3">
        <v>50.288888888888891</v>
      </c>
      <c r="F455" s="3">
        <f>Table3[[#This Row],[Total Hours Nurse Staffing]]/Table3[[#This Row],[MDS Census]]</f>
        <v>3.2048939460892618</v>
      </c>
      <c r="G455" s="3">
        <f>Table3[[#This Row],[Total Direct Care Staff Hours]]/Table3[[#This Row],[MDS Census]]</f>
        <v>3.0070106053910739</v>
      </c>
      <c r="H455" s="3">
        <f>Table3[[#This Row],[Total RN Hours (w/ Admin, DON)]]/Table3[[#This Row],[MDS Census]]</f>
        <v>0.91682059213433498</v>
      </c>
      <c r="I455" s="3">
        <f>Table3[[#This Row],[RN Hours (excl. Admin, DON)]]/Table3[[#This Row],[MDS Census]]</f>
        <v>0.71893725143614662</v>
      </c>
      <c r="J455" s="3">
        <f t="shared" si="7"/>
        <v>161.17055555555555</v>
      </c>
      <c r="K455" s="3">
        <f>SUM(Table3[[#This Row],[RN Hours (excl. Admin, DON)]], Table3[[#This Row],[LPN Hours (excl. Admin)]], Table3[[#This Row],[CNA Hours]], Table3[[#This Row],[NA TR Hours]], Table3[[#This Row],[Med Aide/Tech Hours]])</f>
        <v>151.21922222222224</v>
      </c>
      <c r="L455" s="3">
        <f>SUM(Table3[[#This Row],[RN Hours (excl. Admin, DON)]:[RN DON Hours]])</f>
        <v>46.105888888888892</v>
      </c>
      <c r="M455" s="3">
        <v>36.154555555555554</v>
      </c>
      <c r="N455" s="3">
        <v>4.5291111111111109</v>
      </c>
      <c r="O455" s="3">
        <v>5.4222222222222225</v>
      </c>
      <c r="P455" s="3">
        <f>SUM(Table3[[#This Row],[LPN Hours (excl. Admin)]:[LPN Admin Hours]])</f>
        <v>31.539111111111112</v>
      </c>
      <c r="Q455" s="3">
        <v>31.539111111111112</v>
      </c>
      <c r="R455" s="3">
        <v>0</v>
      </c>
      <c r="S455" s="3">
        <f>SUM(Table3[[#This Row],[CNA Hours]], Table3[[#This Row],[NA TR Hours]], Table3[[#This Row],[Med Aide/Tech Hours]])</f>
        <v>83.525555555555556</v>
      </c>
      <c r="T455" s="3">
        <v>78.606777777777779</v>
      </c>
      <c r="U455" s="3">
        <v>4.9187777777777786</v>
      </c>
      <c r="V455" s="3">
        <v>0</v>
      </c>
      <c r="W455" s="3">
        <f>SUM(Table3[[#This Row],[RN Hours Contract]:[Med Aide Hours Contract]])</f>
        <v>38.519555555555556</v>
      </c>
      <c r="X455" s="3">
        <v>10.318666666666665</v>
      </c>
      <c r="Y455" s="3">
        <v>0</v>
      </c>
      <c r="Z455" s="3">
        <v>0</v>
      </c>
      <c r="AA455" s="3">
        <v>8.4817777777777774</v>
      </c>
      <c r="AB455" s="3">
        <v>0</v>
      </c>
      <c r="AC455" s="3">
        <v>19.719111111111115</v>
      </c>
      <c r="AD455" s="3">
        <v>0</v>
      </c>
      <c r="AE455" s="3">
        <v>0</v>
      </c>
      <c r="AF455" t="s">
        <v>453</v>
      </c>
      <c r="AG455" s="13">
        <v>3</v>
      </c>
      <c r="AQ455"/>
    </row>
    <row r="456" spans="1:43" x14ac:dyDescent="0.2">
      <c r="A456" t="s">
        <v>681</v>
      </c>
      <c r="B456" t="s">
        <v>1143</v>
      </c>
      <c r="C456" t="s">
        <v>1442</v>
      </c>
      <c r="D456" t="s">
        <v>1694</v>
      </c>
      <c r="E456" s="3">
        <v>83.3</v>
      </c>
      <c r="F456" s="3">
        <f>Table3[[#This Row],[Total Hours Nurse Staffing]]/Table3[[#This Row],[MDS Census]]</f>
        <v>3.8296185140722954</v>
      </c>
      <c r="G456" s="3">
        <f>Table3[[#This Row],[Total Direct Care Staff Hours]]/Table3[[#This Row],[MDS Census]]</f>
        <v>3.5747979191676671</v>
      </c>
      <c r="H456" s="3">
        <f>Table3[[#This Row],[Total RN Hours (w/ Admin, DON)]]/Table3[[#This Row],[MDS Census]]</f>
        <v>0.64463385354141656</v>
      </c>
      <c r="I456" s="3">
        <f>Table3[[#This Row],[RN Hours (excl. Admin, DON)]]/Table3[[#This Row],[MDS Census]]</f>
        <v>0.50450980392156863</v>
      </c>
      <c r="J456" s="3">
        <f t="shared" si="7"/>
        <v>319.0072222222222</v>
      </c>
      <c r="K456" s="3">
        <f>SUM(Table3[[#This Row],[RN Hours (excl. Admin, DON)]], Table3[[#This Row],[LPN Hours (excl. Admin)]], Table3[[#This Row],[CNA Hours]], Table3[[#This Row],[NA TR Hours]], Table3[[#This Row],[Med Aide/Tech Hours]])</f>
        <v>297.78066666666666</v>
      </c>
      <c r="L456" s="3">
        <f>SUM(Table3[[#This Row],[RN Hours (excl. Admin, DON)]:[RN DON Hours]])</f>
        <v>53.697999999999993</v>
      </c>
      <c r="M456" s="3">
        <v>42.025666666666666</v>
      </c>
      <c r="N456" s="3">
        <v>5.916666666666667</v>
      </c>
      <c r="O456" s="3">
        <v>5.7556666666666656</v>
      </c>
      <c r="P456" s="3">
        <f>SUM(Table3[[#This Row],[LPN Hours (excl. Admin)]:[LPN Admin Hours]])</f>
        <v>66.765666666666661</v>
      </c>
      <c r="Q456" s="3">
        <v>57.211444444444439</v>
      </c>
      <c r="R456" s="3">
        <v>9.5542222222222222</v>
      </c>
      <c r="S456" s="3">
        <f>SUM(Table3[[#This Row],[CNA Hours]], Table3[[#This Row],[NA TR Hours]], Table3[[#This Row],[Med Aide/Tech Hours]])</f>
        <v>198.54355555555554</v>
      </c>
      <c r="T456" s="3">
        <v>198.54355555555554</v>
      </c>
      <c r="U456" s="3">
        <v>0</v>
      </c>
      <c r="V456" s="3">
        <v>0</v>
      </c>
      <c r="W456" s="3">
        <f>SUM(Table3[[#This Row],[RN Hours Contract]:[Med Aide Hours Contract]])</f>
        <v>11.875000000000002</v>
      </c>
      <c r="X456" s="3">
        <v>1.25</v>
      </c>
      <c r="Y456" s="3">
        <v>5.916666666666667</v>
      </c>
      <c r="Z456" s="3">
        <v>0</v>
      </c>
      <c r="AA456" s="3">
        <v>3.838888888888889</v>
      </c>
      <c r="AB456" s="3">
        <v>8.3333333333333329E-2</v>
      </c>
      <c r="AC456" s="3">
        <v>0.78611111111111109</v>
      </c>
      <c r="AD456" s="3">
        <v>0</v>
      </c>
      <c r="AE456" s="3">
        <v>0</v>
      </c>
      <c r="AF456" t="s">
        <v>454</v>
      </c>
      <c r="AG456" s="13">
        <v>3</v>
      </c>
      <c r="AQ456"/>
    </row>
    <row r="457" spans="1:43" x14ac:dyDescent="0.2">
      <c r="A457" t="s">
        <v>681</v>
      </c>
      <c r="B457" t="s">
        <v>1144</v>
      </c>
      <c r="C457" t="s">
        <v>1465</v>
      </c>
      <c r="D457" t="s">
        <v>1722</v>
      </c>
      <c r="E457" s="3">
        <v>117.43333333333334</v>
      </c>
      <c r="F457" s="3">
        <f>Table3[[#This Row],[Total Hours Nurse Staffing]]/Table3[[#This Row],[MDS Census]]</f>
        <v>3.3054849086952407</v>
      </c>
      <c r="G457" s="3">
        <f>Table3[[#This Row],[Total Direct Care Staff Hours]]/Table3[[#This Row],[MDS Census]]</f>
        <v>3.0802904721354905</v>
      </c>
      <c r="H457" s="3">
        <f>Table3[[#This Row],[Total RN Hours (w/ Admin, DON)]]/Table3[[#This Row],[MDS Census]]</f>
        <v>0.6325849181568739</v>
      </c>
      <c r="I457" s="3">
        <f>Table3[[#This Row],[RN Hours (excl. Admin, DON)]]/Table3[[#This Row],[MDS Census]]</f>
        <v>0.40739048159712365</v>
      </c>
      <c r="J457" s="3">
        <f t="shared" si="7"/>
        <v>388.17411111111113</v>
      </c>
      <c r="K457" s="3">
        <f>SUM(Table3[[#This Row],[RN Hours (excl. Admin, DON)]], Table3[[#This Row],[LPN Hours (excl. Admin)]], Table3[[#This Row],[CNA Hours]], Table3[[#This Row],[NA TR Hours]], Table3[[#This Row],[Med Aide/Tech Hours]])</f>
        <v>361.72877777777779</v>
      </c>
      <c r="L457" s="3">
        <f>SUM(Table3[[#This Row],[RN Hours (excl. Admin, DON)]:[RN DON Hours]])</f>
        <v>74.286555555555566</v>
      </c>
      <c r="M457" s="3">
        <v>47.841222222222221</v>
      </c>
      <c r="N457" s="3">
        <v>21.52866666666667</v>
      </c>
      <c r="O457" s="3">
        <v>4.916666666666667</v>
      </c>
      <c r="P457" s="3">
        <f>SUM(Table3[[#This Row],[LPN Hours (excl. Admin)]:[LPN Admin Hours]])</f>
        <v>98.00777777777779</v>
      </c>
      <c r="Q457" s="3">
        <v>98.00777777777779</v>
      </c>
      <c r="R457" s="3">
        <v>0</v>
      </c>
      <c r="S457" s="3">
        <f>SUM(Table3[[#This Row],[CNA Hours]], Table3[[#This Row],[NA TR Hours]], Table3[[#This Row],[Med Aide/Tech Hours]])</f>
        <v>215.87977777777778</v>
      </c>
      <c r="T457" s="3">
        <v>211.48855555555556</v>
      </c>
      <c r="U457" s="3">
        <v>4.3912222222222228</v>
      </c>
      <c r="V457" s="3">
        <v>0</v>
      </c>
      <c r="W457" s="3">
        <f>SUM(Table3[[#This Row],[RN Hours Contract]:[Med Aide Hours Contract]])</f>
        <v>87.844111111111118</v>
      </c>
      <c r="X457" s="3">
        <v>18.775444444444446</v>
      </c>
      <c r="Y457" s="3">
        <v>2.0659999999999998</v>
      </c>
      <c r="Z457" s="3">
        <v>0</v>
      </c>
      <c r="AA457" s="3">
        <v>23.59055555555555</v>
      </c>
      <c r="AB457" s="3">
        <v>0</v>
      </c>
      <c r="AC457" s="3">
        <v>43.412111111111116</v>
      </c>
      <c r="AD457" s="3">
        <v>0</v>
      </c>
      <c r="AE457" s="3">
        <v>0</v>
      </c>
      <c r="AF457" t="s">
        <v>455</v>
      </c>
      <c r="AG457" s="13">
        <v>3</v>
      </c>
      <c r="AQ457"/>
    </row>
    <row r="458" spans="1:43" x14ac:dyDescent="0.2">
      <c r="A458" t="s">
        <v>681</v>
      </c>
      <c r="B458" t="s">
        <v>1145</v>
      </c>
      <c r="C458" t="s">
        <v>1510</v>
      </c>
      <c r="D458" t="s">
        <v>1688</v>
      </c>
      <c r="E458" s="3">
        <v>72.477777777777774</v>
      </c>
      <c r="F458" s="3">
        <f>Table3[[#This Row],[Total Hours Nurse Staffing]]/Table3[[#This Row],[MDS Census]]</f>
        <v>3.7806224130001538</v>
      </c>
      <c r="G458" s="3">
        <f>Table3[[#This Row],[Total Direct Care Staff Hours]]/Table3[[#This Row],[MDS Census]]</f>
        <v>3.5939368388778172</v>
      </c>
      <c r="H458" s="3">
        <f>Table3[[#This Row],[Total RN Hours (w/ Admin, DON)]]/Table3[[#This Row],[MDS Census]]</f>
        <v>1.2214471868772037</v>
      </c>
      <c r="I458" s="3">
        <f>Table3[[#This Row],[RN Hours (excl. Admin, DON)]]/Table3[[#This Row],[MDS Census]]</f>
        <v>1.0628928407174614</v>
      </c>
      <c r="J458" s="3">
        <f t="shared" si="7"/>
        <v>274.01111111111112</v>
      </c>
      <c r="K458" s="3">
        <f>SUM(Table3[[#This Row],[RN Hours (excl. Admin, DON)]], Table3[[#This Row],[LPN Hours (excl. Admin)]], Table3[[#This Row],[CNA Hours]], Table3[[#This Row],[NA TR Hours]], Table3[[#This Row],[Med Aide/Tech Hours]])</f>
        <v>260.48055555555555</v>
      </c>
      <c r="L458" s="3">
        <f>SUM(Table3[[#This Row],[RN Hours (excl. Admin, DON)]:[RN DON Hours]])</f>
        <v>88.527777777777771</v>
      </c>
      <c r="M458" s="3">
        <v>77.036111111111111</v>
      </c>
      <c r="N458" s="3">
        <v>6.2472222222222218</v>
      </c>
      <c r="O458" s="3">
        <v>5.2444444444444445</v>
      </c>
      <c r="P458" s="3">
        <f>SUM(Table3[[#This Row],[LPN Hours (excl. Admin)]:[LPN Admin Hours]])</f>
        <v>37.466666666666669</v>
      </c>
      <c r="Q458" s="3">
        <v>35.427777777777777</v>
      </c>
      <c r="R458" s="3">
        <v>2.0388888888888888</v>
      </c>
      <c r="S458" s="3">
        <f>SUM(Table3[[#This Row],[CNA Hours]], Table3[[#This Row],[NA TR Hours]], Table3[[#This Row],[Med Aide/Tech Hours]])</f>
        <v>148.01666666666668</v>
      </c>
      <c r="T458" s="3">
        <v>148.01666666666668</v>
      </c>
      <c r="U458" s="3">
        <v>0</v>
      </c>
      <c r="V458" s="3">
        <v>0</v>
      </c>
      <c r="W458" s="3">
        <f>SUM(Table3[[#This Row],[RN Hours Contract]:[Med Aide Hours Contract]])</f>
        <v>0</v>
      </c>
      <c r="X458" s="3">
        <v>0</v>
      </c>
      <c r="Y458" s="3">
        <v>0</v>
      </c>
      <c r="Z458" s="3">
        <v>0</v>
      </c>
      <c r="AA458" s="3">
        <v>0</v>
      </c>
      <c r="AB458" s="3">
        <v>0</v>
      </c>
      <c r="AC458" s="3">
        <v>0</v>
      </c>
      <c r="AD458" s="3">
        <v>0</v>
      </c>
      <c r="AE458" s="3">
        <v>0</v>
      </c>
      <c r="AF458" t="s">
        <v>456</v>
      </c>
      <c r="AG458" s="13">
        <v>3</v>
      </c>
      <c r="AQ458"/>
    </row>
    <row r="459" spans="1:43" x14ac:dyDescent="0.2">
      <c r="A459" t="s">
        <v>681</v>
      </c>
      <c r="B459" t="s">
        <v>1146</v>
      </c>
      <c r="C459" t="s">
        <v>1435</v>
      </c>
      <c r="D459" t="s">
        <v>1722</v>
      </c>
      <c r="E459" s="3">
        <v>110.03333333333333</v>
      </c>
      <c r="F459" s="3">
        <f>Table3[[#This Row],[Total Hours Nurse Staffing]]/Table3[[#This Row],[MDS Census]]</f>
        <v>4.9526911037059476</v>
      </c>
      <c r="G459" s="3">
        <f>Table3[[#This Row],[Total Direct Care Staff Hours]]/Table3[[#This Row],[MDS Census]]</f>
        <v>4.3925830556397045</v>
      </c>
      <c r="H459" s="3">
        <f>Table3[[#This Row],[Total RN Hours (w/ Admin, DON)]]/Table3[[#This Row],[MDS Census]]</f>
        <v>1.2662324548116732</v>
      </c>
      <c r="I459" s="3">
        <f>Table3[[#This Row],[RN Hours (excl. Admin, DON)]]/Table3[[#This Row],[MDS Census]]</f>
        <v>0.78912955669998985</v>
      </c>
      <c r="J459" s="3">
        <f t="shared" si="7"/>
        <v>544.96111111111111</v>
      </c>
      <c r="K459" s="3">
        <f>SUM(Table3[[#This Row],[RN Hours (excl. Admin, DON)]], Table3[[#This Row],[LPN Hours (excl. Admin)]], Table3[[#This Row],[CNA Hours]], Table3[[#This Row],[NA TR Hours]], Table3[[#This Row],[Med Aide/Tech Hours]])</f>
        <v>483.33055555555552</v>
      </c>
      <c r="L459" s="3">
        <f>SUM(Table3[[#This Row],[RN Hours (excl. Admin, DON)]:[RN DON Hours]])</f>
        <v>139.32777777777778</v>
      </c>
      <c r="M459" s="3">
        <v>86.830555555555549</v>
      </c>
      <c r="N459" s="3">
        <v>47.236111111111114</v>
      </c>
      <c r="O459" s="3">
        <v>5.2611111111111111</v>
      </c>
      <c r="P459" s="3">
        <f>SUM(Table3[[#This Row],[LPN Hours (excl. Admin)]:[LPN Admin Hours]])</f>
        <v>72.633333333333326</v>
      </c>
      <c r="Q459" s="3">
        <v>63.5</v>
      </c>
      <c r="R459" s="3">
        <v>9.1333333333333329</v>
      </c>
      <c r="S459" s="3">
        <f>SUM(Table3[[#This Row],[CNA Hours]], Table3[[#This Row],[NA TR Hours]], Table3[[#This Row],[Med Aide/Tech Hours]])</f>
        <v>333</v>
      </c>
      <c r="T459" s="3">
        <v>330.4</v>
      </c>
      <c r="U459" s="3">
        <v>2.6</v>
      </c>
      <c r="V459" s="3">
        <v>0</v>
      </c>
      <c r="W459" s="3">
        <f>SUM(Table3[[#This Row],[RN Hours Contract]:[Med Aide Hours Contract]])</f>
        <v>0</v>
      </c>
      <c r="X459" s="3">
        <v>0</v>
      </c>
      <c r="Y459" s="3">
        <v>0</v>
      </c>
      <c r="Z459" s="3">
        <v>0</v>
      </c>
      <c r="AA459" s="3">
        <v>0</v>
      </c>
      <c r="AB459" s="3">
        <v>0</v>
      </c>
      <c r="AC459" s="3">
        <v>0</v>
      </c>
      <c r="AD459" s="3">
        <v>0</v>
      </c>
      <c r="AE459" s="3">
        <v>0</v>
      </c>
      <c r="AF459" t="s">
        <v>457</v>
      </c>
      <c r="AG459" s="13">
        <v>3</v>
      </c>
      <c r="AQ459"/>
    </row>
    <row r="460" spans="1:43" x14ac:dyDescent="0.2">
      <c r="A460" t="s">
        <v>681</v>
      </c>
      <c r="B460" t="s">
        <v>1147</v>
      </c>
      <c r="C460" t="s">
        <v>1443</v>
      </c>
      <c r="D460" t="s">
        <v>1727</v>
      </c>
      <c r="E460" s="3">
        <v>75.344444444444449</v>
      </c>
      <c r="F460" s="3">
        <f>Table3[[#This Row],[Total Hours Nurse Staffing]]/Table3[[#This Row],[MDS Census]]</f>
        <v>2.9975298628520868</v>
      </c>
      <c r="G460" s="3">
        <f>Table3[[#This Row],[Total Direct Care Staff Hours]]/Table3[[#This Row],[MDS Census]]</f>
        <v>2.9232045421029342</v>
      </c>
      <c r="H460" s="3">
        <f>Table3[[#This Row],[Total RN Hours (w/ Admin, DON)]]/Table3[[#This Row],[MDS Census]]</f>
        <v>0.81149535466745315</v>
      </c>
      <c r="I460" s="3">
        <f>Table3[[#This Row],[RN Hours (excl. Admin, DON)]]/Table3[[#This Row],[MDS Census]]</f>
        <v>0.73717003391830105</v>
      </c>
      <c r="J460" s="3">
        <f t="shared" si="7"/>
        <v>225.84722222222223</v>
      </c>
      <c r="K460" s="3">
        <f>SUM(Table3[[#This Row],[RN Hours (excl. Admin, DON)]], Table3[[#This Row],[LPN Hours (excl. Admin)]], Table3[[#This Row],[CNA Hours]], Table3[[#This Row],[NA TR Hours]], Table3[[#This Row],[Med Aide/Tech Hours]])</f>
        <v>220.24722222222221</v>
      </c>
      <c r="L460" s="3">
        <f>SUM(Table3[[#This Row],[RN Hours (excl. Admin, DON)]:[RN DON Hours]])</f>
        <v>61.141666666666666</v>
      </c>
      <c r="M460" s="3">
        <v>55.541666666666664</v>
      </c>
      <c r="N460" s="3">
        <v>0</v>
      </c>
      <c r="O460" s="3">
        <v>5.6</v>
      </c>
      <c r="P460" s="3">
        <f>SUM(Table3[[#This Row],[LPN Hours (excl. Admin)]:[LPN Admin Hours]])</f>
        <v>32.408333333333331</v>
      </c>
      <c r="Q460" s="3">
        <v>32.408333333333331</v>
      </c>
      <c r="R460" s="3">
        <v>0</v>
      </c>
      <c r="S460" s="3">
        <f>SUM(Table3[[#This Row],[CNA Hours]], Table3[[#This Row],[NA TR Hours]], Table3[[#This Row],[Med Aide/Tech Hours]])</f>
        <v>132.29722222222222</v>
      </c>
      <c r="T460" s="3">
        <v>132.29722222222222</v>
      </c>
      <c r="U460" s="3">
        <v>0</v>
      </c>
      <c r="V460" s="3">
        <v>0</v>
      </c>
      <c r="W460" s="3">
        <f>SUM(Table3[[#This Row],[RN Hours Contract]:[Med Aide Hours Contract]])</f>
        <v>0</v>
      </c>
      <c r="X460" s="3">
        <v>0</v>
      </c>
      <c r="Y460" s="3">
        <v>0</v>
      </c>
      <c r="Z460" s="3">
        <v>0</v>
      </c>
      <c r="AA460" s="3">
        <v>0</v>
      </c>
      <c r="AB460" s="3">
        <v>0</v>
      </c>
      <c r="AC460" s="3">
        <v>0</v>
      </c>
      <c r="AD460" s="3">
        <v>0</v>
      </c>
      <c r="AE460" s="3">
        <v>0</v>
      </c>
      <c r="AF460" t="s">
        <v>458</v>
      </c>
      <c r="AG460" s="13">
        <v>3</v>
      </c>
      <c r="AQ460"/>
    </row>
    <row r="461" spans="1:43" x14ac:dyDescent="0.2">
      <c r="A461" t="s">
        <v>681</v>
      </c>
      <c r="B461" t="s">
        <v>1148</v>
      </c>
      <c r="C461" t="s">
        <v>1467</v>
      </c>
      <c r="D461" t="s">
        <v>1721</v>
      </c>
      <c r="E461" s="3">
        <v>67.099999999999994</v>
      </c>
      <c r="F461" s="3">
        <f>Table3[[#This Row],[Total Hours Nurse Staffing]]/Table3[[#This Row],[MDS Census]]</f>
        <v>4.849379036264283</v>
      </c>
      <c r="G461" s="3">
        <f>Table3[[#This Row],[Total Direct Care Staff Hours]]/Table3[[#This Row],[MDS Census]]</f>
        <v>4.1495943036926652</v>
      </c>
      <c r="H461" s="3">
        <f>Table3[[#This Row],[Total RN Hours (w/ Admin, DON)]]/Table3[[#This Row],[MDS Census]]</f>
        <v>1.0219407186620304</v>
      </c>
      <c r="I461" s="3">
        <f>Table3[[#This Row],[RN Hours (excl. Admin, DON)]]/Table3[[#This Row],[MDS Census]]</f>
        <v>0.32215598609041235</v>
      </c>
      <c r="J461" s="3">
        <f t="shared" si="7"/>
        <v>325.39333333333337</v>
      </c>
      <c r="K461" s="3">
        <f>SUM(Table3[[#This Row],[RN Hours (excl. Admin, DON)]], Table3[[#This Row],[LPN Hours (excl. Admin)]], Table3[[#This Row],[CNA Hours]], Table3[[#This Row],[NA TR Hours]], Table3[[#This Row],[Med Aide/Tech Hours]])</f>
        <v>278.4377777777778</v>
      </c>
      <c r="L461" s="3">
        <f>SUM(Table3[[#This Row],[RN Hours (excl. Admin, DON)]:[RN DON Hours]])</f>
        <v>68.572222222222237</v>
      </c>
      <c r="M461" s="3">
        <v>21.616666666666667</v>
      </c>
      <c r="N461" s="3">
        <v>42.572222222222223</v>
      </c>
      <c r="O461" s="3">
        <v>4.3833333333333337</v>
      </c>
      <c r="P461" s="3">
        <f>SUM(Table3[[#This Row],[LPN Hours (excl. Admin)]:[LPN Admin Hours]])</f>
        <v>58.680555555555557</v>
      </c>
      <c r="Q461" s="3">
        <v>58.680555555555557</v>
      </c>
      <c r="R461" s="3">
        <v>0</v>
      </c>
      <c r="S461" s="3">
        <f>SUM(Table3[[#This Row],[CNA Hours]], Table3[[#This Row],[NA TR Hours]], Table3[[#This Row],[Med Aide/Tech Hours]])</f>
        <v>198.14055555555558</v>
      </c>
      <c r="T461" s="3">
        <v>198.14055555555558</v>
      </c>
      <c r="U461" s="3">
        <v>0</v>
      </c>
      <c r="V461" s="3">
        <v>0</v>
      </c>
      <c r="W461" s="3">
        <f>SUM(Table3[[#This Row],[RN Hours Contract]:[Med Aide Hours Contract]])</f>
        <v>39.994444444444447</v>
      </c>
      <c r="X461" s="3">
        <v>4.5138888888888893</v>
      </c>
      <c r="Y461" s="3">
        <v>0</v>
      </c>
      <c r="Z461" s="3">
        <v>0</v>
      </c>
      <c r="AA461" s="3">
        <v>3.9472222222222224</v>
      </c>
      <c r="AB461" s="3">
        <v>0</v>
      </c>
      <c r="AC461" s="3">
        <v>31.533333333333335</v>
      </c>
      <c r="AD461" s="3">
        <v>0</v>
      </c>
      <c r="AE461" s="3">
        <v>0</v>
      </c>
      <c r="AF461" t="s">
        <v>459</v>
      </c>
      <c r="AG461" s="13">
        <v>3</v>
      </c>
      <c r="AQ461"/>
    </row>
    <row r="462" spans="1:43" x14ac:dyDescent="0.2">
      <c r="A462" t="s">
        <v>681</v>
      </c>
      <c r="B462" t="s">
        <v>1149</v>
      </c>
      <c r="C462" t="s">
        <v>1410</v>
      </c>
      <c r="D462" t="s">
        <v>1746</v>
      </c>
      <c r="E462" s="3">
        <v>96.1</v>
      </c>
      <c r="F462" s="3">
        <f>Table3[[#This Row],[Total Hours Nurse Staffing]]/Table3[[#This Row],[MDS Census]]</f>
        <v>3.2999560642848889</v>
      </c>
      <c r="G462" s="3">
        <f>Table3[[#This Row],[Total Direct Care Staff Hours]]/Table3[[#This Row],[MDS Census]]</f>
        <v>3.0171488033298655</v>
      </c>
      <c r="H462" s="3">
        <f>Table3[[#This Row],[Total RN Hours (w/ Admin, DON)]]/Table3[[#This Row],[MDS Census]]</f>
        <v>0.3738385940571165</v>
      </c>
      <c r="I462" s="3">
        <f>Table3[[#This Row],[RN Hours (excl. Admin, DON)]]/Table3[[#This Row],[MDS Census]]</f>
        <v>0.203414267545381</v>
      </c>
      <c r="J462" s="3">
        <f t="shared" si="7"/>
        <v>317.12577777777778</v>
      </c>
      <c r="K462" s="3">
        <f>SUM(Table3[[#This Row],[RN Hours (excl. Admin, DON)]], Table3[[#This Row],[LPN Hours (excl. Admin)]], Table3[[#This Row],[CNA Hours]], Table3[[#This Row],[NA TR Hours]], Table3[[#This Row],[Med Aide/Tech Hours]])</f>
        <v>289.94800000000004</v>
      </c>
      <c r="L462" s="3">
        <f>SUM(Table3[[#This Row],[RN Hours (excl. Admin, DON)]:[RN DON Hours]])</f>
        <v>35.925888888888892</v>
      </c>
      <c r="M462" s="3">
        <v>19.548111111111112</v>
      </c>
      <c r="N462" s="3">
        <v>12.588888888888889</v>
      </c>
      <c r="O462" s="3">
        <v>3.7888888888888888</v>
      </c>
      <c r="P462" s="3">
        <f>SUM(Table3[[#This Row],[LPN Hours (excl. Admin)]:[LPN Admin Hours]])</f>
        <v>84.194444444444443</v>
      </c>
      <c r="Q462" s="3">
        <v>73.394444444444446</v>
      </c>
      <c r="R462" s="3">
        <v>10.8</v>
      </c>
      <c r="S462" s="3">
        <f>SUM(Table3[[#This Row],[CNA Hours]], Table3[[#This Row],[NA TR Hours]], Table3[[#This Row],[Med Aide/Tech Hours]])</f>
        <v>197.00544444444444</v>
      </c>
      <c r="T462" s="3">
        <v>123.21333333333334</v>
      </c>
      <c r="U462" s="3">
        <v>73.792111111111112</v>
      </c>
      <c r="V462" s="3">
        <v>0</v>
      </c>
      <c r="W462" s="3">
        <f>SUM(Table3[[#This Row],[RN Hours Contract]:[Med Aide Hours Contract]])</f>
        <v>30.928666666666665</v>
      </c>
      <c r="X462" s="3">
        <v>5.8536666666666655</v>
      </c>
      <c r="Y462" s="3">
        <v>0</v>
      </c>
      <c r="Z462" s="3">
        <v>0.14444444444444443</v>
      </c>
      <c r="AA462" s="3">
        <v>16.544444444444444</v>
      </c>
      <c r="AB462" s="3">
        <v>0</v>
      </c>
      <c r="AC462" s="3">
        <v>8.3861111111111111</v>
      </c>
      <c r="AD462" s="3">
        <v>0</v>
      </c>
      <c r="AE462" s="3">
        <v>0</v>
      </c>
      <c r="AF462" t="s">
        <v>460</v>
      </c>
      <c r="AG462" s="13">
        <v>3</v>
      </c>
      <c r="AQ462"/>
    </row>
    <row r="463" spans="1:43" x14ac:dyDescent="0.2">
      <c r="A463" t="s">
        <v>681</v>
      </c>
      <c r="B463" t="s">
        <v>688</v>
      </c>
      <c r="C463" t="s">
        <v>1427</v>
      </c>
      <c r="D463" t="s">
        <v>1688</v>
      </c>
      <c r="E463" s="3">
        <v>39.222222222222221</v>
      </c>
      <c r="F463" s="3">
        <f>Table3[[#This Row],[Total Hours Nurse Staffing]]/Table3[[#This Row],[MDS Census]]</f>
        <v>5.4797450424929188</v>
      </c>
      <c r="G463" s="3">
        <f>Table3[[#This Row],[Total Direct Care Staff Hours]]/Table3[[#This Row],[MDS Census]]</f>
        <v>5.0919971671388105</v>
      </c>
      <c r="H463" s="3">
        <f>Table3[[#This Row],[Total RN Hours (w/ Admin, DON)]]/Table3[[#This Row],[MDS Census]]</f>
        <v>2.0016997167138815</v>
      </c>
      <c r="I463" s="3">
        <f>Table3[[#This Row],[RN Hours (excl. Admin, DON)]]/Table3[[#This Row],[MDS Census]]</f>
        <v>1.7601983002832862</v>
      </c>
      <c r="J463" s="3">
        <f t="shared" si="7"/>
        <v>214.92777777777781</v>
      </c>
      <c r="K463" s="3">
        <f>SUM(Table3[[#This Row],[RN Hours (excl. Admin, DON)]], Table3[[#This Row],[LPN Hours (excl. Admin)]], Table3[[#This Row],[CNA Hours]], Table3[[#This Row],[NA TR Hours]], Table3[[#This Row],[Med Aide/Tech Hours]])</f>
        <v>199.71944444444443</v>
      </c>
      <c r="L463" s="3">
        <f>SUM(Table3[[#This Row],[RN Hours (excl. Admin, DON)]:[RN DON Hours]])</f>
        <v>78.51111111111112</v>
      </c>
      <c r="M463" s="3">
        <v>69.038888888888891</v>
      </c>
      <c r="N463" s="3">
        <v>9.4722222222222214</v>
      </c>
      <c r="O463" s="3">
        <v>0</v>
      </c>
      <c r="P463" s="3">
        <f>SUM(Table3[[#This Row],[LPN Hours (excl. Admin)]:[LPN Admin Hours]])</f>
        <v>27.366666666666667</v>
      </c>
      <c r="Q463" s="3">
        <v>21.630555555555556</v>
      </c>
      <c r="R463" s="3">
        <v>5.7361111111111107</v>
      </c>
      <c r="S463" s="3">
        <f>SUM(Table3[[#This Row],[CNA Hours]], Table3[[#This Row],[NA TR Hours]], Table3[[#This Row],[Med Aide/Tech Hours]])</f>
        <v>109.05</v>
      </c>
      <c r="T463" s="3">
        <v>109.05</v>
      </c>
      <c r="U463" s="3">
        <v>0</v>
      </c>
      <c r="V463" s="3">
        <v>0</v>
      </c>
      <c r="W463" s="3">
        <f>SUM(Table3[[#This Row],[RN Hours Contract]:[Med Aide Hours Contract]])</f>
        <v>0</v>
      </c>
      <c r="X463" s="3">
        <v>0</v>
      </c>
      <c r="Y463" s="3">
        <v>0</v>
      </c>
      <c r="Z463" s="3">
        <v>0</v>
      </c>
      <c r="AA463" s="3">
        <v>0</v>
      </c>
      <c r="AB463" s="3">
        <v>0</v>
      </c>
      <c r="AC463" s="3">
        <v>0</v>
      </c>
      <c r="AD463" s="3">
        <v>0</v>
      </c>
      <c r="AE463" s="3">
        <v>0</v>
      </c>
      <c r="AF463" t="s">
        <v>461</v>
      </c>
      <c r="AG463" s="13">
        <v>3</v>
      </c>
      <c r="AQ463"/>
    </row>
    <row r="464" spans="1:43" x14ac:dyDescent="0.2">
      <c r="A464" t="s">
        <v>681</v>
      </c>
      <c r="B464" t="s">
        <v>1150</v>
      </c>
      <c r="C464" t="s">
        <v>1401</v>
      </c>
      <c r="D464" t="s">
        <v>1733</v>
      </c>
      <c r="E464" s="3">
        <v>178.71111111111111</v>
      </c>
      <c r="F464" s="3">
        <f>Table3[[#This Row],[Total Hours Nurse Staffing]]/Table3[[#This Row],[MDS Census]]</f>
        <v>4.2091053220591901</v>
      </c>
      <c r="G464" s="3">
        <f>Table3[[#This Row],[Total Direct Care Staff Hours]]/Table3[[#This Row],[MDS Census]]</f>
        <v>3.7560308380999756</v>
      </c>
      <c r="H464" s="3">
        <f>Table3[[#This Row],[Total RN Hours (w/ Admin, DON)]]/Table3[[#This Row],[MDS Census]]</f>
        <v>0.48058629694105942</v>
      </c>
      <c r="I464" s="3">
        <f>Table3[[#This Row],[RN Hours (excl. Admin, DON)]]/Table3[[#This Row],[MDS Census]]</f>
        <v>0.27087478239243967</v>
      </c>
      <c r="J464" s="3">
        <f t="shared" si="7"/>
        <v>752.21388888888896</v>
      </c>
      <c r="K464" s="3">
        <f>SUM(Table3[[#This Row],[RN Hours (excl. Admin, DON)]], Table3[[#This Row],[LPN Hours (excl. Admin)]], Table3[[#This Row],[CNA Hours]], Table3[[#This Row],[NA TR Hours]], Table3[[#This Row],[Med Aide/Tech Hours]])</f>
        <v>671.24444444444453</v>
      </c>
      <c r="L464" s="3">
        <f>SUM(Table3[[#This Row],[RN Hours (excl. Admin, DON)]:[RN DON Hours]])</f>
        <v>85.886111111111106</v>
      </c>
      <c r="M464" s="3">
        <v>48.408333333333331</v>
      </c>
      <c r="N464" s="3">
        <v>33.108333333333334</v>
      </c>
      <c r="O464" s="3">
        <v>4.3694444444444445</v>
      </c>
      <c r="P464" s="3">
        <f>SUM(Table3[[#This Row],[LPN Hours (excl. Admin)]:[LPN Admin Hours]])</f>
        <v>258.3</v>
      </c>
      <c r="Q464" s="3">
        <v>214.80833333333334</v>
      </c>
      <c r="R464" s="3">
        <v>43.491666666666667</v>
      </c>
      <c r="S464" s="3">
        <f>SUM(Table3[[#This Row],[CNA Hours]], Table3[[#This Row],[NA TR Hours]], Table3[[#This Row],[Med Aide/Tech Hours]])</f>
        <v>408.02777777777783</v>
      </c>
      <c r="T464" s="3">
        <v>371.29166666666669</v>
      </c>
      <c r="U464" s="3">
        <v>36.736111111111114</v>
      </c>
      <c r="V464" s="3">
        <v>0</v>
      </c>
      <c r="W464" s="3">
        <f>SUM(Table3[[#This Row],[RN Hours Contract]:[Med Aide Hours Contract]])</f>
        <v>50.061111111111117</v>
      </c>
      <c r="X464" s="3">
        <v>0</v>
      </c>
      <c r="Y464" s="3">
        <v>0</v>
      </c>
      <c r="Z464" s="3">
        <v>0</v>
      </c>
      <c r="AA464" s="3">
        <v>5.6027777777777779</v>
      </c>
      <c r="AB464" s="3">
        <v>0</v>
      </c>
      <c r="AC464" s="3">
        <v>44.458333333333336</v>
      </c>
      <c r="AD464" s="3">
        <v>0</v>
      </c>
      <c r="AE464" s="3">
        <v>0</v>
      </c>
      <c r="AF464" t="s">
        <v>462</v>
      </c>
      <c r="AG464" s="13">
        <v>3</v>
      </c>
      <c r="AQ464"/>
    </row>
    <row r="465" spans="1:43" x14ac:dyDescent="0.2">
      <c r="A465" t="s">
        <v>681</v>
      </c>
      <c r="B465" t="s">
        <v>1151</v>
      </c>
      <c r="C465" t="s">
        <v>1637</v>
      </c>
      <c r="D465" t="s">
        <v>1714</v>
      </c>
      <c r="E465" s="3">
        <v>71.055555555555557</v>
      </c>
      <c r="F465" s="3">
        <f>Table3[[#This Row],[Total Hours Nurse Staffing]]/Table3[[#This Row],[MDS Census]]</f>
        <v>4.6306098514464429</v>
      </c>
      <c r="G465" s="3">
        <f>Table3[[#This Row],[Total Direct Care Staff Hours]]/Table3[[#This Row],[MDS Census]]</f>
        <v>4.1431978107896787</v>
      </c>
      <c r="H465" s="3">
        <f>Table3[[#This Row],[Total RN Hours (w/ Admin, DON)]]/Table3[[#This Row],[MDS Census]]</f>
        <v>0.90347928068803751</v>
      </c>
      <c r="I465" s="3">
        <f>Table3[[#This Row],[RN Hours (excl. Admin, DON)]]/Table3[[#This Row],[MDS Census]]</f>
        <v>0.41606724003127443</v>
      </c>
      <c r="J465" s="3">
        <f t="shared" si="7"/>
        <v>329.03055555555557</v>
      </c>
      <c r="K465" s="3">
        <f>SUM(Table3[[#This Row],[RN Hours (excl. Admin, DON)]], Table3[[#This Row],[LPN Hours (excl. Admin)]], Table3[[#This Row],[CNA Hours]], Table3[[#This Row],[NA TR Hours]], Table3[[#This Row],[Med Aide/Tech Hours]])</f>
        <v>294.39722222222218</v>
      </c>
      <c r="L465" s="3">
        <f>SUM(Table3[[#This Row],[RN Hours (excl. Admin, DON)]:[RN DON Hours]])</f>
        <v>64.197222222222223</v>
      </c>
      <c r="M465" s="3">
        <v>29.56388888888889</v>
      </c>
      <c r="N465" s="3">
        <v>29.3</v>
      </c>
      <c r="O465" s="3">
        <v>5.333333333333333</v>
      </c>
      <c r="P465" s="3">
        <f>SUM(Table3[[#This Row],[LPN Hours (excl. Admin)]:[LPN Admin Hours]])</f>
        <v>80.055555555555557</v>
      </c>
      <c r="Q465" s="3">
        <v>80.055555555555557</v>
      </c>
      <c r="R465" s="3">
        <v>0</v>
      </c>
      <c r="S465" s="3">
        <f>SUM(Table3[[#This Row],[CNA Hours]], Table3[[#This Row],[NA TR Hours]], Table3[[#This Row],[Med Aide/Tech Hours]])</f>
        <v>184.7777777777778</v>
      </c>
      <c r="T465" s="3">
        <v>184.28055555555557</v>
      </c>
      <c r="U465" s="3">
        <v>0.49722222222222223</v>
      </c>
      <c r="V465" s="3">
        <v>0</v>
      </c>
      <c r="W465" s="3">
        <f>SUM(Table3[[#This Row],[RN Hours Contract]:[Med Aide Hours Contract]])</f>
        <v>0</v>
      </c>
      <c r="X465" s="3">
        <v>0</v>
      </c>
      <c r="Y465" s="3">
        <v>0</v>
      </c>
      <c r="Z465" s="3">
        <v>0</v>
      </c>
      <c r="AA465" s="3">
        <v>0</v>
      </c>
      <c r="AB465" s="3">
        <v>0</v>
      </c>
      <c r="AC465" s="3">
        <v>0</v>
      </c>
      <c r="AD465" s="3">
        <v>0</v>
      </c>
      <c r="AE465" s="3">
        <v>0</v>
      </c>
      <c r="AF465" t="s">
        <v>463</v>
      </c>
      <c r="AG465" s="13">
        <v>3</v>
      </c>
      <c r="AQ465"/>
    </row>
    <row r="466" spans="1:43" x14ac:dyDescent="0.2">
      <c r="A466" t="s">
        <v>681</v>
      </c>
      <c r="B466" t="s">
        <v>696</v>
      </c>
      <c r="C466" t="s">
        <v>1467</v>
      </c>
      <c r="D466" t="s">
        <v>1721</v>
      </c>
      <c r="E466" s="3">
        <v>79.211111111111109</v>
      </c>
      <c r="F466" s="3">
        <f>Table3[[#This Row],[Total Hours Nurse Staffing]]/Table3[[#This Row],[MDS Census]]</f>
        <v>3.2585523916397809</v>
      </c>
      <c r="G466" s="3">
        <f>Table3[[#This Row],[Total Direct Care Staff Hours]]/Table3[[#This Row],[MDS Census]]</f>
        <v>2.9082928882031145</v>
      </c>
      <c r="H466" s="3">
        <f>Table3[[#This Row],[Total RN Hours (w/ Admin, DON)]]/Table3[[#This Row],[MDS Census]]</f>
        <v>0.73206761116566144</v>
      </c>
      <c r="I466" s="3">
        <f>Table3[[#This Row],[RN Hours (excl. Admin, DON)]]/Table3[[#This Row],[MDS Census]]</f>
        <v>0.44696451115163416</v>
      </c>
      <c r="J466" s="3">
        <f t="shared" si="7"/>
        <v>258.11355555555554</v>
      </c>
      <c r="K466" s="3">
        <f>SUM(Table3[[#This Row],[RN Hours (excl. Admin, DON)]], Table3[[#This Row],[LPN Hours (excl. Admin)]], Table3[[#This Row],[CNA Hours]], Table3[[#This Row],[NA TR Hours]], Table3[[#This Row],[Med Aide/Tech Hours]])</f>
        <v>230.36911111111112</v>
      </c>
      <c r="L466" s="3">
        <f>SUM(Table3[[#This Row],[RN Hours (excl. Admin, DON)]:[RN DON Hours]])</f>
        <v>57.987888888888889</v>
      </c>
      <c r="M466" s="3">
        <v>35.404555555555554</v>
      </c>
      <c r="N466" s="3">
        <v>16.805555555555557</v>
      </c>
      <c r="O466" s="3">
        <v>5.7777777777777777</v>
      </c>
      <c r="P466" s="3">
        <f>SUM(Table3[[#This Row],[LPN Hours (excl. Admin)]:[LPN Admin Hours]])</f>
        <v>86.736444444444444</v>
      </c>
      <c r="Q466" s="3">
        <v>81.575333333333333</v>
      </c>
      <c r="R466" s="3">
        <v>5.1611111111111114</v>
      </c>
      <c r="S466" s="3">
        <f>SUM(Table3[[#This Row],[CNA Hours]], Table3[[#This Row],[NA TR Hours]], Table3[[#This Row],[Med Aide/Tech Hours]])</f>
        <v>113.38922222222223</v>
      </c>
      <c r="T466" s="3">
        <v>113.38922222222223</v>
      </c>
      <c r="U466" s="3">
        <v>0</v>
      </c>
      <c r="V466" s="3">
        <v>0</v>
      </c>
      <c r="W466" s="3">
        <f>SUM(Table3[[#This Row],[RN Hours Contract]:[Med Aide Hours Contract]])</f>
        <v>14.099666666666666</v>
      </c>
      <c r="X466" s="3">
        <v>4.3406666666666665</v>
      </c>
      <c r="Y466" s="3">
        <v>0</v>
      </c>
      <c r="Z466" s="3">
        <v>0</v>
      </c>
      <c r="AA466" s="3">
        <v>1.5364444444444445</v>
      </c>
      <c r="AB466" s="3">
        <v>0</v>
      </c>
      <c r="AC466" s="3">
        <v>8.2225555555555552</v>
      </c>
      <c r="AD466" s="3">
        <v>0</v>
      </c>
      <c r="AE466" s="3">
        <v>0</v>
      </c>
      <c r="AF466" t="s">
        <v>464</v>
      </c>
      <c r="AG466" s="13">
        <v>3</v>
      </c>
      <c r="AQ466"/>
    </row>
    <row r="467" spans="1:43" x14ac:dyDescent="0.2">
      <c r="A467" t="s">
        <v>681</v>
      </c>
      <c r="B467" t="s">
        <v>1152</v>
      </c>
      <c r="C467" t="s">
        <v>1381</v>
      </c>
      <c r="D467" t="s">
        <v>1714</v>
      </c>
      <c r="E467" s="3">
        <v>359.82222222222219</v>
      </c>
      <c r="F467" s="3">
        <f>Table3[[#This Row],[Total Hours Nurse Staffing]]/Table3[[#This Row],[MDS Census]]</f>
        <v>3.2646365489130442</v>
      </c>
      <c r="G467" s="3">
        <f>Table3[[#This Row],[Total Direct Care Staff Hours]]/Table3[[#This Row],[MDS Census]]</f>
        <v>3.0636132040513839</v>
      </c>
      <c r="H467" s="3">
        <f>Table3[[#This Row],[Total RN Hours (w/ Admin, DON)]]/Table3[[#This Row],[MDS Census]]</f>
        <v>0.41289896245059288</v>
      </c>
      <c r="I467" s="3">
        <f>Table3[[#This Row],[RN Hours (excl. Admin, DON)]]/Table3[[#This Row],[MDS Census]]</f>
        <v>0.2889809782608696</v>
      </c>
      <c r="J467" s="3">
        <f t="shared" si="7"/>
        <v>1174.6887777777779</v>
      </c>
      <c r="K467" s="3">
        <f>SUM(Table3[[#This Row],[RN Hours (excl. Admin, DON)]], Table3[[#This Row],[LPN Hours (excl. Admin)]], Table3[[#This Row],[CNA Hours]], Table3[[#This Row],[NA TR Hours]], Table3[[#This Row],[Med Aide/Tech Hours]])</f>
        <v>1102.3561111111112</v>
      </c>
      <c r="L467" s="3">
        <f>SUM(Table3[[#This Row],[RN Hours (excl. Admin, DON)]:[RN DON Hours]])</f>
        <v>148.57022222222221</v>
      </c>
      <c r="M467" s="3">
        <v>103.98177777777778</v>
      </c>
      <c r="N467" s="3">
        <v>39.56622222222223</v>
      </c>
      <c r="O467" s="3">
        <v>5.0222222222222221</v>
      </c>
      <c r="P467" s="3">
        <f>SUM(Table3[[#This Row],[LPN Hours (excl. Admin)]:[LPN Admin Hours]])</f>
        <v>404.96244444444443</v>
      </c>
      <c r="Q467" s="3">
        <v>377.21822222222221</v>
      </c>
      <c r="R467" s="3">
        <v>27.744222222222234</v>
      </c>
      <c r="S467" s="3">
        <f>SUM(Table3[[#This Row],[CNA Hours]], Table3[[#This Row],[NA TR Hours]], Table3[[#This Row],[Med Aide/Tech Hours]])</f>
        <v>621.15611111111116</v>
      </c>
      <c r="T467" s="3">
        <v>576.67944444444447</v>
      </c>
      <c r="U467" s="3">
        <v>44.476666666666659</v>
      </c>
      <c r="V467" s="3">
        <v>0</v>
      </c>
      <c r="W467" s="3">
        <f>SUM(Table3[[#This Row],[RN Hours Contract]:[Med Aide Hours Contract]])</f>
        <v>88.871666666666641</v>
      </c>
      <c r="X467" s="3">
        <v>3.2993333333333332</v>
      </c>
      <c r="Y467" s="3">
        <v>0</v>
      </c>
      <c r="Z467" s="3">
        <v>0</v>
      </c>
      <c r="AA467" s="3">
        <v>85.394555555555527</v>
      </c>
      <c r="AB467" s="3">
        <v>0</v>
      </c>
      <c r="AC467" s="3">
        <v>0.17777777777777778</v>
      </c>
      <c r="AD467" s="3">
        <v>0</v>
      </c>
      <c r="AE467" s="3">
        <v>0</v>
      </c>
      <c r="AF467" t="s">
        <v>465</v>
      </c>
      <c r="AG467" s="13">
        <v>3</v>
      </c>
      <c r="AQ467"/>
    </row>
    <row r="468" spans="1:43" x14ac:dyDescent="0.2">
      <c r="A468" t="s">
        <v>681</v>
      </c>
      <c r="B468" t="s">
        <v>1153</v>
      </c>
      <c r="C468" t="s">
        <v>1638</v>
      </c>
      <c r="D468" t="s">
        <v>1744</v>
      </c>
      <c r="E468" s="3">
        <v>87.011111111111106</v>
      </c>
      <c r="F468" s="3">
        <f>Table3[[#This Row],[Total Hours Nurse Staffing]]/Table3[[#This Row],[MDS Census]]</f>
        <v>3.8146149916996555</v>
      </c>
      <c r="G468" s="3">
        <f>Table3[[#This Row],[Total Direct Care Staff Hours]]/Table3[[#This Row],[MDS Census]]</f>
        <v>3.608766441067552</v>
      </c>
      <c r="H468" s="3">
        <f>Table3[[#This Row],[Total RN Hours (w/ Admin, DON)]]/Table3[[#This Row],[MDS Census]]</f>
        <v>0.61515132167028475</v>
      </c>
      <c r="I468" s="3">
        <f>Table3[[#This Row],[RN Hours (excl. Admin, DON)]]/Table3[[#This Row],[MDS Census]]</f>
        <v>0.41022857872557783</v>
      </c>
      <c r="J468" s="3">
        <f t="shared" si="7"/>
        <v>331.91388888888889</v>
      </c>
      <c r="K468" s="3">
        <f>SUM(Table3[[#This Row],[RN Hours (excl. Admin, DON)]], Table3[[#This Row],[LPN Hours (excl. Admin)]], Table3[[#This Row],[CNA Hours]], Table3[[#This Row],[NA TR Hours]], Table3[[#This Row],[Med Aide/Tech Hours]])</f>
        <v>314.00277777777774</v>
      </c>
      <c r="L468" s="3">
        <f>SUM(Table3[[#This Row],[RN Hours (excl. Admin, DON)]:[RN DON Hours]])</f>
        <v>53.524999999999999</v>
      </c>
      <c r="M468" s="3">
        <v>35.694444444444443</v>
      </c>
      <c r="N468" s="3">
        <v>12.463888888888889</v>
      </c>
      <c r="O468" s="3">
        <v>5.3666666666666663</v>
      </c>
      <c r="P468" s="3">
        <f>SUM(Table3[[#This Row],[LPN Hours (excl. Admin)]:[LPN Admin Hours]])</f>
        <v>78.216666666666654</v>
      </c>
      <c r="Q468" s="3">
        <v>78.136111111111106</v>
      </c>
      <c r="R468" s="3">
        <v>8.0555555555555561E-2</v>
      </c>
      <c r="S468" s="3">
        <f>SUM(Table3[[#This Row],[CNA Hours]], Table3[[#This Row],[NA TR Hours]], Table3[[#This Row],[Med Aide/Tech Hours]])</f>
        <v>200.17222222222222</v>
      </c>
      <c r="T468" s="3">
        <v>175.00277777777777</v>
      </c>
      <c r="U468" s="3">
        <v>25.169444444444444</v>
      </c>
      <c r="V468" s="3">
        <v>0</v>
      </c>
      <c r="W468" s="3">
        <f>SUM(Table3[[#This Row],[RN Hours Contract]:[Med Aide Hours Contract]])</f>
        <v>40.972222222222221</v>
      </c>
      <c r="X468" s="3">
        <v>15.2</v>
      </c>
      <c r="Y468" s="3">
        <v>0</v>
      </c>
      <c r="Z468" s="3">
        <v>0</v>
      </c>
      <c r="AA468" s="3">
        <v>24.297222222222221</v>
      </c>
      <c r="AB468" s="3">
        <v>0</v>
      </c>
      <c r="AC468" s="3">
        <v>1.4750000000000001</v>
      </c>
      <c r="AD468" s="3">
        <v>0</v>
      </c>
      <c r="AE468" s="3">
        <v>0</v>
      </c>
      <c r="AF468" t="s">
        <v>466</v>
      </c>
      <c r="AG468" s="13">
        <v>3</v>
      </c>
      <c r="AQ468"/>
    </row>
    <row r="469" spans="1:43" x14ac:dyDescent="0.2">
      <c r="A469" t="s">
        <v>681</v>
      </c>
      <c r="B469" t="s">
        <v>1154</v>
      </c>
      <c r="C469" t="s">
        <v>1397</v>
      </c>
      <c r="D469" t="s">
        <v>1750</v>
      </c>
      <c r="E469" s="3">
        <v>86.87777777777778</v>
      </c>
      <c r="F469" s="3">
        <f>Table3[[#This Row],[Total Hours Nurse Staffing]]/Table3[[#This Row],[MDS Census]]</f>
        <v>4.0698081596112035</v>
      </c>
      <c r="G469" s="3">
        <f>Table3[[#This Row],[Total Direct Care Staff Hours]]/Table3[[#This Row],[MDS Census]]</f>
        <v>3.4581122905742419</v>
      </c>
      <c r="H469" s="3">
        <f>Table3[[#This Row],[Total RN Hours (w/ Admin, DON)]]/Table3[[#This Row],[MDS Census]]</f>
        <v>0.82250287760583185</v>
      </c>
      <c r="I469" s="3">
        <f>Table3[[#This Row],[RN Hours (excl. Admin, DON)]]/Table3[[#This Row],[MDS Census]]</f>
        <v>0.2108709553651362</v>
      </c>
      <c r="J469" s="3">
        <f t="shared" si="7"/>
        <v>353.57588888888893</v>
      </c>
      <c r="K469" s="3">
        <f>SUM(Table3[[#This Row],[RN Hours (excl. Admin, DON)]], Table3[[#This Row],[LPN Hours (excl. Admin)]], Table3[[#This Row],[CNA Hours]], Table3[[#This Row],[NA TR Hours]], Table3[[#This Row],[Med Aide/Tech Hours]])</f>
        <v>300.43311111111109</v>
      </c>
      <c r="L469" s="3">
        <f>SUM(Table3[[#This Row],[RN Hours (excl. Admin, DON)]:[RN DON Hours]])</f>
        <v>71.457222222222214</v>
      </c>
      <c r="M469" s="3">
        <v>18.32</v>
      </c>
      <c r="N469" s="3">
        <v>49.137222222222213</v>
      </c>
      <c r="O469" s="3">
        <v>4</v>
      </c>
      <c r="P469" s="3">
        <f>SUM(Table3[[#This Row],[LPN Hours (excl. Admin)]:[LPN Admin Hours]])</f>
        <v>74.620555555555569</v>
      </c>
      <c r="Q469" s="3">
        <v>74.615000000000009</v>
      </c>
      <c r="R469" s="3">
        <v>5.5555555555555558E-3</v>
      </c>
      <c r="S469" s="3">
        <f>SUM(Table3[[#This Row],[CNA Hours]], Table3[[#This Row],[NA TR Hours]], Table3[[#This Row],[Med Aide/Tech Hours]])</f>
        <v>207.49811111111111</v>
      </c>
      <c r="T469" s="3">
        <v>186.55033333333333</v>
      </c>
      <c r="U469" s="3">
        <v>20.947777777777777</v>
      </c>
      <c r="V469" s="3">
        <v>0</v>
      </c>
      <c r="W469" s="3">
        <f>SUM(Table3[[#This Row],[RN Hours Contract]:[Med Aide Hours Contract]])</f>
        <v>21.497222222222224</v>
      </c>
      <c r="X469" s="3">
        <v>0</v>
      </c>
      <c r="Y469" s="3">
        <v>0</v>
      </c>
      <c r="Z469" s="3">
        <v>0</v>
      </c>
      <c r="AA469" s="3">
        <v>21.491666666666667</v>
      </c>
      <c r="AB469" s="3">
        <v>5.5555555555555558E-3</v>
      </c>
      <c r="AC469" s="3">
        <v>0</v>
      </c>
      <c r="AD469" s="3">
        <v>0</v>
      </c>
      <c r="AE469" s="3">
        <v>0</v>
      </c>
      <c r="AF469" t="s">
        <v>467</v>
      </c>
      <c r="AG469" s="13">
        <v>3</v>
      </c>
      <c r="AQ469"/>
    </row>
    <row r="470" spans="1:43" x14ac:dyDescent="0.2">
      <c r="A470" t="s">
        <v>681</v>
      </c>
      <c r="B470" t="s">
        <v>1155</v>
      </c>
      <c r="C470" t="s">
        <v>1529</v>
      </c>
      <c r="D470" t="s">
        <v>1740</v>
      </c>
      <c r="E470" s="3">
        <v>64.777777777777771</v>
      </c>
      <c r="F470" s="3">
        <f>Table3[[#This Row],[Total Hours Nurse Staffing]]/Table3[[#This Row],[MDS Census]]</f>
        <v>3.9312555746140658</v>
      </c>
      <c r="G470" s="3">
        <f>Table3[[#This Row],[Total Direct Care Staff Hours]]/Table3[[#This Row],[MDS Census]]</f>
        <v>3.6110068610634656</v>
      </c>
      <c r="H470" s="3">
        <f>Table3[[#This Row],[Total RN Hours (w/ Admin, DON)]]/Table3[[#This Row],[MDS Census]]</f>
        <v>0.77469982847341357</v>
      </c>
      <c r="I470" s="3">
        <f>Table3[[#This Row],[RN Hours (excl. Admin, DON)]]/Table3[[#This Row],[MDS Census]]</f>
        <v>0.45445111492281309</v>
      </c>
      <c r="J470" s="3">
        <f t="shared" si="7"/>
        <v>254.65800000000002</v>
      </c>
      <c r="K470" s="3">
        <f>SUM(Table3[[#This Row],[RN Hours (excl. Admin, DON)]], Table3[[#This Row],[LPN Hours (excl. Admin)]], Table3[[#This Row],[CNA Hours]], Table3[[#This Row],[NA TR Hours]], Table3[[#This Row],[Med Aide/Tech Hours]])</f>
        <v>233.91300000000001</v>
      </c>
      <c r="L470" s="3">
        <f>SUM(Table3[[#This Row],[RN Hours (excl. Admin, DON)]:[RN DON Hours]])</f>
        <v>50.183333333333337</v>
      </c>
      <c r="M470" s="3">
        <v>29.438333333333333</v>
      </c>
      <c r="N470" s="3">
        <v>15.311666666666666</v>
      </c>
      <c r="O470" s="3">
        <v>5.4333333333333336</v>
      </c>
      <c r="P470" s="3">
        <f>SUM(Table3[[#This Row],[LPN Hours (excl. Admin)]:[LPN Admin Hours]])</f>
        <v>77.108333333333334</v>
      </c>
      <c r="Q470" s="3">
        <v>77.108333333333334</v>
      </c>
      <c r="R470" s="3">
        <v>0</v>
      </c>
      <c r="S470" s="3">
        <f>SUM(Table3[[#This Row],[CNA Hours]], Table3[[#This Row],[NA TR Hours]], Table3[[#This Row],[Med Aide/Tech Hours]])</f>
        <v>127.36633333333333</v>
      </c>
      <c r="T470" s="3">
        <v>127.36633333333333</v>
      </c>
      <c r="U470" s="3">
        <v>0</v>
      </c>
      <c r="V470" s="3">
        <v>0</v>
      </c>
      <c r="W470" s="3">
        <f>SUM(Table3[[#This Row],[RN Hours Contract]:[Med Aide Hours Contract]])</f>
        <v>5.4333333333333336</v>
      </c>
      <c r="X470" s="3">
        <v>0</v>
      </c>
      <c r="Y470" s="3">
        <v>0</v>
      </c>
      <c r="Z470" s="3">
        <v>5.4333333333333336</v>
      </c>
      <c r="AA470" s="3">
        <v>0</v>
      </c>
      <c r="AB470" s="3">
        <v>0</v>
      </c>
      <c r="AC470" s="3">
        <v>0</v>
      </c>
      <c r="AD470" s="3">
        <v>0</v>
      </c>
      <c r="AE470" s="3">
        <v>0</v>
      </c>
      <c r="AF470" t="s">
        <v>468</v>
      </c>
      <c r="AG470" s="13">
        <v>3</v>
      </c>
      <c r="AQ470"/>
    </row>
    <row r="471" spans="1:43" x14ac:dyDescent="0.2">
      <c r="A471" t="s">
        <v>681</v>
      </c>
      <c r="B471" t="s">
        <v>1156</v>
      </c>
      <c r="C471" t="s">
        <v>1639</v>
      </c>
      <c r="D471" t="s">
        <v>1751</v>
      </c>
      <c r="E471" s="3">
        <v>131.71111111111111</v>
      </c>
      <c r="F471" s="3">
        <f>Table3[[#This Row],[Total Hours Nurse Staffing]]/Table3[[#This Row],[MDS Census]]</f>
        <v>4.996077273494179</v>
      </c>
      <c r="G471" s="3">
        <f>Table3[[#This Row],[Total Direct Care Staff Hours]]/Table3[[#This Row],[MDS Census]]</f>
        <v>4.6002404251729381</v>
      </c>
      <c r="H471" s="3">
        <f>Table3[[#This Row],[Total RN Hours (w/ Admin, DON)]]/Table3[[#This Row],[MDS Census]]</f>
        <v>0.89988611439176647</v>
      </c>
      <c r="I471" s="3">
        <f>Table3[[#This Row],[RN Hours (excl. Admin, DON)]]/Table3[[#This Row],[MDS Census]]</f>
        <v>0.50404926607052469</v>
      </c>
      <c r="J471" s="3">
        <f t="shared" si="7"/>
        <v>658.03888888888889</v>
      </c>
      <c r="K471" s="3">
        <f>SUM(Table3[[#This Row],[RN Hours (excl. Admin, DON)]], Table3[[#This Row],[LPN Hours (excl. Admin)]], Table3[[#This Row],[CNA Hours]], Table3[[#This Row],[NA TR Hours]], Table3[[#This Row],[Med Aide/Tech Hours]])</f>
        <v>605.90277777777783</v>
      </c>
      <c r="L471" s="3">
        <f>SUM(Table3[[#This Row],[RN Hours (excl. Admin, DON)]:[RN DON Hours]])</f>
        <v>118.52499999999999</v>
      </c>
      <c r="M471" s="3">
        <v>66.388888888888886</v>
      </c>
      <c r="N471" s="3">
        <v>46.536111111111111</v>
      </c>
      <c r="O471" s="3">
        <v>5.6</v>
      </c>
      <c r="P471" s="3">
        <f>SUM(Table3[[#This Row],[LPN Hours (excl. Admin)]:[LPN Admin Hours]])</f>
        <v>183.53055555555557</v>
      </c>
      <c r="Q471" s="3">
        <v>183.53055555555557</v>
      </c>
      <c r="R471" s="3">
        <v>0</v>
      </c>
      <c r="S471" s="3">
        <f>SUM(Table3[[#This Row],[CNA Hours]], Table3[[#This Row],[NA TR Hours]], Table3[[#This Row],[Med Aide/Tech Hours]])</f>
        <v>355.98333333333335</v>
      </c>
      <c r="T471" s="3">
        <v>355.98333333333335</v>
      </c>
      <c r="U471" s="3">
        <v>0</v>
      </c>
      <c r="V471" s="3">
        <v>0</v>
      </c>
      <c r="W471" s="3">
        <f>SUM(Table3[[#This Row],[RN Hours Contract]:[Med Aide Hours Contract]])</f>
        <v>168.79166666666669</v>
      </c>
      <c r="X471" s="3">
        <v>23.383333333333333</v>
      </c>
      <c r="Y471" s="3">
        <v>0</v>
      </c>
      <c r="Z471" s="3">
        <v>0</v>
      </c>
      <c r="AA471" s="3">
        <v>42.347222222222221</v>
      </c>
      <c r="AB471" s="3">
        <v>0</v>
      </c>
      <c r="AC471" s="3">
        <v>103.06111111111112</v>
      </c>
      <c r="AD471" s="3">
        <v>0</v>
      </c>
      <c r="AE471" s="3">
        <v>0</v>
      </c>
      <c r="AF471" t="s">
        <v>469</v>
      </c>
      <c r="AG471" s="13">
        <v>3</v>
      </c>
      <c r="AQ471"/>
    </row>
    <row r="472" spans="1:43" x14ac:dyDescent="0.2">
      <c r="A472" t="s">
        <v>681</v>
      </c>
      <c r="B472" t="s">
        <v>1157</v>
      </c>
      <c r="C472" t="s">
        <v>1452</v>
      </c>
      <c r="D472" t="s">
        <v>1709</v>
      </c>
      <c r="E472" s="3">
        <v>430.03333333333336</v>
      </c>
      <c r="F472" s="3">
        <f>Table3[[#This Row],[Total Hours Nurse Staffing]]/Table3[[#This Row],[MDS Census]]</f>
        <v>3.9610838953052734</v>
      </c>
      <c r="G472" s="3">
        <f>Table3[[#This Row],[Total Direct Care Staff Hours]]/Table3[[#This Row],[MDS Census]]</f>
        <v>3.6358703459680126</v>
      </c>
      <c r="H472" s="3">
        <f>Table3[[#This Row],[Total RN Hours (w/ Admin, DON)]]/Table3[[#This Row],[MDS Census]]</f>
        <v>0.7813270289124874</v>
      </c>
      <c r="I472" s="3">
        <f>Table3[[#This Row],[RN Hours (excl. Admin, DON)]]/Table3[[#This Row],[MDS Census]]</f>
        <v>0.45611347957522663</v>
      </c>
      <c r="J472" s="3">
        <f t="shared" si="7"/>
        <v>1703.3981111111111</v>
      </c>
      <c r="K472" s="3">
        <f>SUM(Table3[[#This Row],[RN Hours (excl. Admin, DON)]], Table3[[#This Row],[LPN Hours (excl. Admin)]], Table3[[#This Row],[CNA Hours]], Table3[[#This Row],[NA TR Hours]], Table3[[#This Row],[Med Aide/Tech Hours]])</f>
        <v>1563.5454444444445</v>
      </c>
      <c r="L472" s="3">
        <f>SUM(Table3[[#This Row],[RN Hours (excl. Admin, DON)]:[RN DON Hours]])</f>
        <v>335.99666666666667</v>
      </c>
      <c r="M472" s="3">
        <v>196.14399999999998</v>
      </c>
      <c r="N472" s="3">
        <v>134.38600000000005</v>
      </c>
      <c r="O472" s="3">
        <v>5.4666666666666668</v>
      </c>
      <c r="P472" s="3">
        <f>SUM(Table3[[#This Row],[LPN Hours (excl. Admin)]:[LPN Admin Hours]])</f>
        <v>500.23255555555556</v>
      </c>
      <c r="Q472" s="3">
        <v>500.23255555555556</v>
      </c>
      <c r="R472" s="3">
        <v>0</v>
      </c>
      <c r="S472" s="3">
        <f>SUM(Table3[[#This Row],[CNA Hours]], Table3[[#This Row],[NA TR Hours]], Table3[[#This Row],[Med Aide/Tech Hours]])</f>
        <v>867.16888888888889</v>
      </c>
      <c r="T472" s="3">
        <v>867.16888888888889</v>
      </c>
      <c r="U472" s="3">
        <v>0</v>
      </c>
      <c r="V472" s="3">
        <v>0</v>
      </c>
      <c r="W472" s="3">
        <f>SUM(Table3[[#This Row],[RN Hours Contract]:[Med Aide Hours Contract]])</f>
        <v>95.485888888888923</v>
      </c>
      <c r="X472" s="3">
        <v>0</v>
      </c>
      <c r="Y472" s="3">
        <v>0</v>
      </c>
      <c r="Z472" s="3">
        <v>0</v>
      </c>
      <c r="AA472" s="3">
        <v>57.891222222222233</v>
      </c>
      <c r="AB472" s="3">
        <v>0</v>
      </c>
      <c r="AC472" s="3">
        <v>37.594666666666683</v>
      </c>
      <c r="AD472" s="3">
        <v>0</v>
      </c>
      <c r="AE472" s="3">
        <v>0</v>
      </c>
      <c r="AF472" t="s">
        <v>470</v>
      </c>
      <c r="AG472" s="13">
        <v>3</v>
      </c>
      <c r="AQ472"/>
    </row>
    <row r="473" spans="1:43" x14ac:dyDescent="0.2">
      <c r="A473" t="s">
        <v>681</v>
      </c>
      <c r="B473" t="s">
        <v>1158</v>
      </c>
      <c r="C473" t="s">
        <v>1443</v>
      </c>
      <c r="D473" t="s">
        <v>1727</v>
      </c>
      <c r="E473" s="3">
        <v>133.62222222222223</v>
      </c>
      <c r="F473" s="3">
        <f>Table3[[#This Row],[Total Hours Nurse Staffing]]/Table3[[#This Row],[MDS Census]]</f>
        <v>3.658663728588059</v>
      </c>
      <c r="G473" s="3">
        <f>Table3[[#This Row],[Total Direct Care Staff Hours]]/Table3[[#This Row],[MDS Census]]</f>
        <v>3.5167836354565107</v>
      </c>
      <c r="H473" s="3">
        <f>Table3[[#This Row],[Total RN Hours (w/ Admin, DON)]]/Table3[[#This Row],[MDS Census]]</f>
        <v>0.4537418925661067</v>
      </c>
      <c r="I473" s="3">
        <f>Table3[[#This Row],[RN Hours (excl. Admin, DON)]]/Table3[[#This Row],[MDS Census]]</f>
        <v>0.39287377349076991</v>
      </c>
      <c r="J473" s="3">
        <f t="shared" si="7"/>
        <v>488.87877777777777</v>
      </c>
      <c r="K473" s="3">
        <f>SUM(Table3[[#This Row],[RN Hours (excl. Admin, DON)]], Table3[[#This Row],[LPN Hours (excl. Admin)]], Table3[[#This Row],[CNA Hours]], Table3[[#This Row],[NA TR Hours]], Table3[[#This Row],[Med Aide/Tech Hours]])</f>
        <v>469.92044444444446</v>
      </c>
      <c r="L473" s="3">
        <f>SUM(Table3[[#This Row],[RN Hours (excl. Admin, DON)]:[RN DON Hours]])</f>
        <v>60.629999999999995</v>
      </c>
      <c r="M473" s="3">
        <v>52.496666666666663</v>
      </c>
      <c r="N473" s="3">
        <v>2.8</v>
      </c>
      <c r="O473" s="3">
        <v>5.333333333333333</v>
      </c>
      <c r="P473" s="3">
        <f>SUM(Table3[[#This Row],[LPN Hours (excl. Admin)]:[LPN Admin Hours]])</f>
        <v>138.18466666666666</v>
      </c>
      <c r="Q473" s="3">
        <v>127.35966666666667</v>
      </c>
      <c r="R473" s="3">
        <v>10.824999999999999</v>
      </c>
      <c r="S473" s="3">
        <f>SUM(Table3[[#This Row],[CNA Hours]], Table3[[#This Row],[NA TR Hours]], Table3[[#This Row],[Med Aide/Tech Hours]])</f>
        <v>290.06411111111112</v>
      </c>
      <c r="T473" s="3">
        <v>288.16411111111114</v>
      </c>
      <c r="U473" s="3">
        <v>1.9</v>
      </c>
      <c r="V473" s="3">
        <v>0</v>
      </c>
      <c r="W473" s="3">
        <f>SUM(Table3[[#This Row],[RN Hours Contract]:[Med Aide Hours Contract]])</f>
        <v>236.61211111111112</v>
      </c>
      <c r="X473" s="3">
        <v>33.299444444444447</v>
      </c>
      <c r="Y473" s="3">
        <v>0</v>
      </c>
      <c r="Z473" s="3">
        <v>0</v>
      </c>
      <c r="AA473" s="3">
        <v>82.501333333333349</v>
      </c>
      <c r="AB473" s="3">
        <v>0</v>
      </c>
      <c r="AC473" s="3">
        <v>120.81133333333332</v>
      </c>
      <c r="AD473" s="3">
        <v>0</v>
      </c>
      <c r="AE473" s="3">
        <v>0</v>
      </c>
      <c r="AF473" t="s">
        <v>471</v>
      </c>
      <c r="AG473" s="13">
        <v>3</v>
      </c>
      <c r="AQ473"/>
    </row>
    <row r="474" spans="1:43" x14ac:dyDescent="0.2">
      <c r="A474" t="s">
        <v>681</v>
      </c>
      <c r="B474" t="s">
        <v>1159</v>
      </c>
      <c r="C474" t="s">
        <v>1470</v>
      </c>
      <c r="D474" t="s">
        <v>1691</v>
      </c>
      <c r="E474" s="3">
        <v>99.25555555555556</v>
      </c>
      <c r="F474" s="3">
        <f>Table3[[#This Row],[Total Hours Nurse Staffing]]/Table3[[#This Row],[MDS Census]]</f>
        <v>3.3809313780364936</v>
      </c>
      <c r="G474" s="3">
        <f>Table3[[#This Row],[Total Direct Care Staff Hours]]/Table3[[#This Row],[MDS Census]]</f>
        <v>3.1186465912907204</v>
      </c>
      <c r="H474" s="3">
        <f>Table3[[#This Row],[Total RN Hours (w/ Admin, DON)]]/Table3[[#This Row],[MDS Census]]</f>
        <v>0.80920071644464342</v>
      </c>
      <c r="I474" s="3">
        <f>Table3[[#This Row],[RN Hours (excl. Admin, DON)]]/Table3[[#This Row],[MDS Census]]</f>
        <v>0.54691592969886937</v>
      </c>
      <c r="J474" s="3">
        <f t="shared" si="7"/>
        <v>335.57622222222221</v>
      </c>
      <c r="K474" s="3">
        <f>SUM(Table3[[#This Row],[RN Hours (excl. Admin, DON)]], Table3[[#This Row],[LPN Hours (excl. Admin)]], Table3[[#This Row],[CNA Hours]], Table3[[#This Row],[NA TR Hours]], Table3[[#This Row],[Med Aide/Tech Hours]])</f>
        <v>309.54300000000006</v>
      </c>
      <c r="L474" s="3">
        <f>SUM(Table3[[#This Row],[RN Hours (excl. Admin, DON)]:[RN DON Hours]])</f>
        <v>80.317666666666668</v>
      </c>
      <c r="M474" s="3">
        <v>54.284444444444446</v>
      </c>
      <c r="N474" s="3">
        <v>20.638777777777779</v>
      </c>
      <c r="O474" s="3">
        <v>5.3944444444444448</v>
      </c>
      <c r="P474" s="3">
        <f>SUM(Table3[[#This Row],[LPN Hours (excl. Admin)]:[LPN Admin Hours]])</f>
        <v>80.910444444444437</v>
      </c>
      <c r="Q474" s="3">
        <v>80.910444444444437</v>
      </c>
      <c r="R474" s="3">
        <v>0</v>
      </c>
      <c r="S474" s="3">
        <f>SUM(Table3[[#This Row],[CNA Hours]], Table3[[#This Row],[NA TR Hours]], Table3[[#This Row],[Med Aide/Tech Hours]])</f>
        <v>174.34811111111111</v>
      </c>
      <c r="T474" s="3">
        <v>144.60277777777779</v>
      </c>
      <c r="U474" s="3">
        <v>29.745333333333324</v>
      </c>
      <c r="V474" s="3">
        <v>0</v>
      </c>
      <c r="W474" s="3">
        <f>SUM(Table3[[#This Row],[RN Hours Contract]:[Med Aide Hours Contract]])</f>
        <v>0</v>
      </c>
      <c r="X474" s="3">
        <v>0</v>
      </c>
      <c r="Y474" s="3">
        <v>0</v>
      </c>
      <c r="Z474" s="3">
        <v>0</v>
      </c>
      <c r="AA474" s="3">
        <v>0</v>
      </c>
      <c r="AB474" s="3">
        <v>0</v>
      </c>
      <c r="AC474" s="3">
        <v>0</v>
      </c>
      <c r="AD474" s="3">
        <v>0</v>
      </c>
      <c r="AE474" s="3">
        <v>0</v>
      </c>
      <c r="AF474" t="s">
        <v>472</v>
      </c>
      <c r="AG474" s="13">
        <v>3</v>
      </c>
      <c r="AQ474"/>
    </row>
    <row r="475" spans="1:43" x14ac:dyDescent="0.2">
      <c r="A475" t="s">
        <v>681</v>
      </c>
      <c r="B475" t="s">
        <v>1160</v>
      </c>
      <c r="C475" t="s">
        <v>1376</v>
      </c>
      <c r="D475" t="s">
        <v>1708</v>
      </c>
      <c r="E475" s="3">
        <v>70.63333333333334</v>
      </c>
      <c r="F475" s="3">
        <f>Table3[[#This Row],[Total Hours Nurse Staffing]]/Table3[[#This Row],[MDS Census]]</f>
        <v>4.147580619789208</v>
      </c>
      <c r="G475" s="3">
        <f>Table3[[#This Row],[Total Direct Care Staff Hours]]/Table3[[#This Row],[MDS Census]]</f>
        <v>3.8986267107125996</v>
      </c>
      <c r="H475" s="3">
        <f>Table3[[#This Row],[Total RN Hours (w/ Admin, DON)]]/Table3[[#This Row],[MDS Census]]</f>
        <v>0.61064495831366994</v>
      </c>
      <c r="I475" s="3">
        <f>Table3[[#This Row],[RN Hours (excl. Admin, DON)]]/Table3[[#This Row],[MDS Census]]</f>
        <v>0.45143463898065123</v>
      </c>
      <c r="J475" s="3">
        <f t="shared" si="7"/>
        <v>292.95744444444443</v>
      </c>
      <c r="K475" s="3">
        <f>SUM(Table3[[#This Row],[RN Hours (excl. Admin, DON)]], Table3[[#This Row],[LPN Hours (excl. Admin)]], Table3[[#This Row],[CNA Hours]], Table3[[#This Row],[NA TR Hours]], Table3[[#This Row],[Med Aide/Tech Hours]])</f>
        <v>275.37299999999999</v>
      </c>
      <c r="L475" s="3">
        <f>SUM(Table3[[#This Row],[RN Hours (excl. Admin, DON)]:[RN DON Hours]])</f>
        <v>43.131888888888888</v>
      </c>
      <c r="M475" s="3">
        <v>31.886333333333333</v>
      </c>
      <c r="N475" s="3">
        <v>5.6</v>
      </c>
      <c r="O475" s="3">
        <v>5.6455555555555561</v>
      </c>
      <c r="P475" s="3">
        <f>SUM(Table3[[#This Row],[LPN Hours (excl. Admin)]:[LPN Admin Hours]])</f>
        <v>73.321666666666658</v>
      </c>
      <c r="Q475" s="3">
        <v>66.98277777777777</v>
      </c>
      <c r="R475" s="3">
        <v>6.3388888888888886</v>
      </c>
      <c r="S475" s="3">
        <f>SUM(Table3[[#This Row],[CNA Hours]], Table3[[#This Row],[NA TR Hours]], Table3[[#This Row],[Med Aide/Tech Hours]])</f>
        <v>176.50388888888889</v>
      </c>
      <c r="T475" s="3">
        <v>176.50388888888889</v>
      </c>
      <c r="U475" s="3">
        <v>0</v>
      </c>
      <c r="V475" s="3">
        <v>0</v>
      </c>
      <c r="W475" s="3">
        <f>SUM(Table3[[#This Row],[RN Hours Contract]:[Med Aide Hours Contract]])</f>
        <v>47.408000000000001</v>
      </c>
      <c r="X475" s="3">
        <v>8.4107777777777777</v>
      </c>
      <c r="Y475" s="3">
        <v>0</v>
      </c>
      <c r="Z475" s="3">
        <v>0</v>
      </c>
      <c r="AA475" s="3">
        <v>23.925000000000001</v>
      </c>
      <c r="AB475" s="3">
        <v>0</v>
      </c>
      <c r="AC475" s="3">
        <v>15.072222222222223</v>
      </c>
      <c r="AD475" s="3">
        <v>0</v>
      </c>
      <c r="AE475" s="3">
        <v>0</v>
      </c>
      <c r="AF475" t="s">
        <v>473</v>
      </c>
      <c r="AG475" s="13">
        <v>3</v>
      </c>
      <c r="AQ475"/>
    </row>
    <row r="476" spans="1:43" x14ac:dyDescent="0.2">
      <c r="A476" t="s">
        <v>681</v>
      </c>
      <c r="B476" t="s">
        <v>1161</v>
      </c>
      <c r="C476" t="s">
        <v>1640</v>
      </c>
      <c r="D476" t="s">
        <v>1690</v>
      </c>
      <c r="E476" s="3">
        <v>48.4</v>
      </c>
      <c r="F476" s="3">
        <f>Table3[[#This Row],[Total Hours Nurse Staffing]]/Table3[[#This Row],[MDS Census]]</f>
        <v>3.5693388429752066</v>
      </c>
      <c r="G476" s="3">
        <f>Table3[[#This Row],[Total Direct Care Staff Hours]]/Table3[[#This Row],[MDS Census]]</f>
        <v>3.2846740128558314</v>
      </c>
      <c r="H476" s="3">
        <f>Table3[[#This Row],[Total RN Hours (w/ Admin, DON)]]/Table3[[#This Row],[MDS Census]]</f>
        <v>0.75487832874196514</v>
      </c>
      <c r="I476" s="3">
        <f>Table3[[#This Row],[RN Hours (excl. Admin, DON)]]/Table3[[#This Row],[MDS Census]]</f>
        <v>0.47021349862258954</v>
      </c>
      <c r="J476" s="3">
        <f t="shared" si="7"/>
        <v>172.756</v>
      </c>
      <c r="K476" s="3">
        <f>SUM(Table3[[#This Row],[RN Hours (excl. Admin, DON)]], Table3[[#This Row],[LPN Hours (excl. Admin)]], Table3[[#This Row],[CNA Hours]], Table3[[#This Row],[NA TR Hours]], Table3[[#This Row],[Med Aide/Tech Hours]])</f>
        <v>158.97822222222223</v>
      </c>
      <c r="L476" s="3">
        <f>SUM(Table3[[#This Row],[RN Hours (excl. Admin, DON)]:[RN DON Hours]])</f>
        <v>36.536111111111111</v>
      </c>
      <c r="M476" s="3">
        <v>22.758333333333333</v>
      </c>
      <c r="N476" s="3">
        <v>8.0888888888888886</v>
      </c>
      <c r="O476" s="3">
        <v>5.6888888888888891</v>
      </c>
      <c r="P476" s="3">
        <f>SUM(Table3[[#This Row],[LPN Hours (excl. Admin)]:[LPN Admin Hours]])</f>
        <v>53.117222222222225</v>
      </c>
      <c r="Q476" s="3">
        <v>53.117222222222225</v>
      </c>
      <c r="R476" s="3">
        <v>0</v>
      </c>
      <c r="S476" s="3">
        <f>SUM(Table3[[#This Row],[CNA Hours]], Table3[[#This Row],[NA TR Hours]], Table3[[#This Row],[Med Aide/Tech Hours]])</f>
        <v>83.102666666666664</v>
      </c>
      <c r="T476" s="3">
        <v>72.519333333333336</v>
      </c>
      <c r="U476" s="3">
        <v>10.583333333333334</v>
      </c>
      <c r="V476" s="3">
        <v>0</v>
      </c>
      <c r="W476" s="3">
        <f>SUM(Table3[[#This Row],[RN Hours Contract]:[Med Aide Hours Contract]])</f>
        <v>11.725444444444443</v>
      </c>
      <c r="X476" s="3">
        <v>0.65277777777777779</v>
      </c>
      <c r="Y476" s="3">
        <v>0</v>
      </c>
      <c r="Z476" s="3">
        <v>0</v>
      </c>
      <c r="AA476" s="3">
        <v>5.1283333333333339</v>
      </c>
      <c r="AB476" s="3">
        <v>0</v>
      </c>
      <c r="AC476" s="3">
        <v>5.8360000000000003</v>
      </c>
      <c r="AD476" s="3">
        <v>0.10833333333333334</v>
      </c>
      <c r="AE476" s="3">
        <v>0</v>
      </c>
      <c r="AF476" t="s">
        <v>474</v>
      </c>
      <c r="AG476" s="13">
        <v>3</v>
      </c>
      <c r="AQ476"/>
    </row>
    <row r="477" spans="1:43" x14ac:dyDescent="0.2">
      <c r="A477" t="s">
        <v>681</v>
      </c>
      <c r="B477" t="s">
        <v>1162</v>
      </c>
      <c r="C477" t="s">
        <v>1641</v>
      </c>
      <c r="D477" t="s">
        <v>1714</v>
      </c>
      <c r="E477" s="3">
        <v>70.955555555555549</v>
      </c>
      <c r="F477" s="3">
        <f>Table3[[#This Row],[Total Hours Nurse Staffing]]/Table3[[#This Row],[MDS Census]]</f>
        <v>4.2231803946132169</v>
      </c>
      <c r="G477" s="3">
        <f>Table3[[#This Row],[Total Direct Care Staff Hours]]/Table3[[#This Row],[MDS Census]]</f>
        <v>4.0176526777325394</v>
      </c>
      <c r="H477" s="3">
        <f>Table3[[#This Row],[Total RN Hours (w/ Admin, DON)]]/Table3[[#This Row],[MDS Census]]</f>
        <v>0.84075947384904481</v>
      </c>
      <c r="I477" s="3">
        <f>Table3[[#This Row],[RN Hours (excl. Admin, DON)]]/Table3[[#This Row],[MDS Census]]</f>
        <v>0.63523175696836831</v>
      </c>
      <c r="J477" s="3">
        <f t="shared" si="7"/>
        <v>299.65811111111111</v>
      </c>
      <c r="K477" s="3">
        <f>SUM(Table3[[#This Row],[RN Hours (excl. Admin, DON)]], Table3[[#This Row],[LPN Hours (excl. Admin)]], Table3[[#This Row],[CNA Hours]], Table3[[#This Row],[NA TR Hours]], Table3[[#This Row],[Med Aide/Tech Hours]])</f>
        <v>285.07477777777774</v>
      </c>
      <c r="L477" s="3">
        <f>SUM(Table3[[#This Row],[RN Hours (excl. Admin, DON)]:[RN DON Hours]])</f>
        <v>59.656555555555549</v>
      </c>
      <c r="M477" s="3">
        <v>45.073222222222221</v>
      </c>
      <c r="N477" s="3">
        <v>8.9166666666666661</v>
      </c>
      <c r="O477" s="3">
        <v>5.666666666666667</v>
      </c>
      <c r="P477" s="3">
        <f>SUM(Table3[[#This Row],[LPN Hours (excl. Admin)]:[LPN Admin Hours]])</f>
        <v>59.092555555555556</v>
      </c>
      <c r="Q477" s="3">
        <v>59.092555555555556</v>
      </c>
      <c r="R477" s="3">
        <v>0</v>
      </c>
      <c r="S477" s="3">
        <f>SUM(Table3[[#This Row],[CNA Hours]], Table3[[#This Row],[NA TR Hours]], Table3[[#This Row],[Med Aide/Tech Hours]])</f>
        <v>180.90899999999999</v>
      </c>
      <c r="T477" s="3">
        <v>171.03811111111111</v>
      </c>
      <c r="U477" s="3">
        <v>9.8708888888888922</v>
      </c>
      <c r="V477" s="3">
        <v>0</v>
      </c>
      <c r="W477" s="3">
        <f>SUM(Table3[[#This Row],[RN Hours Contract]:[Med Aide Hours Contract]])</f>
        <v>0</v>
      </c>
      <c r="X477" s="3">
        <v>0</v>
      </c>
      <c r="Y477" s="3">
        <v>0</v>
      </c>
      <c r="Z477" s="3">
        <v>0</v>
      </c>
      <c r="AA477" s="3">
        <v>0</v>
      </c>
      <c r="AB477" s="3">
        <v>0</v>
      </c>
      <c r="AC477" s="3">
        <v>0</v>
      </c>
      <c r="AD477" s="3">
        <v>0</v>
      </c>
      <c r="AE477" s="3">
        <v>0</v>
      </c>
      <c r="AF477" t="s">
        <v>475</v>
      </c>
      <c r="AG477" s="13">
        <v>3</v>
      </c>
      <c r="AQ477"/>
    </row>
    <row r="478" spans="1:43" x14ac:dyDescent="0.2">
      <c r="A478" t="s">
        <v>681</v>
      </c>
      <c r="B478" t="s">
        <v>1163</v>
      </c>
      <c r="C478" t="s">
        <v>1400</v>
      </c>
      <c r="D478" t="s">
        <v>1742</v>
      </c>
      <c r="E478" s="3">
        <v>105.16666666666667</v>
      </c>
      <c r="F478" s="3">
        <f>Table3[[#This Row],[Total Hours Nurse Staffing]]/Table3[[#This Row],[MDS Census]]</f>
        <v>5.0599440042260957</v>
      </c>
      <c r="G478" s="3">
        <f>Table3[[#This Row],[Total Direct Care Staff Hours]]/Table3[[#This Row],[MDS Census]]</f>
        <v>4.7354516640253559</v>
      </c>
      <c r="H478" s="3">
        <f>Table3[[#This Row],[Total RN Hours (w/ Admin, DON)]]/Table3[[#This Row],[MDS Census]]</f>
        <v>0.7893998943475965</v>
      </c>
      <c r="I478" s="3">
        <f>Table3[[#This Row],[RN Hours (excl. Admin, DON)]]/Table3[[#This Row],[MDS Census]]</f>
        <v>0.51455784469096666</v>
      </c>
      <c r="J478" s="3">
        <f t="shared" si="7"/>
        <v>532.13744444444444</v>
      </c>
      <c r="K478" s="3">
        <f>SUM(Table3[[#This Row],[RN Hours (excl. Admin, DON)]], Table3[[#This Row],[LPN Hours (excl. Admin)]], Table3[[#This Row],[CNA Hours]], Table3[[#This Row],[NA TR Hours]], Table3[[#This Row],[Med Aide/Tech Hours]])</f>
        <v>498.01166666666666</v>
      </c>
      <c r="L478" s="3">
        <f>SUM(Table3[[#This Row],[RN Hours (excl. Admin, DON)]:[RN DON Hours]])</f>
        <v>83.018555555555565</v>
      </c>
      <c r="M478" s="3">
        <v>54.114333333333335</v>
      </c>
      <c r="N478" s="3">
        <v>24.754222222222229</v>
      </c>
      <c r="O478" s="3">
        <v>4.1500000000000004</v>
      </c>
      <c r="P478" s="3">
        <f>SUM(Table3[[#This Row],[LPN Hours (excl. Admin)]:[LPN Admin Hours]])</f>
        <v>158.43377777777778</v>
      </c>
      <c r="Q478" s="3">
        <v>153.21222222222224</v>
      </c>
      <c r="R478" s="3">
        <v>5.221555555555554</v>
      </c>
      <c r="S478" s="3">
        <f>SUM(Table3[[#This Row],[CNA Hours]], Table3[[#This Row],[NA TR Hours]], Table3[[#This Row],[Med Aide/Tech Hours]])</f>
        <v>290.6851111111111</v>
      </c>
      <c r="T478" s="3">
        <v>288.69633333333331</v>
      </c>
      <c r="U478" s="3">
        <v>1.988777777777778</v>
      </c>
      <c r="V478" s="3">
        <v>0</v>
      </c>
      <c r="W478" s="3">
        <f>SUM(Table3[[#This Row],[RN Hours Contract]:[Med Aide Hours Contract]])</f>
        <v>6.1333333333333337</v>
      </c>
      <c r="X478" s="3">
        <v>0</v>
      </c>
      <c r="Y478" s="3">
        <v>0</v>
      </c>
      <c r="Z478" s="3">
        <v>0</v>
      </c>
      <c r="AA478" s="3">
        <v>6.1333333333333337</v>
      </c>
      <c r="AB478" s="3">
        <v>0</v>
      </c>
      <c r="AC478" s="3">
        <v>0</v>
      </c>
      <c r="AD478" s="3">
        <v>0</v>
      </c>
      <c r="AE478" s="3">
        <v>0</v>
      </c>
      <c r="AF478" t="s">
        <v>476</v>
      </c>
      <c r="AG478" s="13">
        <v>3</v>
      </c>
      <c r="AQ478"/>
    </row>
    <row r="479" spans="1:43" x14ac:dyDescent="0.2">
      <c r="A479" t="s">
        <v>681</v>
      </c>
      <c r="B479" t="s">
        <v>1164</v>
      </c>
      <c r="C479" t="s">
        <v>1368</v>
      </c>
      <c r="D479" t="s">
        <v>1694</v>
      </c>
      <c r="E479" s="3">
        <v>180.87777777777777</v>
      </c>
      <c r="F479" s="3">
        <f>Table3[[#This Row],[Total Hours Nurse Staffing]]/Table3[[#This Row],[MDS Census]]</f>
        <v>3.60387308802752</v>
      </c>
      <c r="G479" s="3">
        <f>Table3[[#This Row],[Total Direct Care Staff Hours]]/Table3[[#This Row],[MDS Census]]</f>
        <v>3.3314054917378217</v>
      </c>
      <c r="H479" s="3">
        <f>Table3[[#This Row],[Total RN Hours (w/ Admin, DON)]]/Table3[[#This Row],[MDS Census]]</f>
        <v>0.60140364887278086</v>
      </c>
      <c r="I479" s="3">
        <f>Table3[[#This Row],[RN Hours (excl. Admin, DON)]]/Table3[[#This Row],[MDS Census]]</f>
        <v>0.4116653357085816</v>
      </c>
      <c r="J479" s="3">
        <f t="shared" si="7"/>
        <v>651.86055555555549</v>
      </c>
      <c r="K479" s="3">
        <f>SUM(Table3[[#This Row],[RN Hours (excl. Admin, DON)]], Table3[[#This Row],[LPN Hours (excl. Admin)]], Table3[[#This Row],[CNA Hours]], Table3[[#This Row],[NA TR Hours]], Table3[[#This Row],[Med Aide/Tech Hours]])</f>
        <v>602.57722222222219</v>
      </c>
      <c r="L479" s="3">
        <f>SUM(Table3[[#This Row],[RN Hours (excl. Admin, DON)]:[RN DON Hours]])</f>
        <v>108.78055555555555</v>
      </c>
      <c r="M479" s="3">
        <v>74.461111111111109</v>
      </c>
      <c r="N479" s="3">
        <v>28.833333333333332</v>
      </c>
      <c r="O479" s="3">
        <v>5.4861111111111107</v>
      </c>
      <c r="P479" s="3">
        <f>SUM(Table3[[#This Row],[LPN Hours (excl. Admin)]:[LPN Admin Hours]])</f>
        <v>170.91255555555557</v>
      </c>
      <c r="Q479" s="3">
        <v>155.94866666666667</v>
      </c>
      <c r="R479" s="3">
        <v>14.963888888888889</v>
      </c>
      <c r="S479" s="3">
        <f>SUM(Table3[[#This Row],[CNA Hours]], Table3[[#This Row],[NA TR Hours]], Table3[[#This Row],[Med Aide/Tech Hours]])</f>
        <v>372.16744444444441</v>
      </c>
      <c r="T479" s="3">
        <v>317.79522222222221</v>
      </c>
      <c r="U479" s="3">
        <v>54.37222222222222</v>
      </c>
      <c r="V479" s="3">
        <v>0</v>
      </c>
      <c r="W479" s="3">
        <f>SUM(Table3[[#This Row],[RN Hours Contract]:[Med Aide Hours Contract]])</f>
        <v>101.40388888888889</v>
      </c>
      <c r="X479" s="3">
        <v>0.68888888888888888</v>
      </c>
      <c r="Y479" s="3">
        <v>0</v>
      </c>
      <c r="Z479" s="3">
        <v>0</v>
      </c>
      <c r="AA479" s="3">
        <v>24.240333333333336</v>
      </c>
      <c r="AB479" s="3">
        <v>0</v>
      </c>
      <c r="AC479" s="3">
        <v>76.474666666666664</v>
      </c>
      <c r="AD479" s="3">
        <v>0</v>
      </c>
      <c r="AE479" s="3">
        <v>0</v>
      </c>
      <c r="AF479" t="s">
        <v>477</v>
      </c>
      <c r="AG479" s="13">
        <v>3</v>
      </c>
      <c r="AQ479"/>
    </row>
    <row r="480" spans="1:43" x14ac:dyDescent="0.2">
      <c r="A480" t="s">
        <v>681</v>
      </c>
      <c r="B480" t="s">
        <v>692</v>
      </c>
      <c r="C480" t="s">
        <v>1642</v>
      </c>
      <c r="D480" t="s">
        <v>1721</v>
      </c>
      <c r="E480" s="3">
        <v>101.5</v>
      </c>
      <c r="F480" s="3">
        <f>Table3[[#This Row],[Total Hours Nurse Staffing]]/Table3[[#This Row],[MDS Census]]</f>
        <v>4.956845101258895</v>
      </c>
      <c r="G480" s="3">
        <f>Table3[[#This Row],[Total Direct Care Staff Hours]]/Table3[[#This Row],[MDS Census]]</f>
        <v>4.4076934865900386</v>
      </c>
      <c r="H480" s="3">
        <f>Table3[[#This Row],[Total RN Hours (w/ Admin, DON)]]/Table3[[#This Row],[MDS Census]]</f>
        <v>1.2974997263273127</v>
      </c>
      <c r="I480" s="3">
        <f>Table3[[#This Row],[RN Hours (excl. Admin, DON)]]/Table3[[#This Row],[MDS Census]]</f>
        <v>0.74834811165845649</v>
      </c>
      <c r="J480" s="3">
        <f t="shared" si="7"/>
        <v>503.11977777777781</v>
      </c>
      <c r="K480" s="3">
        <f>SUM(Table3[[#This Row],[RN Hours (excl. Admin, DON)]], Table3[[#This Row],[LPN Hours (excl. Admin)]], Table3[[#This Row],[CNA Hours]], Table3[[#This Row],[NA TR Hours]], Table3[[#This Row],[Med Aide/Tech Hours]])</f>
        <v>447.38088888888893</v>
      </c>
      <c r="L480" s="3">
        <f>SUM(Table3[[#This Row],[RN Hours (excl. Admin, DON)]:[RN DON Hours]])</f>
        <v>131.69622222222225</v>
      </c>
      <c r="M480" s="3">
        <v>75.957333333333338</v>
      </c>
      <c r="N480" s="3">
        <v>52.844444444444456</v>
      </c>
      <c r="O480" s="3">
        <v>2.8944444444444444</v>
      </c>
      <c r="P480" s="3">
        <f>SUM(Table3[[#This Row],[LPN Hours (excl. Admin)]:[LPN Admin Hours]])</f>
        <v>140.96577777777779</v>
      </c>
      <c r="Q480" s="3">
        <v>140.96577777777779</v>
      </c>
      <c r="R480" s="3">
        <v>0</v>
      </c>
      <c r="S480" s="3">
        <f>SUM(Table3[[#This Row],[CNA Hours]], Table3[[#This Row],[NA TR Hours]], Table3[[#This Row],[Med Aide/Tech Hours]])</f>
        <v>230.45777777777778</v>
      </c>
      <c r="T480" s="3">
        <v>188.81</v>
      </c>
      <c r="U480" s="3">
        <v>41.647777777777776</v>
      </c>
      <c r="V480" s="3">
        <v>0</v>
      </c>
      <c r="W480" s="3">
        <f>SUM(Table3[[#This Row],[RN Hours Contract]:[Med Aide Hours Contract]])</f>
        <v>208.98755555555556</v>
      </c>
      <c r="X480" s="3">
        <v>52.457333333333331</v>
      </c>
      <c r="Y480" s="3">
        <v>0</v>
      </c>
      <c r="Z480" s="3">
        <v>0</v>
      </c>
      <c r="AA480" s="3">
        <v>107.72466666666666</v>
      </c>
      <c r="AB480" s="3">
        <v>0</v>
      </c>
      <c r="AC480" s="3">
        <v>48.805555555555557</v>
      </c>
      <c r="AD480" s="3">
        <v>0</v>
      </c>
      <c r="AE480" s="3">
        <v>0</v>
      </c>
      <c r="AF480" t="s">
        <v>478</v>
      </c>
      <c r="AG480" s="13">
        <v>3</v>
      </c>
      <c r="AQ480"/>
    </row>
    <row r="481" spans="1:43" x14ac:dyDescent="0.2">
      <c r="A481" t="s">
        <v>681</v>
      </c>
      <c r="B481" t="s">
        <v>1165</v>
      </c>
      <c r="C481" t="s">
        <v>1516</v>
      </c>
      <c r="D481" t="s">
        <v>1688</v>
      </c>
      <c r="E481" s="3">
        <v>86.644444444444446</v>
      </c>
      <c r="F481" s="3">
        <f>Table3[[#This Row],[Total Hours Nurse Staffing]]/Table3[[#This Row],[MDS Census]]</f>
        <v>3.5674826878686843</v>
      </c>
      <c r="G481" s="3">
        <f>Table3[[#This Row],[Total Direct Care Staff Hours]]/Table3[[#This Row],[MDS Census]]</f>
        <v>3.3494203641959475</v>
      </c>
      <c r="H481" s="3">
        <f>Table3[[#This Row],[Total RN Hours (w/ Admin, DON)]]/Table3[[#This Row],[MDS Census]]</f>
        <v>0.75952936650423186</v>
      </c>
      <c r="I481" s="3">
        <f>Table3[[#This Row],[RN Hours (excl. Admin, DON)]]/Table3[[#This Row],[MDS Census]]</f>
        <v>0.54281354193382914</v>
      </c>
      <c r="J481" s="3">
        <f t="shared" si="7"/>
        <v>309.10255555555557</v>
      </c>
      <c r="K481" s="3">
        <f>SUM(Table3[[#This Row],[RN Hours (excl. Admin, DON)]], Table3[[#This Row],[LPN Hours (excl. Admin)]], Table3[[#This Row],[CNA Hours]], Table3[[#This Row],[NA TR Hours]], Table3[[#This Row],[Med Aide/Tech Hours]])</f>
        <v>290.20866666666666</v>
      </c>
      <c r="L481" s="3">
        <f>SUM(Table3[[#This Row],[RN Hours (excl. Admin, DON)]:[RN DON Hours]])</f>
        <v>65.808999999999997</v>
      </c>
      <c r="M481" s="3">
        <v>47.031777777777776</v>
      </c>
      <c r="N481" s="3">
        <v>13.977222222222226</v>
      </c>
      <c r="O481" s="3">
        <v>4.8</v>
      </c>
      <c r="P481" s="3">
        <f>SUM(Table3[[#This Row],[LPN Hours (excl. Admin)]:[LPN Admin Hours]])</f>
        <v>84.657555555555547</v>
      </c>
      <c r="Q481" s="3">
        <v>84.540888888888887</v>
      </c>
      <c r="R481" s="3">
        <v>0.11666666666666667</v>
      </c>
      <c r="S481" s="3">
        <f>SUM(Table3[[#This Row],[CNA Hours]], Table3[[#This Row],[NA TR Hours]], Table3[[#This Row],[Med Aide/Tech Hours]])</f>
        <v>158.636</v>
      </c>
      <c r="T481" s="3">
        <v>158.636</v>
      </c>
      <c r="U481" s="3">
        <v>0</v>
      </c>
      <c r="V481" s="3">
        <v>0</v>
      </c>
      <c r="W481" s="3">
        <f>SUM(Table3[[#This Row],[RN Hours Contract]:[Med Aide Hours Contract]])</f>
        <v>70.39811111111112</v>
      </c>
      <c r="X481" s="3">
        <v>2.2221111111111109</v>
      </c>
      <c r="Y481" s="3">
        <v>0</v>
      </c>
      <c r="Z481" s="3">
        <v>0</v>
      </c>
      <c r="AA481" s="3">
        <v>1.9955555555555557</v>
      </c>
      <c r="AB481" s="3">
        <v>0</v>
      </c>
      <c r="AC481" s="3">
        <v>66.180444444444447</v>
      </c>
      <c r="AD481" s="3">
        <v>0</v>
      </c>
      <c r="AE481" s="3">
        <v>0</v>
      </c>
      <c r="AF481" t="s">
        <v>479</v>
      </c>
      <c r="AG481" s="13">
        <v>3</v>
      </c>
      <c r="AQ481"/>
    </row>
    <row r="482" spans="1:43" x14ac:dyDescent="0.2">
      <c r="A482" t="s">
        <v>681</v>
      </c>
      <c r="B482" t="s">
        <v>1166</v>
      </c>
      <c r="C482" t="s">
        <v>1451</v>
      </c>
      <c r="D482" t="s">
        <v>1707</v>
      </c>
      <c r="E482" s="3">
        <v>67.477777777777774</v>
      </c>
      <c r="F482" s="3">
        <f>Table3[[#This Row],[Total Hours Nurse Staffing]]/Table3[[#This Row],[MDS Census]]</f>
        <v>5.18351226741314</v>
      </c>
      <c r="G482" s="3">
        <f>Table3[[#This Row],[Total Direct Care Staff Hours]]/Table3[[#This Row],[MDS Census]]</f>
        <v>4.7879499423678578</v>
      </c>
      <c r="H482" s="3">
        <f>Table3[[#This Row],[Total RN Hours (w/ Admin, DON)]]/Table3[[#This Row],[MDS Census]]</f>
        <v>0.67400296393874537</v>
      </c>
      <c r="I482" s="3">
        <f>Table3[[#This Row],[RN Hours (excl. Admin, DON)]]/Table3[[#This Row],[MDS Census]]</f>
        <v>0.45170755804380042</v>
      </c>
      <c r="J482" s="3">
        <f t="shared" si="7"/>
        <v>349.77188888888884</v>
      </c>
      <c r="K482" s="3">
        <f>SUM(Table3[[#This Row],[RN Hours (excl. Admin, DON)]], Table3[[#This Row],[LPN Hours (excl. Admin)]], Table3[[#This Row],[CNA Hours]], Table3[[#This Row],[NA TR Hours]], Table3[[#This Row],[Med Aide/Tech Hours]])</f>
        <v>323.08022222222223</v>
      </c>
      <c r="L482" s="3">
        <f>SUM(Table3[[#This Row],[RN Hours (excl. Admin, DON)]:[RN DON Hours]])</f>
        <v>45.480222222222224</v>
      </c>
      <c r="M482" s="3">
        <v>30.480222222222221</v>
      </c>
      <c r="N482" s="3">
        <v>10.933333333333334</v>
      </c>
      <c r="O482" s="3">
        <v>4.0666666666666664</v>
      </c>
      <c r="P482" s="3">
        <f>SUM(Table3[[#This Row],[LPN Hours (excl. Admin)]:[LPN Admin Hours]])</f>
        <v>125.06666666666666</v>
      </c>
      <c r="Q482" s="3">
        <v>113.375</v>
      </c>
      <c r="R482" s="3">
        <v>11.691666666666666</v>
      </c>
      <c r="S482" s="3">
        <f>SUM(Table3[[#This Row],[CNA Hours]], Table3[[#This Row],[NA TR Hours]], Table3[[#This Row],[Med Aide/Tech Hours]])</f>
        <v>179.22499999999999</v>
      </c>
      <c r="T482" s="3">
        <v>179.22499999999999</v>
      </c>
      <c r="U482" s="3">
        <v>0</v>
      </c>
      <c r="V482" s="3">
        <v>0</v>
      </c>
      <c r="W482" s="3">
        <f>SUM(Table3[[#This Row],[RN Hours Contract]:[Med Aide Hours Contract]])</f>
        <v>67.183333333333337</v>
      </c>
      <c r="X482" s="3">
        <v>0</v>
      </c>
      <c r="Y482" s="3">
        <v>0</v>
      </c>
      <c r="Z482" s="3">
        <v>0</v>
      </c>
      <c r="AA482" s="3">
        <v>13.233333333333333</v>
      </c>
      <c r="AB482" s="3">
        <v>0</v>
      </c>
      <c r="AC482" s="3">
        <v>53.95</v>
      </c>
      <c r="AD482" s="3">
        <v>0</v>
      </c>
      <c r="AE482" s="3">
        <v>0</v>
      </c>
      <c r="AF482" t="s">
        <v>480</v>
      </c>
      <c r="AG482" s="13">
        <v>3</v>
      </c>
      <c r="AQ482"/>
    </row>
    <row r="483" spans="1:43" x14ac:dyDescent="0.2">
      <c r="A483" t="s">
        <v>681</v>
      </c>
      <c r="B483" t="s">
        <v>1167</v>
      </c>
      <c r="C483" t="s">
        <v>1445</v>
      </c>
      <c r="D483" t="s">
        <v>1707</v>
      </c>
      <c r="E483" s="3">
        <v>52.766666666666666</v>
      </c>
      <c r="F483" s="3">
        <f>Table3[[#This Row],[Total Hours Nurse Staffing]]/Table3[[#This Row],[MDS Census]]</f>
        <v>3.627466835123184</v>
      </c>
      <c r="G483" s="3">
        <f>Table3[[#This Row],[Total Direct Care Staff Hours]]/Table3[[#This Row],[MDS Census]]</f>
        <v>3.2932385765424299</v>
      </c>
      <c r="H483" s="3">
        <f>Table3[[#This Row],[Total RN Hours (w/ Admin, DON)]]/Table3[[#This Row],[MDS Census]]</f>
        <v>1.0747546851968837</v>
      </c>
      <c r="I483" s="3">
        <f>Table3[[#This Row],[RN Hours (excl. Admin, DON)]]/Table3[[#This Row],[MDS Census]]</f>
        <v>0.74052642661612977</v>
      </c>
      <c r="J483" s="3">
        <f t="shared" si="7"/>
        <v>191.40933333333334</v>
      </c>
      <c r="K483" s="3">
        <f>SUM(Table3[[#This Row],[RN Hours (excl. Admin, DON)]], Table3[[#This Row],[LPN Hours (excl. Admin)]], Table3[[#This Row],[CNA Hours]], Table3[[#This Row],[NA TR Hours]], Table3[[#This Row],[Med Aide/Tech Hours]])</f>
        <v>173.77322222222222</v>
      </c>
      <c r="L483" s="3">
        <f>SUM(Table3[[#This Row],[RN Hours (excl. Admin, DON)]:[RN DON Hours]])</f>
        <v>56.711222222222226</v>
      </c>
      <c r="M483" s="3">
        <v>39.075111111111113</v>
      </c>
      <c r="N483" s="3">
        <v>12.386111111111111</v>
      </c>
      <c r="O483" s="3">
        <v>5.25</v>
      </c>
      <c r="P483" s="3">
        <f>SUM(Table3[[#This Row],[LPN Hours (excl. Admin)]:[LPN Admin Hours]])</f>
        <v>44.572222222222223</v>
      </c>
      <c r="Q483" s="3">
        <v>44.572222222222223</v>
      </c>
      <c r="R483" s="3">
        <v>0</v>
      </c>
      <c r="S483" s="3">
        <f>SUM(Table3[[#This Row],[CNA Hours]], Table3[[#This Row],[NA TR Hours]], Table3[[#This Row],[Med Aide/Tech Hours]])</f>
        <v>90.125888888888895</v>
      </c>
      <c r="T483" s="3">
        <v>90.125888888888895</v>
      </c>
      <c r="U483" s="3">
        <v>0</v>
      </c>
      <c r="V483" s="3">
        <v>0</v>
      </c>
      <c r="W483" s="3">
        <f>SUM(Table3[[#This Row],[RN Hours Contract]:[Med Aide Hours Contract]])</f>
        <v>34.105555555555554</v>
      </c>
      <c r="X483" s="3">
        <v>0.16666666666666666</v>
      </c>
      <c r="Y483" s="3">
        <v>0</v>
      </c>
      <c r="Z483" s="3">
        <v>0</v>
      </c>
      <c r="AA483" s="3">
        <v>5.708333333333333</v>
      </c>
      <c r="AB483" s="3">
        <v>0</v>
      </c>
      <c r="AC483" s="3">
        <v>28.230555555555554</v>
      </c>
      <c r="AD483" s="3">
        <v>0</v>
      </c>
      <c r="AE483" s="3">
        <v>0</v>
      </c>
      <c r="AF483" t="s">
        <v>481</v>
      </c>
      <c r="AG483" s="13">
        <v>3</v>
      </c>
      <c r="AQ483"/>
    </row>
    <row r="484" spans="1:43" x14ac:dyDescent="0.2">
      <c r="A484" t="s">
        <v>681</v>
      </c>
      <c r="B484" t="s">
        <v>1168</v>
      </c>
      <c r="C484" t="s">
        <v>1643</v>
      </c>
      <c r="D484" t="s">
        <v>1688</v>
      </c>
      <c r="E484" s="3">
        <v>130.95555555555555</v>
      </c>
      <c r="F484" s="3">
        <f>Table3[[#This Row],[Total Hours Nurse Staffing]]/Table3[[#This Row],[MDS Census]]</f>
        <v>3.1749983030714408</v>
      </c>
      <c r="G484" s="3">
        <f>Table3[[#This Row],[Total Direct Care Staff Hours]]/Table3[[#This Row],[MDS Census]]</f>
        <v>2.9658942813507556</v>
      </c>
      <c r="H484" s="3">
        <f>Table3[[#This Row],[Total RN Hours (w/ Admin, DON)]]/Table3[[#This Row],[MDS Census]]</f>
        <v>0.76998133378584765</v>
      </c>
      <c r="I484" s="3">
        <f>Table3[[#This Row],[RN Hours (excl. Admin, DON)]]/Table3[[#This Row],[MDS Census]]</f>
        <v>0.56087731206516211</v>
      </c>
      <c r="J484" s="3">
        <f t="shared" si="7"/>
        <v>415.78366666666665</v>
      </c>
      <c r="K484" s="3">
        <f>SUM(Table3[[#This Row],[RN Hours (excl. Admin, DON)]], Table3[[#This Row],[LPN Hours (excl. Admin)]], Table3[[#This Row],[CNA Hours]], Table3[[#This Row],[NA TR Hours]], Table3[[#This Row],[Med Aide/Tech Hours]])</f>
        <v>388.40033333333338</v>
      </c>
      <c r="L484" s="3">
        <f>SUM(Table3[[#This Row],[RN Hours (excl. Admin, DON)]:[RN DON Hours]])</f>
        <v>100.83333333333333</v>
      </c>
      <c r="M484" s="3">
        <v>73.45</v>
      </c>
      <c r="N484" s="3">
        <v>21.783333333333335</v>
      </c>
      <c r="O484" s="3">
        <v>5.6</v>
      </c>
      <c r="P484" s="3">
        <f>SUM(Table3[[#This Row],[LPN Hours (excl. Admin)]:[LPN Admin Hours]])</f>
        <v>112.52344444444445</v>
      </c>
      <c r="Q484" s="3">
        <v>112.52344444444445</v>
      </c>
      <c r="R484" s="3">
        <v>0</v>
      </c>
      <c r="S484" s="3">
        <f>SUM(Table3[[#This Row],[CNA Hours]], Table3[[#This Row],[NA TR Hours]], Table3[[#This Row],[Med Aide/Tech Hours]])</f>
        <v>202.42688888888887</v>
      </c>
      <c r="T484" s="3">
        <v>147.59422222222221</v>
      </c>
      <c r="U484" s="3">
        <v>54.832666666666661</v>
      </c>
      <c r="V484" s="3">
        <v>0</v>
      </c>
      <c r="W484" s="3">
        <f>SUM(Table3[[#This Row],[RN Hours Contract]:[Med Aide Hours Contract]])</f>
        <v>0</v>
      </c>
      <c r="X484" s="3">
        <v>0</v>
      </c>
      <c r="Y484" s="3">
        <v>0</v>
      </c>
      <c r="Z484" s="3">
        <v>0</v>
      </c>
      <c r="AA484" s="3">
        <v>0</v>
      </c>
      <c r="AB484" s="3">
        <v>0</v>
      </c>
      <c r="AC484" s="3">
        <v>0</v>
      </c>
      <c r="AD484" s="3">
        <v>0</v>
      </c>
      <c r="AE484" s="3">
        <v>0</v>
      </c>
      <c r="AF484" t="s">
        <v>482</v>
      </c>
      <c r="AG484" s="13">
        <v>3</v>
      </c>
      <c r="AQ484"/>
    </row>
    <row r="485" spans="1:43" x14ac:dyDescent="0.2">
      <c r="A485" t="s">
        <v>681</v>
      </c>
      <c r="B485" t="s">
        <v>1169</v>
      </c>
      <c r="C485" t="s">
        <v>1534</v>
      </c>
      <c r="D485" t="s">
        <v>1714</v>
      </c>
      <c r="E485" s="3">
        <v>80.955555555555549</v>
      </c>
      <c r="F485" s="3">
        <f>Table3[[#This Row],[Total Hours Nurse Staffing]]/Table3[[#This Row],[MDS Census]]</f>
        <v>5.221426022508922</v>
      </c>
      <c r="G485" s="3">
        <f>Table3[[#This Row],[Total Direct Care Staff Hours]]/Table3[[#This Row],[MDS Census]]</f>
        <v>4.8123552017567945</v>
      </c>
      <c r="H485" s="3">
        <f>Table3[[#This Row],[Total RN Hours (w/ Admin, DON)]]/Table3[[#This Row],[MDS Census]]</f>
        <v>1.0439843535547628</v>
      </c>
      <c r="I485" s="3">
        <f>Table3[[#This Row],[RN Hours (excl. Admin, DON)]]/Table3[[#This Row],[MDS Census]]</f>
        <v>0.80252813615152363</v>
      </c>
      <c r="J485" s="3">
        <f t="shared" si="7"/>
        <v>422.70344444444447</v>
      </c>
      <c r="K485" s="3">
        <f>SUM(Table3[[#This Row],[RN Hours (excl. Admin, DON)]], Table3[[#This Row],[LPN Hours (excl. Admin)]], Table3[[#This Row],[CNA Hours]], Table3[[#This Row],[NA TR Hours]], Table3[[#This Row],[Med Aide/Tech Hours]])</f>
        <v>389.58688888888889</v>
      </c>
      <c r="L485" s="3">
        <f>SUM(Table3[[#This Row],[RN Hours (excl. Admin, DON)]:[RN DON Hours]])</f>
        <v>84.51633333333335</v>
      </c>
      <c r="M485" s="3">
        <v>64.969111111111118</v>
      </c>
      <c r="N485" s="3">
        <v>14.491666666666667</v>
      </c>
      <c r="O485" s="3">
        <v>5.0555555555555554</v>
      </c>
      <c r="P485" s="3">
        <f>SUM(Table3[[#This Row],[LPN Hours (excl. Admin)]:[LPN Admin Hours]])</f>
        <v>114.01611111111112</v>
      </c>
      <c r="Q485" s="3">
        <v>100.44677777777777</v>
      </c>
      <c r="R485" s="3">
        <v>13.569333333333345</v>
      </c>
      <c r="S485" s="3">
        <f>SUM(Table3[[#This Row],[CNA Hours]], Table3[[#This Row],[NA TR Hours]], Table3[[#This Row],[Med Aide/Tech Hours]])</f>
        <v>224.17099999999999</v>
      </c>
      <c r="T485" s="3">
        <v>224.17099999999999</v>
      </c>
      <c r="U485" s="3">
        <v>0</v>
      </c>
      <c r="V485" s="3">
        <v>0</v>
      </c>
      <c r="W485" s="3">
        <f>SUM(Table3[[#This Row],[RN Hours Contract]:[Med Aide Hours Contract]])</f>
        <v>7.0985555555555564</v>
      </c>
      <c r="X485" s="3">
        <v>0</v>
      </c>
      <c r="Y485" s="3">
        <v>3.6972222222222224</v>
      </c>
      <c r="Z485" s="3">
        <v>0</v>
      </c>
      <c r="AA485" s="3">
        <v>1.7356666666666665</v>
      </c>
      <c r="AB485" s="3">
        <v>0.37222222222222223</v>
      </c>
      <c r="AC485" s="3">
        <v>1.2934444444444444</v>
      </c>
      <c r="AD485" s="3">
        <v>0</v>
      </c>
      <c r="AE485" s="3">
        <v>0</v>
      </c>
      <c r="AF485" t="s">
        <v>483</v>
      </c>
      <c r="AG485" s="13">
        <v>3</v>
      </c>
      <c r="AQ485"/>
    </row>
    <row r="486" spans="1:43" x14ac:dyDescent="0.2">
      <c r="A486" t="s">
        <v>681</v>
      </c>
      <c r="B486" t="s">
        <v>1170</v>
      </c>
      <c r="C486" t="s">
        <v>1507</v>
      </c>
      <c r="D486" t="s">
        <v>1702</v>
      </c>
      <c r="E486" s="3">
        <v>112.33333333333333</v>
      </c>
      <c r="F486" s="3">
        <f>Table3[[#This Row],[Total Hours Nurse Staffing]]/Table3[[#This Row],[MDS Census]]</f>
        <v>3.9831355093966372</v>
      </c>
      <c r="G486" s="3">
        <f>Table3[[#This Row],[Total Direct Care Staff Hours]]/Table3[[#This Row],[MDS Census]]</f>
        <v>3.8346686449060337</v>
      </c>
      <c r="H486" s="3">
        <f>Table3[[#This Row],[Total RN Hours (w/ Admin, DON)]]/Table3[[#This Row],[MDS Census]]</f>
        <v>0.51923837784371907</v>
      </c>
      <c r="I486" s="3">
        <f>Table3[[#This Row],[RN Hours (excl. Admin, DON)]]/Table3[[#This Row],[MDS Census]]</f>
        <v>0.41995548961424334</v>
      </c>
      <c r="J486" s="3">
        <f t="shared" si="7"/>
        <v>447.43888888888887</v>
      </c>
      <c r="K486" s="3">
        <f>SUM(Table3[[#This Row],[RN Hours (excl. Admin, DON)]], Table3[[#This Row],[LPN Hours (excl. Admin)]], Table3[[#This Row],[CNA Hours]], Table3[[#This Row],[NA TR Hours]], Table3[[#This Row],[Med Aide/Tech Hours]])</f>
        <v>430.76111111111112</v>
      </c>
      <c r="L486" s="3">
        <f>SUM(Table3[[#This Row],[RN Hours (excl. Admin, DON)]:[RN DON Hours]])</f>
        <v>58.327777777777776</v>
      </c>
      <c r="M486" s="3">
        <v>47.174999999999997</v>
      </c>
      <c r="N486" s="3">
        <v>5.552777777777778</v>
      </c>
      <c r="O486" s="3">
        <v>5.6</v>
      </c>
      <c r="P486" s="3">
        <f>SUM(Table3[[#This Row],[LPN Hours (excl. Admin)]:[LPN Admin Hours]])</f>
        <v>119.19722222222222</v>
      </c>
      <c r="Q486" s="3">
        <v>113.67222222222222</v>
      </c>
      <c r="R486" s="3">
        <v>5.5250000000000004</v>
      </c>
      <c r="S486" s="3">
        <f>SUM(Table3[[#This Row],[CNA Hours]], Table3[[#This Row],[NA TR Hours]], Table3[[#This Row],[Med Aide/Tech Hours]])</f>
        <v>269.91388888888889</v>
      </c>
      <c r="T486" s="3">
        <v>242.00555555555556</v>
      </c>
      <c r="U486" s="3">
        <v>27.908333333333335</v>
      </c>
      <c r="V486" s="3">
        <v>0</v>
      </c>
      <c r="W486" s="3">
        <f>SUM(Table3[[#This Row],[RN Hours Contract]:[Med Aide Hours Contract]])</f>
        <v>2.5388888888888888</v>
      </c>
      <c r="X486" s="3">
        <v>0</v>
      </c>
      <c r="Y486" s="3">
        <v>0</v>
      </c>
      <c r="Z486" s="3">
        <v>0</v>
      </c>
      <c r="AA486" s="3">
        <v>2.5388888888888888</v>
      </c>
      <c r="AB486" s="3">
        <v>0</v>
      </c>
      <c r="AC486" s="3">
        <v>0</v>
      </c>
      <c r="AD486" s="3">
        <v>0</v>
      </c>
      <c r="AE486" s="3">
        <v>0</v>
      </c>
      <c r="AF486" t="s">
        <v>484</v>
      </c>
      <c r="AG486" s="13">
        <v>3</v>
      </c>
      <c r="AQ486"/>
    </row>
    <row r="487" spans="1:43" x14ac:dyDescent="0.2">
      <c r="A487" t="s">
        <v>681</v>
      </c>
      <c r="B487" t="s">
        <v>1171</v>
      </c>
      <c r="C487" t="s">
        <v>1644</v>
      </c>
      <c r="D487" t="s">
        <v>1729</v>
      </c>
      <c r="E487" s="3">
        <v>40.788888888888891</v>
      </c>
      <c r="F487" s="3">
        <f>Table3[[#This Row],[Total Hours Nurse Staffing]]/Table3[[#This Row],[MDS Census]]</f>
        <v>4.8478616180877143</v>
      </c>
      <c r="G487" s="3">
        <f>Table3[[#This Row],[Total Direct Care Staff Hours]]/Table3[[#This Row],[MDS Census]]</f>
        <v>4.4591391991283027</v>
      </c>
      <c r="H487" s="3">
        <f>Table3[[#This Row],[Total RN Hours (w/ Admin, DON)]]/Table3[[#This Row],[MDS Census]]</f>
        <v>0.94020702805774992</v>
      </c>
      <c r="I487" s="3">
        <f>Table3[[#This Row],[RN Hours (excl. Admin, DON)]]/Table3[[#This Row],[MDS Census]]</f>
        <v>0.68659765731408329</v>
      </c>
      <c r="J487" s="3">
        <f t="shared" si="7"/>
        <v>197.73888888888888</v>
      </c>
      <c r="K487" s="3">
        <f>SUM(Table3[[#This Row],[RN Hours (excl. Admin, DON)]], Table3[[#This Row],[LPN Hours (excl. Admin)]], Table3[[#This Row],[CNA Hours]], Table3[[#This Row],[NA TR Hours]], Table3[[#This Row],[Med Aide/Tech Hours]])</f>
        <v>181.88333333333333</v>
      </c>
      <c r="L487" s="3">
        <f>SUM(Table3[[#This Row],[RN Hours (excl. Admin, DON)]:[RN DON Hours]])</f>
        <v>38.35</v>
      </c>
      <c r="M487" s="3">
        <v>28.005555555555556</v>
      </c>
      <c r="N487" s="3">
        <v>5.0111111111111111</v>
      </c>
      <c r="O487" s="3">
        <v>5.333333333333333</v>
      </c>
      <c r="P487" s="3">
        <f>SUM(Table3[[#This Row],[LPN Hours (excl. Admin)]:[LPN Admin Hours]])</f>
        <v>57.233333333333334</v>
      </c>
      <c r="Q487" s="3">
        <v>51.722222222222221</v>
      </c>
      <c r="R487" s="3">
        <v>5.5111111111111111</v>
      </c>
      <c r="S487" s="3">
        <f>SUM(Table3[[#This Row],[CNA Hours]], Table3[[#This Row],[NA TR Hours]], Table3[[#This Row],[Med Aide/Tech Hours]])</f>
        <v>102.15555555555555</v>
      </c>
      <c r="T487" s="3">
        <v>102.15555555555555</v>
      </c>
      <c r="U487" s="3">
        <v>0</v>
      </c>
      <c r="V487" s="3">
        <v>0</v>
      </c>
      <c r="W487" s="3">
        <f>SUM(Table3[[#This Row],[RN Hours Contract]:[Med Aide Hours Contract]])</f>
        <v>4.0972222222222223</v>
      </c>
      <c r="X487" s="3">
        <v>0</v>
      </c>
      <c r="Y487" s="3">
        <v>0</v>
      </c>
      <c r="Z487" s="3">
        <v>0</v>
      </c>
      <c r="AA487" s="3">
        <v>2.8083333333333331</v>
      </c>
      <c r="AB487" s="3">
        <v>0</v>
      </c>
      <c r="AC487" s="3">
        <v>1.288888888888889</v>
      </c>
      <c r="AD487" s="3">
        <v>0</v>
      </c>
      <c r="AE487" s="3">
        <v>0</v>
      </c>
      <c r="AF487" t="s">
        <v>485</v>
      </c>
      <c r="AG487" s="13">
        <v>3</v>
      </c>
      <c r="AQ487"/>
    </row>
    <row r="488" spans="1:43" x14ac:dyDescent="0.2">
      <c r="A488" t="s">
        <v>681</v>
      </c>
      <c r="B488" t="s">
        <v>1172</v>
      </c>
      <c r="C488" t="s">
        <v>1645</v>
      </c>
      <c r="D488" t="s">
        <v>1709</v>
      </c>
      <c r="E488" s="3">
        <v>38.088888888888889</v>
      </c>
      <c r="F488" s="3">
        <f>Table3[[#This Row],[Total Hours Nurse Staffing]]/Table3[[#This Row],[MDS Census]]</f>
        <v>4.9634130688448073</v>
      </c>
      <c r="G488" s="3">
        <f>Table3[[#This Row],[Total Direct Care Staff Hours]]/Table3[[#This Row],[MDS Census]]</f>
        <v>4.7323745624270712</v>
      </c>
      <c r="H488" s="3">
        <f>Table3[[#This Row],[Total RN Hours (w/ Admin, DON)]]/Table3[[#This Row],[MDS Census]]</f>
        <v>1.8373191365227539</v>
      </c>
      <c r="I488" s="3">
        <f>Table3[[#This Row],[RN Hours (excl. Admin, DON)]]/Table3[[#This Row],[MDS Census]]</f>
        <v>1.6062806301050174</v>
      </c>
      <c r="J488" s="3">
        <f t="shared" si="7"/>
        <v>189.05088888888889</v>
      </c>
      <c r="K488" s="3">
        <f>SUM(Table3[[#This Row],[RN Hours (excl. Admin, DON)]], Table3[[#This Row],[LPN Hours (excl. Admin)]], Table3[[#This Row],[CNA Hours]], Table3[[#This Row],[NA TR Hours]], Table3[[#This Row],[Med Aide/Tech Hours]])</f>
        <v>180.25088888888888</v>
      </c>
      <c r="L488" s="3">
        <f>SUM(Table3[[#This Row],[RN Hours (excl. Admin, DON)]:[RN DON Hours]])</f>
        <v>69.981444444444449</v>
      </c>
      <c r="M488" s="3">
        <v>61.181444444444445</v>
      </c>
      <c r="N488" s="3">
        <v>5.4222222222222225</v>
      </c>
      <c r="O488" s="3">
        <v>3.3777777777777778</v>
      </c>
      <c r="P488" s="3">
        <f>SUM(Table3[[#This Row],[LPN Hours (excl. Admin)]:[LPN Admin Hours]])</f>
        <v>21.447222222222223</v>
      </c>
      <c r="Q488" s="3">
        <v>21.447222222222223</v>
      </c>
      <c r="R488" s="3">
        <v>0</v>
      </c>
      <c r="S488" s="3">
        <f>SUM(Table3[[#This Row],[CNA Hours]], Table3[[#This Row],[NA TR Hours]], Table3[[#This Row],[Med Aide/Tech Hours]])</f>
        <v>97.62222222222222</v>
      </c>
      <c r="T488" s="3">
        <v>97.62222222222222</v>
      </c>
      <c r="U488" s="3">
        <v>0</v>
      </c>
      <c r="V488" s="3">
        <v>0</v>
      </c>
      <c r="W488" s="3">
        <f>SUM(Table3[[#This Row],[RN Hours Contract]:[Med Aide Hours Contract]])</f>
        <v>1.3425555555555555</v>
      </c>
      <c r="X488" s="3">
        <v>1.1981111111111111</v>
      </c>
      <c r="Y488" s="3">
        <v>0</v>
      </c>
      <c r="Z488" s="3">
        <v>0</v>
      </c>
      <c r="AA488" s="3">
        <v>0</v>
      </c>
      <c r="AB488" s="3">
        <v>0</v>
      </c>
      <c r="AC488" s="3">
        <v>0.14444444444444443</v>
      </c>
      <c r="AD488" s="3">
        <v>0</v>
      </c>
      <c r="AE488" s="3">
        <v>0</v>
      </c>
      <c r="AF488" t="s">
        <v>486</v>
      </c>
      <c r="AG488" s="13">
        <v>3</v>
      </c>
      <c r="AQ488"/>
    </row>
    <row r="489" spans="1:43" x14ac:dyDescent="0.2">
      <c r="A489" t="s">
        <v>681</v>
      </c>
      <c r="B489" t="s">
        <v>1173</v>
      </c>
      <c r="C489" t="s">
        <v>1376</v>
      </c>
      <c r="D489" t="s">
        <v>1708</v>
      </c>
      <c r="E489" s="3">
        <v>66.333333333333329</v>
      </c>
      <c r="F489" s="3">
        <f>Table3[[#This Row],[Total Hours Nurse Staffing]]/Table3[[#This Row],[MDS Census]]</f>
        <v>4.7150385259631502</v>
      </c>
      <c r="G489" s="3">
        <f>Table3[[#This Row],[Total Direct Care Staff Hours]]/Table3[[#This Row],[MDS Census]]</f>
        <v>4.4552495812395314</v>
      </c>
      <c r="H489" s="3">
        <f>Table3[[#This Row],[Total RN Hours (w/ Admin, DON)]]/Table3[[#This Row],[MDS Census]]</f>
        <v>1.071705192629816</v>
      </c>
      <c r="I489" s="3">
        <f>Table3[[#This Row],[RN Hours (excl. Admin, DON)]]/Table3[[#This Row],[MDS Census]]</f>
        <v>0.81191624790619776</v>
      </c>
      <c r="J489" s="3">
        <f t="shared" ref="J489:J552" si="8">SUM(L489,P489,S489)</f>
        <v>312.76422222222226</v>
      </c>
      <c r="K489" s="3">
        <f>SUM(Table3[[#This Row],[RN Hours (excl. Admin, DON)]], Table3[[#This Row],[LPN Hours (excl. Admin)]], Table3[[#This Row],[CNA Hours]], Table3[[#This Row],[NA TR Hours]], Table3[[#This Row],[Med Aide/Tech Hours]])</f>
        <v>295.53155555555554</v>
      </c>
      <c r="L489" s="3">
        <f>SUM(Table3[[#This Row],[RN Hours (excl. Admin, DON)]:[RN DON Hours]])</f>
        <v>71.089777777777783</v>
      </c>
      <c r="M489" s="3">
        <v>53.857111111111116</v>
      </c>
      <c r="N489" s="3">
        <v>12.399333333333338</v>
      </c>
      <c r="O489" s="3">
        <v>4.833333333333333</v>
      </c>
      <c r="P489" s="3">
        <f>SUM(Table3[[#This Row],[LPN Hours (excl. Admin)]:[LPN Admin Hours]])</f>
        <v>65.617444444444445</v>
      </c>
      <c r="Q489" s="3">
        <v>65.617444444444445</v>
      </c>
      <c r="R489" s="3">
        <v>0</v>
      </c>
      <c r="S489" s="3">
        <f>SUM(Table3[[#This Row],[CNA Hours]], Table3[[#This Row],[NA TR Hours]], Table3[[#This Row],[Med Aide/Tech Hours]])</f>
        <v>176.05700000000002</v>
      </c>
      <c r="T489" s="3">
        <v>146.65811111111111</v>
      </c>
      <c r="U489" s="3">
        <v>29.398888888888891</v>
      </c>
      <c r="V489" s="3">
        <v>0</v>
      </c>
      <c r="W489" s="3">
        <f>SUM(Table3[[#This Row],[RN Hours Contract]:[Med Aide Hours Contract]])</f>
        <v>0</v>
      </c>
      <c r="X489" s="3">
        <v>0</v>
      </c>
      <c r="Y489" s="3">
        <v>0</v>
      </c>
      <c r="Z489" s="3">
        <v>0</v>
      </c>
      <c r="AA489" s="3">
        <v>0</v>
      </c>
      <c r="AB489" s="3">
        <v>0</v>
      </c>
      <c r="AC489" s="3">
        <v>0</v>
      </c>
      <c r="AD489" s="3">
        <v>0</v>
      </c>
      <c r="AE489" s="3">
        <v>0</v>
      </c>
      <c r="AF489" t="s">
        <v>487</v>
      </c>
      <c r="AG489" s="13">
        <v>3</v>
      </c>
      <c r="AQ489"/>
    </row>
    <row r="490" spans="1:43" x14ac:dyDescent="0.2">
      <c r="A490" t="s">
        <v>681</v>
      </c>
      <c r="B490" t="s">
        <v>1174</v>
      </c>
      <c r="C490" t="s">
        <v>1646</v>
      </c>
      <c r="D490" t="s">
        <v>1688</v>
      </c>
      <c r="E490" s="3">
        <v>54.37777777777778</v>
      </c>
      <c r="F490" s="3">
        <f>Table3[[#This Row],[Total Hours Nurse Staffing]]/Table3[[#This Row],[MDS Census]]</f>
        <v>4.7420984879444221</v>
      </c>
      <c r="G490" s="3">
        <f>Table3[[#This Row],[Total Direct Care Staff Hours]]/Table3[[#This Row],[MDS Census]]</f>
        <v>4.0079342051491622</v>
      </c>
      <c r="H490" s="3">
        <f>Table3[[#This Row],[Total RN Hours (w/ Admin, DON)]]/Table3[[#This Row],[MDS Census]]</f>
        <v>1.2673845525132814</v>
      </c>
      <c r="I490" s="3">
        <f>Table3[[#This Row],[RN Hours (excl. Admin, DON)]]/Table3[[#This Row],[MDS Census]]</f>
        <v>0.56192889252145484</v>
      </c>
      <c r="J490" s="3">
        <f t="shared" si="8"/>
        <v>257.86477777777782</v>
      </c>
      <c r="K490" s="3">
        <f>SUM(Table3[[#This Row],[RN Hours (excl. Admin, DON)]], Table3[[#This Row],[LPN Hours (excl. Admin)]], Table3[[#This Row],[CNA Hours]], Table3[[#This Row],[NA TR Hours]], Table3[[#This Row],[Med Aide/Tech Hours]])</f>
        <v>217.94255555555557</v>
      </c>
      <c r="L490" s="3">
        <f>SUM(Table3[[#This Row],[RN Hours (excl. Admin, DON)]:[RN DON Hours]])</f>
        <v>68.917555555555552</v>
      </c>
      <c r="M490" s="3">
        <v>30.556444444444445</v>
      </c>
      <c r="N490" s="3">
        <v>32.927777777777777</v>
      </c>
      <c r="O490" s="3">
        <v>5.4333333333333336</v>
      </c>
      <c r="P490" s="3">
        <f>SUM(Table3[[#This Row],[LPN Hours (excl. Admin)]:[LPN Admin Hours]])</f>
        <v>42.916666666666664</v>
      </c>
      <c r="Q490" s="3">
        <v>41.355555555555554</v>
      </c>
      <c r="R490" s="3">
        <v>1.5611111111111111</v>
      </c>
      <c r="S490" s="3">
        <f>SUM(Table3[[#This Row],[CNA Hours]], Table3[[#This Row],[NA TR Hours]], Table3[[#This Row],[Med Aide/Tech Hours]])</f>
        <v>146.03055555555557</v>
      </c>
      <c r="T490" s="3">
        <v>146.03055555555557</v>
      </c>
      <c r="U490" s="3">
        <v>0</v>
      </c>
      <c r="V490" s="3">
        <v>0</v>
      </c>
      <c r="W490" s="3">
        <f>SUM(Table3[[#This Row],[RN Hours Contract]:[Med Aide Hours Contract]])</f>
        <v>2.4564444444444447</v>
      </c>
      <c r="X490" s="3">
        <v>1.2397777777777779</v>
      </c>
      <c r="Y490" s="3">
        <v>0</v>
      </c>
      <c r="Z490" s="3">
        <v>0</v>
      </c>
      <c r="AA490" s="3">
        <v>1.0444444444444445</v>
      </c>
      <c r="AB490" s="3">
        <v>0</v>
      </c>
      <c r="AC490" s="3">
        <v>0.17222222222222222</v>
      </c>
      <c r="AD490" s="3">
        <v>0</v>
      </c>
      <c r="AE490" s="3">
        <v>0</v>
      </c>
      <c r="AF490" t="s">
        <v>488</v>
      </c>
      <c r="AG490" s="13">
        <v>3</v>
      </c>
      <c r="AQ490"/>
    </row>
    <row r="491" spans="1:43" x14ac:dyDescent="0.2">
      <c r="A491" t="s">
        <v>681</v>
      </c>
      <c r="B491" t="s">
        <v>1175</v>
      </c>
      <c r="C491" t="s">
        <v>1647</v>
      </c>
      <c r="D491" t="s">
        <v>1714</v>
      </c>
      <c r="E491" s="3">
        <v>97.488888888888894</v>
      </c>
      <c r="F491" s="3">
        <f>Table3[[#This Row],[Total Hours Nurse Staffing]]/Table3[[#This Row],[MDS Census]]</f>
        <v>4.6519261454296776</v>
      </c>
      <c r="G491" s="3">
        <f>Table3[[#This Row],[Total Direct Care Staff Hours]]/Table3[[#This Row],[MDS Census]]</f>
        <v>4.4048894460907224</v>
      </c>
      <c r="H491" s="3">
        <f>Table3[[#This Row],[Total RN Hours (w/ Admin, DON)]]/Table3[[#This Row],[MDS Census]]</f>
        <v>0.92041828128561654</v>
      </c>
      <c r="I491" s="3">
        <f>Table3[[#This Row],[RN Hours (excl. Admin, DON)]]/Table3[[#This Row],[MDS Census]]</f>
        <v>0.71922726236608148</v>
      </c>
      <c r="J491" s="3">
        <f t="shared" si="8"/>
        <v>453.51111111111106</v>
      </c>
      <c r="K491" s="3">
        <f>SUM(Table3[[#This Row],[RN Hours (excl. Admin, DON)]], Table3[[#This Row],[LPN Hours (excl. Admin)]], Table3[[#This Row],[CNA Hours]], Table3[[#This Row],[NA TR Hours]], Table3[[#This Row],[Med Aide/Tech Hours]])</f>
        <v>429.42777777777775</v>
      </c>
      <c r="L491" s="3">
        <f>SUM(Table3[[#This Row],[RN Hours (excl. Admin, DON)]:[RN DON Hours]])</f>
        <v>89.730555555555554</v>
      </c>
      <c r="M491" s="3">
        <v>70.11666666666666</v>
      </c>
      <c r="N491" s="3">
        <v>15.363888888888889</v>
      </c>
      <c r="O491" s="3">
        <v>4.25</v>
      </c>
      <c r="P491" s="3">
        <f>SUM(Table3[[#This Row],[LPN Hours (excl. Admin)]:[LPN Admin Hours]])</f>
        <v>93.044444444444451</v>
      </c>
      <c r="Q491" s="3">
        <v>88.575000000000003</v>
      </c>
      <c r="R491" s="3">
        <v>4.4694444444444441</v>
      </c>
      <c r="S491" s="3">
        <f>SUM(Table3[[#This Row],[CNA Hours]], Table3[[#This Row],[NA TR Hours]], Table3[[#This Row],[Med Aide/Tech Hours]])</f>
        <v>270.73611111111109</v>
      </c>
      <c r="T491" s="3">
        <v>270.73611111111109</v>
      </c>
      <c r="U491" s="3">
        <v>0</v>
      </c>
      <c r="V491" s="3">
        <v>0</v>
      </c>
      <c r="W491" s="3">
        <f>SUM(Table3[[#This Row],[RN Hours Contract]:[Med Aide Hours Contract]])</f>
        <v>0</v>
      </c>
      <c r="X491" s="3">
        <v>0</v>
      </c>
      <c r="Y491" s="3">
        <v>0</v>
      </c>
      <c r="Z491" s="3">
        <v>0</v>
      </c>
      <c r="AA491" s="3">
        <v>0</v>
      </c>
      <c r="AB491" s="3">
        <v>0</v>
      </c>
      <c r="AC491" s="3">
        <v>0</v>
      </c>
      <c r="AD491" s="3">
        <v>0</v>
      </c>
      <c r="AE491" s="3">
        <v>0</v>
      </c>
      <c r="AF491" t="s">
        <v>489</v>
      </c>
      <c r="AG491" s="13">
        <v>3</v>
      </c>
      <c r="AQ491"/>
    </row>
    <row r="492" spans="1:43" x14ac:dyDescent="0.2">
      <c r="A492" t="s">
        <v>681</v>
      </c>
      <c r="B492" t="s">
        <v>1176</v>
      </c>
      <c r="C492" t="s">
        <v>1402</v>
      </c>
      <c r="D492" t="s">
        <v>1714</v>
      </c>
      <c r="E492" s="3">
        <v>71.688888888888883</v>
      </c>
      <c r="F492" s="3">
        <f>Table3[[#This Row],[Total Hours Nurse Staffing]]/Table3[[#This Row],[MDS Census]]</f>
        <v>5.3576410415375086</v>
      </c>
      <c r="G492" s="3">
        <f>Table3[[#This Row],[Total Direct Care Staff Hours]]/Table3[[#This Row],[MDS Census]]</f>
        <v>4.7828192808431496</v>
      </c>
      <c r="H492" s="3">
        <f>Table3[[#This Row],[Total RN Hours (w/ Admin, DON)]]/Table3[[#This Row],[MDS Census]]</f>
        <v>1.0962492250464972</v>
      </c>
      <c r="I492" s="3">
        <f>Table3[[#This Row],[RN Hours (excl. Admin, DON)]]/Table3[[#This Row],[MDS Census]]</f>
        <v>0.61248450092994422</v>
      </c>
      <c r="J492" s="3">
        <f t="shared" si="8"/>
        <v>384.08333333333337</v>
      </c>
      <c r="K492" s="3">
        <f>SUM(Table3[[#This Row],[RN Hours (excl. Admin, DON)]], Table3[[#This Row],[LPN Hours (excl. Admin)]], Table3[[#This Row],[CNA Hours]], Table3[[#This Row],[NA TR Hours]], Table3[[#This Row],[Med Aide/Tech Hours]])</f>
        <v>342.875</v>
      </c>
      <c r="L492" s="3">
        <f>SUM(Table3[[#This Row],[RN Hours (excl. Admin, DON)]:[RN DON Hours]])</f>
        <v>78.588888888888889</v>
      </c>
      <c r="M492" s="3">
        <v>43.908333333333331</v>
      </c>
      <c r="N492" s="3">
        <v>28.991666666666667</v>
      </c>
      <c r="O492" s="3">
        <v>5.6888888888888891</v>
      </c>
      <c r="P492" s="3">
        <f>SUM(Table3[[#This Row],[LPN Hours (excl. Admin)]:[LPN Admin Hours]])</f>
        <v>114.76111111111111</v>
      </c>
      <c r="Q492" s="3">
        <v>108.23333333333333</v>
      </c>
      <c r="R492" s="3">
        <v>6.5277777777777777</v>
      </c>
      <c r="S492" s="3">
        <f>SUM(Table3[[#This Row],[CNA Hours]], Table3[[#This Row],[NA TR Hours]], Table3[[#This Row],[Med Aide/Tech Hours]])</f>
        <v>190.73333333333335</v>
      </c>
      <c r="T492" s="3">
        <v>189.70277777777778</v>
      </c>
      <c r="U492" s="3">
        <v>1.0305555555555554</v>
      </c>
      <c r="V492" s="3">
        <v>0</v>
      </c>
      <c r="W492" s="3">
        <f>SUM(Table3[[#This Row],[RN Hours Contract]:[Med Aide Hours Contract]])</f>
        <v>0</v>
      </c>
      <c r="X492" s="3">
        <v>0</v>
      </c>
      <c r="Y492" s="3">
        <v>0</v>
      </c>
      <c r="Z492" s="3">
        <v>0</v>
      </c>
      <c r="AA492" s="3">
        <v>0</v>
      </c>
      <c r="AB492" s="3">
        <v>0</v>
      </c>
      <c r="AC492" s="3">
        <v>0</v>
      </c>
      <c r="AD492" s="3">
        <v>0</v>
      </c>
      <c r="AE492" s="3">
        <v>0</v>
      </c>
      <c r="AF492" t="s">
        <v>490</v>
      </c>
      <c r="AG492" s="13">
        <v>3</v>
      </c>
      <c r="AQ492"/>
    </row>
    <row r="493" spans="1:43" x14ac:dyDescent="0.2">
      <c r="A493" t="s">
        <v>681</v>
      </c>
      <c r="B493" t="s">
        <v>1177</v>
      </c>
      <c r="C493" t="s">
        <v>1449</v>
      </c>
      <c r="D493" t="s">
        <v>1748</v>
      </c>
      <c r="E493" s="3">
        <v>88.544444444444451</v>
      </c>
      <c r="F493" s="3">
        <f>Table3[[#This Row],[Total Hours Nurse Staffing]]/Table3[[#This Row],[MDS Census]]</f>
        <v>3.7631998996109921</v>
      </c>
      <c r="G493" s="3">
        <f>Table3[[#This Row],[Total Direct Care Staff Hours]]/Table3[[#This Row],[MDS Census]]</f>
        <v>3.4305358263270169</v>
      </c>
      <c r="H493" s="3">
        <f>Table3[[#This Row],[Total RN Hours (w/ Admin, DON)]]/Table3[[#This Row],[MDS Census]]</f>
        <v>0.57642113188605848</v>
      </c>
      <c r="I493" s="3">
        <f>Table3[[#This Row],[RN Hours (excl. Admin, DON)]]/Table3[[#This Row],[MDS Census]]</f>
        <v>0.31886058476596812</v>
      </c>
      <c r="J493" s="3">
        <f t="shared" si="8"/>
        <v>333.21044444444442</v>
      </c>
      <c r="K493" s="3">
        <f>SUM(Table3[[#This Row],[RN Hours (excl. Admin, DON)]], Table3[[#This Row],[LPN Hours (excl. Admin)]], Table3[[#This Row],[CNA Hours]], Table3[[#This Row],[NA TR Hours]], Table3[[#This Row],[Med Aide/Tech Hours]])</f>
        <v>303.7548888888889</v>
      </c>
      <c r="L493" s="3">
        <f>SUM(Table3[[#This Row],[RN Hours (excl. Admin, DON)]:[RN DON Hours]])</f>
        <v>51.038888888888891</v>
      </c>
      <c r="M493" s="3">
        <v>28.233333333333334</v>
      </c>
      <c r="N493" s="3">
        <v>20.761111111111113</v>
      </c>
      <c r="O493" s="3">
        <v>2.0444444444444443</v>
      </c>
      <c r="P493" s="3">
        <f>SUM(Table3[[#This Row],[LPN Hours (excl. Admin)]:[LPN Admin Hours]])</f>
        <v>89.451111111111118</v>
      </c>
      <c r="Q493" s="3">
        <v>82.801111111111112</v>
      </c>
      <c r="R493" s="3">
        <v>6.65</v>
      </c>
      <c r="S493" s="3">
        <f>SUM(Table3[[#This Row],[CNA Hours]], Table3[[#This Row],[NA TR Hours]], Table3[[#This Row],[Med Aide/Tech Hours]])</f>
        <v>192.72044444444444</v>
      </c>
      <c r="T493" s="3">
        <v>192.72044444444444</v>
      </c>
      <c r="U493" s="3">
        <v>0</v>
      </c>
      <c r="V493" s="3">
        <v>0</v>
      </c>
      <c r="W493" s="3">
        <f>SUM(Table3[[#This Row],[RN Hours Contract]:[Med Aide Hours Contract]])</f>
        <v>63.032666666666643</v>
      </c>
      <c r="X493" s="3">
        <v>4.875</v>
      </c>
      <c r="Y493" s="3">
        <v>0</v>
      </c>
      <c r="Z493" s="3">
        <v>0</v>
      </c>
      <c r="AA493" s="3">
        <v>15.337222222222222</v>
      </c>
      <c r="AB493" s="3">
        <v>0</v>
      </c>
      <c r="AC493" s="3">
        <v>42.820444444444419</v>
      </c>
      <c r="AD493" s="3">
        <v>0</v>
      </c>
      <c r="AE493" s="3">
        <v>0</v>
      </c>
      <c r="AF493" t="s">
        <v>491</v>
      </c>
      <c r="AG493" s="13">
        <v>3</v>
      </c>
      <c r="AQ493"/>
    </row>
    <row r="494" spans="1:43" x14ac:dyDescent="0.2">
      <c r="A494" t="s">
        <v>681</v>
      </c>
      <c r="B494" t="s">
        <v>1178</v>
      </c>
      <c r="C494" t="s">
        <v>1648</v>
      </c>
      <c r="D494" t="s">
        <v>1731</v>
      </c>
      <c r="E494" s="3">
        <v>95.422222222222217</v>
      </c>
      <c r="F494" s="3">
        <f>Table3[[#This Row],[Total Hours Nurse Staffing]]/Table3[[#This Row],[MDS Census]]</f>
        <v>3.4786155100139728</v>
      </c>
      <c r="G494" s="3">
        <f>Table3[[#This Row],[Total Direct Care Staff Hours]]/Table3[[#This Row],[MDS Census]]</f>
        <v>2.8185246856078252</v>
      </c>
      <c r="H494" s="3">
        <f>Table3[[#This Row],[Total RN Hours (w/ Admin, DON)]]/Table3[[#This Row],[MDS Census]]</f>
        <v>0.79995342338146247</v>
      </c>
      <c r="I494" s="3">
        <f>Table3[[#This Row],[RN Hours (excl. Admin, DON)]]/Table3[[#This Row],[MDS Census]]</f>
        <v>0.25189101071262227</v>
      </c>
      <c r="J494" s="3">
        <f t="shared" si="8"/>
        <v>331.9372222222222</v>
      </c>
      <c r="K494" s="3">
        <f>SUM(Table3[[#This Row],[RN Hours (excl. Admin, DON)]], Table3[[#This Row],[LPN Hours (excl. Admin)]], Table3[[#This Row],[CNA Hours]], Table3[[#This Row],[NA TR Hours]], Table3[[#This Row],[Med Aide/Tech Hours]])</f>
        <v>268.94988888888889</v>
      </c>
      <c r="L494" s="3">
        <f>SUM(Table3[[#This Row],[RN Hours (excl. Admin, DON)]:[RN DON Hours]])</f>
        <v>76.333333333333329</v>
      </c>
      <c r="M494" s="3">
        <v>24.035999999999998</v>
      </c>
      <c r="N494" s="3">
        <v>46.786222222222221</v>
      </c>
      <c r="O494" s="3">
        <v>5.5111111111111111</v>
      </c>
      <c r="P494" s="3">
        <f>SUM(Table3[[#This Row],[LPN Hours (excl. Admin)]:[LPN Admin Hours]])</f>
        <v>87.563222222222223</v>
      </c>
      <c r="Q494" s="3">
        <v>76.873222222222225</v>
      </c>
      <c r="R494" s="3">
        <v>10.690000000000001</v>
      </c>
      <c r="S494" s="3">
        <f>SUM(Table3[[#This Row],[CNA Hours]], Table3[[#This Row],[NA TR Hours]], Table3[[#This Row],[Med Aide/Tech Hours]])</f>
        <v>168.04066666666665</v>
      </c>
      <c r="T494" s="3">
        <v>168.04066666666665</v>
      </c>
      <c r="U494" s="3">
        <v>0</v>
      </c>
      <c r="V494" s="3">
        <v>0</v>
      </c>
      <c r="W494" s="3">
        <f>SUM(Table3[[#This Row],[RN Hours Contract]:[Med Aide Hours Contract]])</f>
        <v>30.332222222222228</v>
      </c>
      <c r="X494" s="3">
        <v>0.41666666666666669</v>
      </c>
      <c r="Y494" s="3">
        <v>0</v>
      </c>
      <c r="Z494" s="3">
        <v>0</v>
      </c>
      <c r="AA494" s="3">
        <v>20.890555555555558</v>
      </c>
      <c r="AB494" s="3">
        <v>0</v>
      </c>
      <c r="AC494" s="3">
        <v>9.0250000000000004</v>
      </c>
      <c r="AD494" s="3">
        <v>0</v>
      </c>
      <c r="AE494" s="3">
        <v>0</v>
      </c>
      <c r="AF494" t="s">
        <v>492</v>
      </c>
      <c r="AG494" s="13">
        <v>3</v>
      </c>
      <c r="AQ494"/>
    </row>
    <row r="495" spans="1:43" x14ac:dyDescent="0.2">
      <c r="A495" t="s">
        <v>681</v>
      </c>
      <c r="B495" t="s">
        <v>1179</v>
      </c>
      <c r="C495" t="s">
        <v>1649</v>
      </c>
      <c r="D495" t="s">
        <v>1744</v>
      </c>
      <c r="E495" s="3">
        <v>65.611111111111114</v>
      </c>
      <c r="F495" s="3">
        <f>Table3[[#This Row],[Total Hours Nurse Staffing]]/Table3[[#This Row],[MDS Census]]</f>
        <v>4.4399661303979681</v>
      </c>
      <c r="G495" s="3">
        <f>Table3[[#This Row],[Total Direct Care Staff Hours]]/Table3[[#This Row],[MDS Census]]</f>
        <v>3.9866638441998306</v>
      </c>
      <c r="H495" s="3">
        <f>Table3[[#This Row],[Total RN Hours (w/ Admin, DON)]]/Table3[[#This Row],[MDS Census]]</f>
        <v>0.85821337849280266</v>
      </c>
      <c r="I495" s="3">
        <f>Table3[[#This Row],[RN Hours (excl. Admin, DON)]]/Table3[[#This Row],[MDS Census]]</f>
        <v>0.55872142252328527</v>
      </c>
      <c r="J495" s="3">
        <f t="shared" si="8"/>
        <v>291.31111111111113</v>
      </c>
      <c r="K495" s="3">
        <f>SUM(Table3[[#This Row],[RN Hours (excl. Admin, DON)]], Table3[[#This Row],[LPN Hours (excl. Admin)]], Table3[[#This Row],[CNA Hours]], Table3[[#This Row],[NA TR Hours]], Table3[[#This Row],[Med Aide/Tech Hours]])</f>
        <v>261.56944444444446</v>
      </c>
      <c r="L495" s="3">
        <f>SUM(Table3[[#This Row],[RN Hours (excl. Admin, DON)]:[RN DON Hours]])</f>
        <v>56.30833333333333</v>
      </c>
      <c r="M495" s="3">
        <v>36.658333333333331</v>
      </c>
      <c r="N495" s="3">
        <v>14.827777777777778</v>
      </c>
      <c r="O495" s="3">
        <v>4.822222222222222</v>
      </c>
      <c r="P495" s="3">
        <f>SUM(Table3[[#This Row],[LPN Hours (excl. Admin)]:[LPN Admin Hours]])</f>
        <v>72.283333333333331</v>
      </c>
      <c r="Q495" s="3">
        <v>62.19166666666667</v>
      </c>
      <c r="R495" s="3">
        <v>10.091666666666667</v>
      </c>
      <c r="S495" s="3">
        <f>SUM(Table3[[#This Row],[CNA Hours]], Table3[[#This Row],[NA TR Hours]], Table3[[#This Row],[Med Aide/Tech Hours]])</f>
        <v>162.71944444444443</v>
      </c>
      <c r="T495" s="3">
        <v>162.71944444444443</v>
      </c>
      <c r="U495" s="3">
        <v>0</v>
      </c>
      <c r="V495" s="3">
        <v>0</v>
      </c>
      <c r="W495" s="3">
        <f>SUM(Table3[[#This Row],[RN Hours Contract]:[Med Aide Hours Contract]])</f>
        <v>0.1111111111111111</v>
      </c>
      <c r="X495" s="3">
        <v>0</v>
      </c>
      <c r="Y495" s="3">
        <v>0</v>
      </c>
      <c r="Z495" s="3">
        <v>0</v>
      </c>
      <c r="AA495" s="3">
        <v>0.1111111111111111</v>
      </c>
      <c r="AB495" s="3">
        <v>0</v>
      </c>
      <c r="AC495" s="3">
        <v>0</v>
      </c>
      <c r="AD495" s="3">
        <v>0</v>
      </c>
      <c r="AE495" s="3">
        <v>0</v>
      </c>
      <c r="AF495" t="s">
        <v>493</v>
      </c>
      <c r="AG495" s="13">
        <v>3</v>
      </c>
      <c r="AQ495"/>
    </row>
    <row r="496" spans="1:43" x14ac:dyDescent="0.2">
      <c r="A496" t="s">
        <v>681</v>
      </c>
      <c r="B496" t="s">
        <v>1180</v>
      </c>
      <c r="C496" t="s">
        <v>1650</v>
      </c>
      <c r="D496" t="s">
        <v>1720</v>
      </c>
      <c r="E496" s="3">
        <v>126.11111111111111</v>
      </c>
      <c r="F496" s="3">
        <f>Table3[[#This Row],[Total Hours Nurse Staffing]]/Table3[[#This Row],[MDS Census]]</f>
        <v>3.3966211453744495</v>
      </c>
      <c r="G496" s="3">
        <f>Table3[[#This Row],[Total Direct Care Staff Hours]]/Table3[[#This Row],[MDS Census]]</f>
        <v>3.1318158590308371</v>
      </c>
      <c r="H496" s="3">
        <f>Table3[[#This Row],[Total RN Hours (w/ Admin, DON)]]/Table3[[#This Row],[MDS Census]]</f>
        <v>1.1199964757709251</v>
      </c>
      <c r="I496" s="3">
        <f>Table3[[#This Row],[RN Hours (excl. Admin, DON)]]/Table3[[#This Row],[MDS Census]]</f>
        <v>0.85519118942731276</v>
      </c>
      <c r="J496" s="3">
        <f t="shared" si="8"/>
        <v>428.35166666666669</v>
      </c>
      <c r="K496" s="3">
        <f>SUM(Table3[[#This Row],[RN Hours (excl. Admin, DON)]], Table3[[#This Row],[LPN Hours (excl. Admin)]], Table3[[#This Row],[CNA Hours]], Table3[[#This Row],[NA TR Hours]], Table3[[#This Row],[Med Aide/Tech Hours]])</f>
        <v>394.9567777777778</v>
      </c>
      <c r="L496" s="3">
        <f>SUM(Table3[[#This Row],[RN Hours (excl. Admin, DON)]:[RN DON Hours]])</f>
        <v>141.244</v>
      </c>
      <c r="M496" s="3">
        <v>107.84911111111111</v>
      </c>
      <c r="N496" s="3">
        <v>31.617111111111111</v>
      </c>
      <c r="O496" s="3">
        <v>1.7777777777777777</v>
      </c>
      <c r="P496" s="3">
        <f>SUM(Table3[[#This Row],[LPN Hours (excl. Admin)]:[LPN Admin Hours]])</f>
        <v>68.202888888888893</v>
      </c>
      <c r="Q496" s="3">
        <v>68.202888888888893</v>
      </c>
      <c r="R496" s="3">
        <v>0</v>
      </c>
      <c r="S496" s="3">
        <f>SUM(Table3[[#This Row],[CNA Hours]], Table3[[#This Row],[NA TR Hours]], Table3[[#This Row],[Med Aide/Tech Hours]])</f>
        <v>218.90477777777781</v>
      </c>
      <c r="T496" s="3">
        <v>200.74155555555558</v>
      </c>
      <c r="U496" s="3">
        <v>18.163222222222224</v>
      </c>
      <c r="V496" s="3">
        <v>0</v>
      </c>
      <c r="W496" s="3">
        <f>SUM(Table3[[#This Row],[RN Hours Contract]:[Med Aide Hours Contract]])</f>
        <v>0</v>
      </c>
      <c r="X496" s="3">
        <v>0</v>
      </c>
      <c r="Y496" s="3">
        <v>0</v>
      </c>
      <c r="Z496" s="3">
        <v>0</v>
      </c>
      <c r="AA496" s="3">
        <v>0</v>
      </c>
      <c r="AB496" s="3">
        <v>0</v>
      </c>
      <c r="AC496" s="3">
        <v>0</v>
      </c>
      <c r="AD496" s="3">
        <v>0</v>
      </c>
      <c r="AE496" s="3">
        <v>0</v>
      </c>
      <c r="AF496" t="s">
        <v>494</v>
      </c>
      <c r="AG496" s="13">
        <v>3</v>
      </c>
      <c r="AQ496"/>
    </row>
    <row r="497" spans="1:43" x14ac:dyDescent="0.2">
      <c r="A497" t="s">
        <v>681</v>
      </c>
      <c r="B497" t="s">
        <v>1181</v>
      </c>
      <c r="C497" t="s">
        <v>1651</v>
      </c>
      <c r="D497" t="s">
        <v>1688</v>
      </c>
      <c r="E497" s="3">
        <v>50.233333333333334</v>
      </c>
      <c r="F497" s="3">
        <f>Table3[[#This Row],[Total Hours Nurse Staffing]]/Table3[[#This Row],[MDS Census]]</f>
        <v>4.4931674408316749</v>
      </c>
      <c r="G497" s="3">
        <f>Table3[[#This Row],[Total Direct Care Staff Hours]]/Table3[[#This Row],[MDS Census]]</f>
        <v>4.1962198628621987</v>
      </c>
      <c r="H497" s="3">
        <f>Table3[[#This Row],[Total RN Hours (w/ Admin, DON)]]/Table3[[#This Row],[MDS Census]]</f>
        <v>1.1801327140013271</v>
      </c>
      <c r="I497" s="3">
        <f>Table3[[#This Row],[RN Hours (excl. Admin, DON)]]/Table3[[#This Row],[MDS Census]]</f>
        <v>0.88318513603185134</v>
      </c>
      <c r="J497" s="3">
        <f t="shared" si="8"/>
        <v>225.7067777777778</v>
      </c>
      <c r="K497" s="3">
        <f>SUM(Table3[[#This Row],[RN Hours (excl. Admin, DON)]], Table3[[#This Row],[LPN Hours (excl. Admin)]], Table3[[#This Row],[CNA Hours]], Table3[[#This Row],[NA TR Hours]], Table3[[#This Row],[Med Aide/Tech Hours]])</f>
        <v>210.79011111111112</v>
      </c>
      <c r="L497" s="3">
        <f>SUM(Table3[[#This Row],[RN Hours (excl. Admin, DON)]:[RN DON Hours]])</f>
        <v>59.282000000000004</v>
      </c>
      <c r="M497" s="3">
        <v>44.365333333333332</v>
      </c>
      <c r="N497" s="3">
        <v>9.8333333333333339</v>
      </c>
      <c r="O497" s="3">
        <v>5.083333333333333</v>
      </c>
      <c r="P497" s="3">
        <f>SUM(Table3[[#This Row],[LPN Hours (excl. Admin)]:[LPN Admin Hours]])</f>
        <v>32.641111111111108</v>
      </c>
      <c r="Q497" s="3">
        <v>32.641111111111108</v>
      </c>
      <c r="R497" s="3">
        <v>0</v>
      </c>
      <c r="S497" s="3">
        <f>SUM(Table3[[#This Row],[CNA Hours]], Table3[[#This Row],[NA TR Hours]], Table3[[#This Row],[Med Aide/Tech Hours]])</f>
        <v>133.78366666666668</v>
      </c>
      <c r="T497" s="3">
        <v>133.78366666666668</v>
      </c>
      <c r="U497" s="3">
        <v>0</v>
      </c>
      <c r="V497" s="3">
        <v>0</v>
      </c>
      <c r="W497" s="3">
        <f>SUM(Table3[[#This Row],[RN Hours Contract]:[Med Aide Hours Contract]])</f>
        <v>0</v>
      </c>
      <c r="X497" s="3">
        <v>0</v>
      </c>
      <c r="Y497" s="3">
        <v>0</v>
      </c>
      <c r="Z497" s="3">
        <v>0</v>
      </c>
      <c r="AA497" s="3">
        <v>0</v>
      </c>
      <c r="AB497" s="3">
        <v>0</v>
      </c>
      <c r="AC497" s="3">
        <v>0</v>
      </c>
      <c r="AD497" s="3">
        <v>0</v>
      </c>
      <c r="AE497" s="3">
        <v>0</v>
      </c>
      <c r="AF497" t="s">
        <v>495</v>
      </c>
      <c r="AG497" s="13">
        <v>3</v>
      </c>
      <c r="AQ497"/>
    </row>
    <row r="498" spans="1:43" x14ac:dyDescent="0.2">
      <c r="A498" t="s">
        <v>681</v>
      </c>
      <c r="B498" t="s">
        <v>1182</v>
      </c>
      <c r="C498" t="s">
        <v>1443</v>
      </c>
      <c r="D498" t="s">
        <v>1727</v>
      </c>
      <c r="E498" s="3">
        <v>216.47777777777779</v>
      </c>
      <c r="F498" s="3">
        <f>Table3[[#This Row],[Total Hours Nurse Staffing]]/Table3[[#This Row],[MDS Census]]</f>
        <v>3.3815120874608633</v>
      </c>
      <c r="G498" s="3">
        <f>Table3[[#This Row],[Total Direct Care Staff Hours]]/Table3[[#This Row],[MDS Census]]</f>
        <v>3.1906944515731661</v>
      </c>
      <c r="H498" s="3">
        <f>Table3[[#This Row],[Total RN Hours (w/ Admin, DON)]]/Table3[[#This Row],[MDS Census]]</f>
        <v>0.40597443925473486</v>
      </c>
      <c r="I498" s="3">
        <f>Table3[[#This Row],[RN Hours (excl. Admin, DON)]]/Table3[[#This Row],[MDS Census]]</f>
        <v>0.21515680336703788</v>
      </c>
      <c r="J498" s="3">
        <f t="shared" si="8"/>
        <v>732.02222222222224</v>
      </c>
      <c r="K498" s="3">
        <f>SUM(Table3[[#This Row],[RN Hours (excl. Admin, DON)]], Table3[[#This Row],[LPN Hours (excl. Admin)]], Table3[[#This Row],[CNA Hours]], Table3[[#This Row],[NA TR Hours]], Table3[[#This Row],[Med Aide/Tech Hours]])</f>
        <v>690.71444444444444</v>
      </c>
      <c r="L498" s="3">
        <f>SUM(Table3[[#This Row],[RN Hours (excl. Admin, DON)]:[RN DON Hours]])</f>
        <v>87.884444444444441</v>
      </c>
      <c r="M498" s="3">
        <v>46.576666666666661</v>
      </c>
      <c r="N498" s="3">
        <v>36.685555555555553</v>
      </c>
      <c r="O498" s="3">
        <v>4.6222222222222218</v>
      </c>
      <c r="P498" s="3">
        <f>SUM(Table3[[#This Row],[LPN Hours (excl. Admin)]:[LPN Admin Hours]])</f>
        <v>218.05444444444447</v>
      </c>
      <c r="Q498" s="3">
        <v>218.05444444444447</v>
      </c>
      <c r="R498" s="3">
        <v>0</v>
      </c>
      <c r="S498" s="3">
        <f>SUM(Table3[[#This Row],[CNA Hours]], Table3[[#This Row],[NA TR Hours]], Table3[[#This Row],[Med Aide/Tech Hours]])</f>
        <v>426.08333333333331</v>
      </c>
      <c r="T498" s="3">
        <v>426.08333333333331</v>
      </c>
      <c r="U498" s="3">
        <v>0</v>
      </c>
      <c r="V498" s="3">
        <v>0</v>
      </c>
      <c r="W498" s="3">
        <f>SUM(Table3[[#This Row],[RN Hours Contract]:[Med Aide Hours Contract]])</f>
        <v>1.0055555555555555</v>
      </c>
      <c r="X498" s="3">
        <v>8.8888888888888892E-2</v>
      </c>
      <c r="Y498" s="3">
        <v>0</v>
      </c>
      <c r="Z498" s="3">
        <v>0</v>
      </c>
      <c r="AA498" s="3">
        <v>0</v>
      </c>
      <c r="AB498" s="3">
        <v>0</v>
      </c>
      <c r="AC498" s="3">
        <v>0.91666666666666663</v>
      </c>
      <c r="AD498" s="3">
        <v>0</v>
      </c>
      <c r="AE498" s="3">
        <v>0</v>
      </c>
      <c r="AF498" t="s">
        <v>496</v>
      </c>
      <c r="AG498" s="13">
        <v>3</v>
      </c>
      <c r="AQ498"/>
    </row>
    <row r="499" spans="1:43" x14ac:dyDescent="0.2">
      <c r="A499" t="s">
        <v>681</v>
      </c>
      <c r="B499" t="s">
        <v>1183</v>
      </c>
      <c r="C499" t="s">
        <v>1517</v>
      </c>
      <c r="D499" t="s">
        <v>1709</v>
      </c>
      <c r="E499" s="3">
        <v>84.577777777777783</v>
      </c>
      <c r="F499" s="3">
        <f>Table3[[#This Row],[Total Hours Nurse Staffing]]/Table3[[#This Row],[MDS Census]]</f>
        <v>4.7441276931161322</v>
      </c>
      <c r="G499" s="3">
        <f>Table3[[#This Row],[Total Direct Care Staff Hours]]/Table3[[#This Row],[MDS Census]]</f>
        <v>4.4546085128744082</v>
      </c>
      <c r="H499" s="3">
        <f>Table3[[#This Row],[Total RN Hours (w/ Admin, DON)]]/Table3[[#This Row],[MDS Census]]</f>
        <v>1.4618694167104571</v>
      </c>
      <c r="I499" s="3">
        <f>Table3[[#This Row],[RN Hours (excl. Admin, DON)]]/Table3[[#This Row],[MDS Census]]</f>
        <v>1.2335693641618497</v>
      </c>
      <c r="J499" s="3">
        <f t="shared" si="8"/>
        <v>401.2477777777778</v>
      </c>
      <c r="K499" s="3">
        <f>SUM(Table3[[#This Row],[RN Hours (excl. Admin, DON)]], Table3[[#This Row],[LPN Hours (excl. Admin)]], Table3[[#This Row],[CNA Hours]], Table3[[#This Row],[NA TR Hours]], Table3[[#This Row],[Med Aide/Tech Hours]])</f>
        <v>376.76088888888887</v>
      </c>
      <c r="L499" s="3">
        <f>SUM(Table3[[#This Row],[RN Hours (excl. Admin, DON)]:[RN DON Hours]])</f>
        <v>123.64166666666667</v>
      </c>
      <c r="M499" s="3">
        <v>104.33255555555556</v>
      </c>
      <c r="N499" s="3">
        <v>14.064666666666669</v>
      </c>
      <c r="O499" s="3">
        <v>5.2444444444444445</v>
      </c>
      <c r="P499" s="3">
        <f>SUM(Table3[[#This Row],[LPN Hours (excl. Admin)]:[LPN Admin Hours]])</f>
        <v>15.565666666666665</v>
      </c>
      <c r="Q499" s="3">
        <v>10.387888888888888</v>
      </c>
      <c r="R499" s="3">
        <v>5.177777777777778</v>
      </c>
      <c r="S499" s="3">
        <f>SUM(Table3[[#This Row],[CNA Hours]], Table3[[#This Row],[NA TR Hours]], Table3[[#This Row],[Med Aide/Tech Hours]])</f>
        <v>262.04044444444446</v>
      </c>
      <c r="T499" s="3">
        <v>262.04044444444446</v>
      </c>
      <c r="U499" s="3">
        <v>0</v>
      </c>
      <c r="V499" s="3">
        <v>0</v>
      </c>
      <c r="W499" s="3">
        <f>SUM(Table3[[#This Row],[RN Hours Contract]:[Med Aide Hours Contract]])</f>
        <v>0</v>
      </c>
      <c r="X499" s="3">
        <v>0</v>
      </c>
      <c r="Y499" s="3">
        <v>0</v>
      </c>
      <c r="Z499" s="3">
        <v>0</v>
      </c>
      <c r="AA499" s="3">
        <v>0</v>
      </c>
      <c r="AB499" s="3">
        <v>0</v>
      </c>
      <c r="AC499" s="3">
        <v>0</v>
      </c>
      <c r="AD499" s="3">
        <v>0</v>
      </c>
      <c r="AE499" s="3">
        <v>0</v>
      </c>
      <c r="AF499" t="s">
        <v>497</v>
      </c>
      <c r="AG499" s="13">
        <v>3</v>
      </c>
      <c r="AQ499"/>
    </row>
    <row r="500" spans="1:43" x14ac:dyDescent="0.2">
      <c r="A500" t="s">
        <v>681</v>
      </c>
      <c r="B500" t="s">
        <v>1184</v>
      </c>
      <c r="C500" t="s">
        <v>1522</v>
      </c>
      <c r="D500" t="s">
        <v>1691</v>
      </c>
      <c r="E500" s="3">
        <v>80.3</v>
      </c>
      <c r="F500" s="3">
        <f>Table3[[#This Row],[Total Hours Nurse Staffing]]/Table3[[#This Row],[MDS Census]]</f>
        <v>3.547668465476685</v>
      </c>
      <c r="G500" s="3">
        <f>Table3[[#This Row],[Total Direct Care Staff Hours]]/Table3[[#This Row],[MDS Census]]</f>
        <v>3.3262418707624191</v>
      </c>
      <c r="H500" s="3">
        <f>Table3[[#This Row],[Total RN Hours (w/ Admin, DON)]]/Table3[[#This Row],[MDS Census]]</f>
        <v>0.91884599418845991</v>
      </c>
      <c r="I500" s="3">
        <f>Table3[[#This Row],[RN Hours (excl. Admin, DON)]]/Table3[[#This Row],[MDS Census]]</f>
        <v>0.69741939947419407</v>
      </c>
      <c r="J500" s="3">
        <f t="shared" si="8"/>
        <v>284.87777777777779</v>
      </c>
      <c r="K500" s="3">
        <f>SUM(Table3[[#This Row],[RN Hours (excl. Admin, DON)]], Table3[[#This Row],[LPN Hours (excl. Admin)]], Table3[[#This Row],[CNA Hours]], Table3[[#This Row],[NA TR Hours]], Table3[[#This Row],[Med Aide/Tech Hours]])</f>
        <v>267.09722222222223</v>
      </c>
      <c r="L500" s="3">
        <f>SUM(Table3[[#This Row],[RN Hours (excl. Admin, DON)]:[RN DON Hours]])</f>
        <v>73.783333333333331</v>
      </c>
      <c r="M500" s="3">
        <v>56.00277777777778</v>
      </c>
      <c r="N500" s="3">
        <v>13.341666666666667</v>
      </c>
      <c r="O500" s="3">
        <v>4.4388888888888891</v>
      </c>
      <c r="P500" s="3">
        <f>SUM(Table3[[#This Row],[LPN Hours (excl. Admin)]:[LPN Admin Hours]])</f>
        <v>75.222222222222229</v>
      </c>
      <c r="Q500" s="3">
        <v>75.222222222222229</v>
      </c>
      <c r="R500" s="3">
        <v>0</v>
      </c>
      <c r="S500" s="3">
        <f>SUM(Table3[[#This Row],[CNA Hours]], Table3[[#This Row],[NA TR Hours]], Table3[[#This Row],[Med Aide/Tech Hours]])</f>
        <v>135.87222222222223</v>
      </c>
      <c r="T500" s="3">
        <v>122.825</v>
      </c>
      <c r="U500" s="3">
        <v>13.047222222222222</v>
      </c>
      <c r="V500" s="3">
        <v>0</v>
      </c>
      <c r="W500" s="3">
        <f>SUM(Table3[[#This Row],[RN Hours Contract]:[Med Aide Hours Contract]])</f>
        <v>7.6861111111111118</v>
      </c>
      <c r="X500" s="3">
        <v>0</v>
      </c>
      <c r="Y500" s="3">
        <v>0</v>
      </c>
      <c r="Z500" s="3">
        <v>0</v>
      </c>
      <c r="AA500" s="3">
        <v>7.0638888888888891</v>
      </c>
      <c r="AB500" s="3">
        <v>0</v>
      </c>
      <c r="AC500" s="3">
        <v>0.62222222222222223</v>
      </c>
      <c r="AD500" s="3">
        <v>0</v>
      </c>
      <c r="AE500" s="3">
        <v>0</v>
      </c>
      <c r="AF500" t="s">
        <v>498</v>
      </c>
      <c r="AG500" s="13">
        <v>3</v>
      </c>
      <c r="AQ500"/>
    </row>
    <row r="501" spans="1:43" x14ac:dyDescent="0.2">
      <c r="A501" t="s">
        <v>681</v>
      </c>
      <c r="B501" t="s">
        <v>1185</v>
      </c>
      <c r="C501" t="s">
        <v>1379</v>
      </c>
      <c r="D501" t="s">
        <v>1752</v>
      </c>
      <c r="E501" s="3">
        <v>68.722222222222229</v>
      </c>
      <c r="F501" s="3">
        <f>Table3[[#This Row],[Total Hours Nurse Staffing]]/Table3[[#This Row],[MDS Census]]</f>
        <v>4.3434793856103466</v>
      </c>
      <c r="G501" s="3">
        <f>Table3[[#This Row],[Total Direct Care Staff Hours]]/Table3[[#This Row],[MDS Census]]</f>
        <v>3.7374971705739695</v>
      </c>
      <c r="H501" s="3">
        <f>Table3[[#This Row],[Total RN Hours (w/ Admin, DON)]]/Table3[[#This Row],[MDS Census]]</f>
        <v>0.69163298302344378</v>
      </c>
      <c r="I501" s="3">
        <f>Table3[[#This Row],[RN Hours (excl. Admin, DON)]]/Table3[[#This Row],[MDS Census]]</f>
        <v>0.19042037186742114</v>
      </c>
      <c r="J501" s="3">
        <f t="shared" si="8"/>
        <v>298.49355555555553</v>
      </c>
      <c r="K501" s="3">
        <f>SUM(Table3[[#This Row],[RN Hours (excl. Admin, DON)]], Table3[[#This Row],[LPN Hours (excl. Admin)]], Table3[[#This Row],[CNA Hours]], Table3[[#This Row],[NA TR Hours]], Table3[[#This Row],[Med Aide/Tech Hours]])</f>
        <v>256.84911111111114</v>
      </c>
      <c r="L501" s="3">
        <f>SUM(Table3[[#This Row],[RN Hours (excl. Admin, DON)]:[RN DON Hours]])</f>
        <v>47.530555555555559</v>
      </c>
      <c r="M501" s="3">
        <v>13.08611111111111</v>
      </c>
      <c r="N501" s="3">
        <v>31.111111111111111</v>
      </c>
      <c r="O501" s="3">
        <v>3.3333333333333335</v>
      </c>
      <c r="P501" s="3">
        <f>SUM(Table3[[#This Row],[LPN Hours (excl. Admin)]:[LPN Admin Hours]])</f>
        <v>78.367222222222225</v>
      </c>
      <c r="Q501" s="3">
        <v>71.167222222222222</v>
      </c>
      <c r="R501" s="3">
        <v>7.2</v>
      </c>
      <c r="S501" s="3">
        <f>SUM(Table3[[#This Row],[CNA Hours]], Table3[[#This Row],[NA TR Hours]], Table3[[#This Row],[Med Aide/Tech Hours]])</f>
        <v>172.59577777777778</v>
      </c>
      <c r="T501" s="3">
        <v>158.10966666666667</v>
      </c>
      <c r="U501" s="3">
        <v>0.82777777777777772</v>
      </c>
      <c r="V501" s="3">
        <v>13.658333333333333</v>
      </c>
      <c r="W501" s="3">
        <f>SUM(Table3[[#This Row],[RN Hours Contract]:[Med Aide Hours Contract]])</f>
        <v>16.183333333333334</v>
      </c>
      <c r="X501" s="3">
        <v>5.9861111111111107</v>
      </c>
      <c r="Y501" s="3">
        <v>0</v>
      </c>
      <c r="Z501" s="3">
        <v>0</v>
      </c>
      <c r="AA501" s="3">
        <v>2.8944444444444444</v>
      </c>
      <c r="AB501" s="3">
        <v>0</v>
      </c>
      <c r="AC501" s="3">
        <v>7.302777777777778</v>
      </c>
      <c r="AD501" s="3">
        <v>0</v>
      </c>
      <c r="AE501" s="3">
        <v>0</v>
      </c>
      <c r="AF501" t="s">
        <v>499</v>
      </c>
      <c r="AG501" s="13">
        <v>3</v>
      </c>
      <c r="AQ501"/>
    </row>
    <row r="502" spans="1:43" x14ac:dyDescent="0.2">
      <c r="A502" t="s">
        <v>681</v>
      </c>
      <c r="B502" t="s">
        <v>1186</v>
      </c>
      <c r="C502" t="s">
        <v>1652</v>
      </c>
      <c r="D502" t="s">
        <v>1723</v>
      </c>
      <c r="E502" s="3">
        <v>79.655555555555551</v>
      </c>
      <c r="F502" s="3">
        <f>Table3[[#This Row],[Total Hours Nurse Staffing]]/Table3[[#This Row],[MDS Census]]</f>
        <v>3.6536337006556008</v>
      </c>
      <c r="G502" s="3">
        <f>Table3[[#This Row],[Total Direct Care Staff Hours]]/Table3[[#This Row],[MDS Census]]</f>
        <v>3.4207281350258061</v>
      </c>
      <c r="H502" s="3">
        <f>Table3[[#This Row],[Total RN Hours (w/ Admin, DON)]]/Table3[[#This Row],[MDS Census]]</f>
        <v>0.6112428511647372</v>
      </c>
      <c r="I502" s="3">
        <f>Table3[[#This Row],[RN Hours (excl. Admin, DON)]]/Table3[[#This Row],[MDS Census]]</f>
        <v>0.37833728553494217</v>
      </c>
      <c r="J502" s="3">
        <f t="shared" si="8"/>
        <v>291.03222222222223</v>
      </c>
      <c r="K502" s="3">
        <f>SUM(Table3[[#This Row],[RN Hours (excl. Admin, DON)]], Table3[[#This Row],[LPN Hours (excl. Admin)]], Table3[[#This Row],[CNA Hours]], Table3[[#This Row],[NA TR Hours]], Table3[[#This Row],[Med Aide/Tech Hours]])</f>
        <v>272.48</v>
      </c>
      <c r="L502" s="3">
        <f>SUM(Table3[[#This Row],[RN Hours (excl. Admin, DON)]:[RN DON Hours]])</f>
        <v>48.688888888888897</v>
      </c>
      <c r="M502" s="3">
        <v>30.13666666666667</v>
      </c>
      <c r="N502" s="3">
        <v>13.041111111111112</v>
      </c>
      <c r="O502" s="3">
        <v>5.5111111111111111</v>
      </c>
      <c r="P502" s="3">
        <f>SUM(Table3[[#This Row],[LPN Hours (excl. Admin)]:[LPN Admin Hours]])</f>
        <v>68.34</v>
      </c>
      <c r="Q502" s="3">
        <v>68.34</v>
      </c>
      <c r="R502" s="3">
        <v>0</v>
      </c>
      <c r="S502" s="3">
        <f>SUM(Table3[[#This Row],[CNA Hours]], Table3[[#This Row],[NA TR Hours]], Table3[[#This Row],[Med Aide/Tech Hours]])</f>
        <v>174.00333333333333</v>
      </c>
      <c r="T502" s="3">
        <v>174.00333333333333</v>
      </c>
      <c r="U502" s="3">
        <v>0</v>
      </c>
      <c r="V502" s="3">
        <v>0</v>
      </c>
      <c r="W502" s="3">
        <f>SUM(Table3[[#This Row],[RN Hours Contract]:[Med Aide Hours Contract]])</f>
        <v>11.345555555555556</v>
      </c>
      <c r="X502" s="3">
        <v>0.64222222222222214</v>
      </c>
      <c r="Y502" s="3">
        <v>0</v>
      </c>
      <c r="Z502" s="3">
        <v>0</v>
      </c>
      <c r="AA502" s="3">
        <v>7.2944444444444443</v>
      </c>
      <c r="AB502" s="3">
        <v>0</v>
      </c>
      <c r="AC502" s="3">
        <v>3.4088888888888889</v>
      </c>
      <c r="AD502" s="3">
        <v>0</v>
      </c>
      <c r="AE502" s="3">
        <v>0</v>
      </c>
      <c r="AF502" t="s">
        <v>500</v>
      </c>
      <c r="AG502" s="13">
        <v>3</v>
      </c>
      <c r="AQ502"/>
    </row>
    <row r="503" spans="1:43" x14ac:dyDescent="0.2">
      <c r="A503" t="s">
        <v>681</v>
      </c>
      <c r="B503" t="s">
        <v>1187</v>
      </c>
      <c r="C503" t="s">
        <v>1467</v>
      </c>
      <c r="D503" t="s">
        <v>1721</v>
      </c>
      <c r="E503" s="3">
        <v>130.34444444444443</v>
      </c>
      <c r="F503" s="3">
        <f>Table3[[#This Row],[Total Hours Nurse Staffing]]/Table3[[#This Row],[MDS Census]]</f>
        <v>3.6441198533799337</v>
      </c>
      <c r="G503" s="3">
        <f>Table3[[#This Row],[Total Direct Care Staff Hours]]/Table3[[#This Row],[MDS Census]]</f>
        <v>3.4027082090188392</v>
      </c>
      <c r="H503" s="3">
        <f>Table3[[#This Row],[Total RN Hours (w/ Admin, DON)]]/Table3[[#This Row],[MDS Census]]</f>
        <v>1.1979268604552042</v>
      </c>
      <c r="I503" s="3">
        <f>Table3[[#This Row],[RN Hours (excl. Admin, DON)]]/Table3[[#This Row],[MDS Census]]</f>
        <v>0.95651521609410972</v>
      </c>
      <c r="J503" s="3">
        <f t="shared" si="8"/>
        <v>474.99077777777779</v>
      </c>
      <c r="K503" s="3">
        <f>SUM(Table3[[#This Row],[RN Hours (excl. Admin, DON)]], Table3[[#This Row],[LPN Hours (excl. Admin)]], Table3[[#This Row],[CNA Hours]], Table3[[#This Row],[NA TR Hours]], Table3[[#This Row],[Med Aide/Tech Hours]])</f>
        <v>443.5241111111111</v>
      </c>
      <c r="L503" s="3">
        <f>SUM(Table3[[#This Row],[RN Hours (excl. Admin, DON)]:[RN DON Hours]])</f>
        <v>156.1431111111111</v>
      </c>
      <c r="M503" s="3">
        <v>124.67644444444444</v>
      </c>
      <c r="N503" s="3">
        <v>26.044444444444444</v>
      </c>
      <c r="O503" s="3">
        <v>5.4222222222222225</v>
      </c>
      <c r="P503" s="3">
        <f>SUM(Table3[[#This Row],[LPN Hours (excl. Admin)]:[LPN Admin Hours]])</f>
        <v>82.213222222222214</v>
      </c>
      <c r="Q503" s="3">
        <v>82.213222222222214</v>
      </c>
      <c r="R503" s="3">
        <v>0</v>
      </c>
      <c r="S503" s="3">
        <f>SUM(Table3[[#This Row],[CNA Hours]], Table3[[#This Row],[NA TR Hours]], Table3[[#This Row],[Med Aide/Tech Hours]])</f>
        <v>236.63444444444445</v>
      </c>
      <c r="T503" s="3">
        <v>222.09922222222224</v>
      </c>
      <c r="U503" s="3">
        <v>14.535222222222218</v>
      </c>
      <c r="V503" s="3">
        <v>0</v>
      </c>
      <c r="W503" s="3">
        <f>SUM(Table3[[#This Row],[RN Hours Contract]:[Med Aide Hours Contract]])</f>
        <v>121.66988888888889</v>
      </c>
      <c r="X503" s="3">
        <v>30.761333333333333</v>
      </c>
      <c r="Y503" s="3">
        <v>0</v>
      </c>
      <c r="Z503" s="3">
        <v>0</v>
      </c>
      <c r="AA503" s="3">
        <v>24.731777777777779</v>
      </c>
      <c r="AB503" s="3">
        <v>0</v>
      </c>
      <c r="AC503" s="3">
        <v>66.176777777777772</v>
      </c>
      <c r="AD503" s="3">
        <v>0</v>
      </c>
      <c r="AE503" s="3">
        <v>0</v>
      </c>
      <c r="AF503" t="s">
        <v>501</v>
      </c>
      <c r="AG503" s="13">
        <v>3</v>
      </c>
      <c r="AQ503"/>
    </row>
    <row r="504" spans="1:43" x14ac:dyDescent="0.2">
      <c r="A504" t="s">
        <v>681</v>
      </c>
      <c r="B504" t="s">
        <v>1188</v>
      </c>
      <c r="C504" t="s">
        <v>1532</v>
      </c>
      <c r="D504" t="s">
        <v>1688</v>
      </c>
      <c r="E504" s="3">
        <v>38.466666666666669</v>
      </c>
      <c r="F504" s="3">
        <f>Table3[[#This Row],[Total Hours Nurse Staffing]]/Table3[[#This Row],[MDS Census]]</f>
        <v>2.9963171577123049</v>
      </c>
      <c r="G504" s="3">
        <f>Table3[[#This Row],[Total Direct Care Staff Hours]]/Table3[[#This Row],[MDS Census]]</f>
        <v>2.7595320623916813</v>
      </c>
      <c r="H504" s="3">
        <f>Table3[[#This Row],[Total RN Hours (w/ Admin, DON)]]/Table3[[#This Row],[MDS Census]]</f>
        <v>0.79397746967071048</v>
      </c>
      <c r="I504" s="3">
        <f>Table3[[#This Row],[RN Hours (excl. Admin, DON)]]/Table3[[#This Row],[MDS Census]]</f>
        <v>0.55719237435008662</v>
      </c>
      <c r="J504" s="3">
        <f t="shared" si="8"/>
        <v>115.25833333333334</v>
      </c>
      <c r="K504" s="3">
        <f>SUM(Table3[[#This Row],[RN Hours (excl. Admin, DON)]], Table3[[#This Row],[LPN Hours (excl. Admin)]], Table3[[#This Row],[CNA Hours]], Table3[[#This Row],[NA TR Hours]], Table3[[#This Row],[Med Aide/Tech Hours]])</f>
        <v>106.15</v>
      </c>
      <c r="L504" s="3">
        <f>SUM(Table3[[#This Row],[RN Hours (excl. Admin, DON)]:[RN DON Hours]])</f>
        <v>30.541666666666664</v>
      </c>
      <c r="M504" s="3">
        <v>21.433333333333334</v>
      </c>
      <c r="N504" s="3">
        <v>5.5111111111111111</v>
      </c>
      <c r="O504" s="3">
        <v>3.5972222222222223</v>
      </c>
      <c r="P504" s="3">
        <f>SUM(Table3[[#This Row],[LPN Hours (excl. Admin)]:[LPN Admin Hours]])</f>
        <v>16.888888888888889</v>
      </c>
      <c r="Q504" s="3">
        <v>16.888888888888889</v>
      </c>
      <c r="R504" s="3">
        <v>0</v>
      </c>
      <c r="S504" s="3">
        <f>SUM(Table3[[#This Row],[CNA Hours]], Table3[[#This Row],[NA TR Hours]], Table3[[#This Row],[Med Aide/Tech Hours]])</f>
        <v>67.827777777777783</v>
      </c>
      <c r="T504" s="3">
        <v>67.827777777777783</v>
      </c>
      <c r="U504" s="3">
        <v>0</v>
      </c>
      <c r="V504" s="3">
        <v>0</v>
      </c>
      <c r="W504" s="3">
        <f>SUM(Table3[[#This Row],[RN Hours Contract]:[Med Aide Hours Contract]])</f>
        <v>7.5250000000000004</v>
      </c>
      <c r="X504" s="3">
        <v>1.4944444444444445</v>
      </c>
      <c r="Y504" s="3">
        <v>5.5111111111111111</v>
      </c>
      <c r="Z504" s="3">
        <v>0</v>
      </c>
      <c r="AA504" s="3">
        <v>0.51944444444444449</v>
      </c>
      <c r="AB504" s="3">
        <v>0</v>
      </c>
      <c r="AC504" s="3">
        <v>0</v>
      </c>
      <c r="AD504" s="3">
        <v>0</v>
      </c>
      <c r="AE504" s="3">
        <v>0</v>
      </c>
      <c r="AF504" t="s">
        <v>502</v>
      </c>
      <c r="AG504" s="13">
        <v>3</v>
      </c>
      <c r="AQ504"/>
    </row>
    <row r="505" spans="1:43" x14ac:dyDescent="0.2">
      <c r="A505" t="s">
        <v>681</v>
      </c>
      <c r="B505" t="s">
        <v>1189</v>
      </c>
      <c r="C505" t="s">
        <v>1653</v>
      </c>
      <c r="D505" t="s">
        <v>1748</v>
      </c>
      <c r="E505" s="3">
        <v>153.5888888888889</v>
      </c>
      <c r="F505" s="3">
        <f>Table3[[#This Row],[Total Hours Nurse Staffing]]/Table3[[#This Row],[MDS Census]]</f>
        <v>3.9069724372422772</v>
      </c>
      <c r="G505" s="3">
        <f>Table3[[#This Row],[Total Direct Care Staff Hours]]/Table3[[#This Row],[MDS Census]]</f>
        <v>3.517060695941546</v>
      </c>
      <c r="H505" s="3">
        <f>Table3[[#This Row],[Total RN Hours (w/ Admin, DON)]]/Table3[[#This Row],[MDS Census]]</f>
        <v>0.75103089054474415</v>
      </c>
      <c r="I505" s="3">
        <f>Table3[[#This Row],[RN Hours (excl. Admin, DON)]]/Table3[[#This Row],[MDS Census]]</f>
        <v>0.45234391955436581</v>
      </c>
      <c r="J505" s="3">
        <f t="shared" si="8"/>
        <v>600.0675555555556</v>
      </c>
      <c r="K505" s="3">
        <f>SUM(Table3[[#This Row],[RN Hours (excl. Admin, DON)]], Table3[[#This Row],[LPN Hours (excl. Admin)]], Table3[[#This Row],[CNA Hours]], Table3[[#This Row],[NA TR Hours]], Table3[[#This Row],[Med Aide/Tech Hours]])</f>
        <v>540.18144444444442</v>
      </c>
      <c r="L505" s="3">
        <f>SUM(Table3[[#This Row],[RN Hours (excl. Admin, DON)]:[RN DON Hours]])</f>
        <v>115.35</v>
      </c>
      <c r="M505" s="3">
        <v>69.474999999999994</v>
      </c>
      <c r="N505" s="3">
        <v>40.236111111111114</v>
      </c>
      <c r="O505" s="3">
        <v>5.6388888888888893</v>
      </c>
      <c r="P505" s="3">
        <f>SUM(Table3[[#This Row],[LPN Hours (excl. Admin)]:[LPN Admin Hours]])</f>
        <v>150.26666666666668</v>
      </c>
      <c r="Q505" s="3">
        <v>136.25555555555556</v>
      </c>
      <c r="R505" s="3">
        <v>14.011111111111111</v>
      </c>
      <c r="S505" s="3">
        <f>SUM(Table3[[#This Row],[CNA Hours]], Table3[[#This Row],[NA TR Hours]], Table3[[#This Row],[Med Aide/Tech Hours]])</f>
        <v>334.45088888888893</v>
      </c>
      <c r="T505" s="3">
        <v>334.45088888888893</v>
      </c>
      <c r="U505" s="3">
        <v>0</v>
      </c>
      <c r="V505" s="3">
        <v>0</v>
      </c>
      <c r="W505" s="3">
        <f>SUM(Table3[[#This Row],[RN Hours Contract]:[Med Aide Hours Contract]])</f>
        <v>2.7472222222222222</v>
      </c>
      <c r="X505" s="3">
        <v>0</v>
      </c>
      <c r="Y505" s="3">
        <v>0</v>
      </c>
      <c r="Z505" s="3">
        <v>0</v>
      </c>
      <c r="AA505" s="3">
        <v>2.7472222222222222</v>
      </c>
      <c r="AB505" s="3">
        <v>0</v>
      </c>
      <c r="AC505" s="3">
        <v>0</v>
      </c>
      <c r="AD505" s="3">
        <v>0</v>
      </c>
      <c r="AE505" s="3">
        <v>0</v>
      </c>
      <c r="AF505" t="s">
        <v>503</v>
      </c>
      <c r="AG505" s="13">
        <v>3</v>
      </c>
      <c r="AQ505"/>
    </row>
    <row r="506" spans="1:43" x14ac:dyDescent="0.2">
      <c r="A506" t="s">
        <v>681</v>
      </c>
      <c r="B506" t="s">
        <v>1190</v>
      </c>
      <c r="C506" t="s">
        <v>1425</v>
      </c>
      <c r="D506" t="s">
        <v>1712</v>
      </c>
      <c r="E506" s="3">
        <v>81.411111111111111</v>
      </c>
      <c r="F506" s="3">
        <f>Table3[[#This Row],[Total Hours Nurse Staffing]]/Table3[[#This Row],[MDS Census]]</f>
        <v>3.431656885492016</v>
      </c>
      <c r="G506" s="3">
        <f>Table3[[#This Row],[Total Direct Care Staff Hours]]/Table3[[#This Row],[MDS Census]]</f>
        <v>3.2315067558345847</v>
      </c>
      <c r="H506" s="3">
        <f>Table3[[#This Row],[Total RN Hours (w/ Admin, DON)]]/Table3[[#This Row],[MDS Census]]</f>
        <v>0.64692234202265586</v>
      </c>
      <c r="I506" s="3">
        <f>Table3[[#This Row],[RN Hours (excl. Admin, DON)]]/Table3[[#This Row],[MDS Census]]</f>
        <v>0.44677221236522446</v>
      </c>
      <c r="J506" s="3">
        <f t="shared" si="8"/>
        <v>279.375</v>
      </c>
      <c r="K506" s="3">
        <f>SUM(Table3[[#This Row],[RN Hours (excl. Admin, DON)]], Table3[[#This Row],[LPN Hours (excl. Admin)]], Table3[[#This Row],[CNA Hours]], Table3[[#This Row],[NA TR Hours]], Table3[[#This Row],[Med Aide/Tech Hours]])</f>
        <v>263.08055555555558</v>
      </c>
      <c r="L506" s="3">
        <f>SUM(Table3[[#This Row],[RN Hours (excl. Admin, DON)]:[RN DON Hours]])</f>
        <v>52.666666666666657</v>
      </c>
      <c r="M506" s="3">
        <v>36.37222222222222</v>
      </c>
      <c r="N506" s="3">
        <v>11.727777777777778</v>
      </c>
      <c r="O506" s="3">
        <v>4.5666666666666664</v>
      </c>
      <c r="P506" s="3">
        <f>SUM(Table3[[#This Row],[LPN Hours (excl. Admin)]:[LPN Admin Hours]])</f>
        <v>91.38055555555556</v>
      </c>
      <c r="Q506" s="3">
        <v>91.38055555555556</v>
      </c>
      <c r="R506" s="3">
        <v>0</v>
      </c>
      <c r="S506" s="3">
        <f>SUM(Table3[[#This Row],[CNA Hours]], Table3[[#This Row],[NA TR Hours]], Table3[[#This Row],[Med Aide/Tech Hours]])</f>
        <v>135.32777777777778</v>
      </c>
      <c r="T506" s="3">
        <v>135.32777777777778</v>
      </c>
      <c r="U506" s="3">
        <v>0</v>
      </c>
      <c r="V506" s="3">
        <v>0</v>
      </c>
      <c r="W506" s="3">
        <f>SUM(Table3[[#This Row],[RN Hours Contract]:[Med Aide Hours Contract]])</f>
        <v>14.583333333333332</v>
      </c>
      <c r="X506" s="3">
        <v>2.3055555555555554</v>
      </c>
      <c r="Y506" s="3">
        <v>0</v>
      </c>
      <c r="Z506" s="3">
        <v>0</v>
      </c>
      <c r="AA506" s="3">
        <v>2.7888888888888888</v>
      </c>
      <c r="AB506" s="3">
        <v>0</v>
      </c>
      <c r="AC506" s="3">
        <v>9.4888888888888889</v>
      </c>
      <c r="AD506" s="3">
        <v>0</v>
      </c>
      <c r="AE506" s="3">
        <v>0</v>
      </c>
      <c r="AF506" t="s">
        <v>504</v>
      </c>
      <c r="AG506" s="13">
        <v>3</v>
      </c>
      <c r="AQ506"/>
    </row>
    <row r="507" spans="1:43" x14ac:dyDescent="0.2">
      <c r="A507" t="s">
        <v>681</v>
      </c>
      <c r="B507" t="s">
        <v>1191</v>
      </c>
      <c r="C507" t="s">
        <v>1509</v>
      </c>
      <c r="D507" t="s">
        <v>1737</v>
      </c>
      <c r="E507" s="3">
        <v>153.96666666666667</v>
      </c>
      <c r="F507" s="3">
        <f>Table3[[#This Row],[Total Hours Nurse Staffing]]/Table3[[#This Row],[MDS Census]]</f>
        <v>3.6379678141011764</v>
      </c>
      <c r="G507" s="3">
        <f>Table3[[#This Row],[Total Direct Care Staff Hours]]/Table3[[#This Row],[MDS Census]]</f>
        <v>3.4432849823194056</v>
      </c>
      <c r="H507" s="3">
        <f>Table3[[#This Row],[Total RN Hours (w/ Admin, DON)]]/Table3[[#This Row],[MDS Census]]</f>
        <v>0.59906401096918527</v>
      </c>
      <c r="I507" s="3">
        <f>Table3[[#This Row],[RN Hours (excl. Admin, DON)]]/Table3[[#This Row],[MDS Census]]</f>
        <v>0.42305188713285702</v>
      </c>
      <c r="J507" s="3">
        <f t="shared" si="8"/>
        <v>560.12577777777778</v>
      </c>
      <c r="K507" s="3">
        <f>SUM(Table3[[#This Row],[RN Hours (excl. Admin, DON)]], Table3[[#This Row],[LPN Hours (excl. Admin)]], Table3[[#This Row],[CNA Hours]], Table3[[#This Row],[NA TR Hours]], Table3[[#This Row],[Med Aide/Tech Hours]])</f>
        <v>530.15111111111116</v>
      </c>
      <c r="L507" s="3">
        <f>SUM(Table3[[#This Row],[RN Hours (excl. Admin, DON)]:[RN DON Hours]])</f>
        <v>92.235888888888894</v>
      </c>
      <c r="M507" s="3">
        <v>65.135888888888886</v>
      </c>
      <c r="N507" s="3">
        <v>21.6</v>
      </c>
      <c r="O507" s="3">
        <v>5.5</v>
      </c>
      <c r="P507" s="3">
        <f>SUM(Table3[[#This Row],[LPN Hours (excl. Admin)]:[LPN Admin Hours]])</f>
        <v>151.44244444444445</v>
      </c>
      <c r="Q507" s="3">
        <v>148.56777777777779</v>
      </c>
      <c r="R507" s="3">
        <v>2.8746666666666671</v>
      </c>
      <c r="S507" s="3">
        <f>SUM(Table3[[#This Row],[CNA Hours]], Table3[[#This Row],[NA TR Hours]], Table3[[#This Row],[Med Aide/Tech Hours]])</f>
        <v>316.44744444444444</v>
      </c>
      <c r="T507" s="3">
        <v>285.04466666666667</v>
      </c>
      <c r="U507" s="3">
        <v>31.402777777777789</v>
      </c>
      <c r="V507" s="3">
        <v>0</v>
      </c>
      <c r="W507" s="3">
        <f>SUM(Table3[[#This Row],[RN Hours Contract]:[Med Aide Hours Contract]])</f>
        <v>21.988555555555557</v>
      </c>
      <c r="X507" s="3">
        <v>0</v>
      </c>
      <c r="Y507" s="3">
        <v>0</v>
      </c>
      <c r="Z507" s="3">
        <v>0</v>
      </c>
      <c r="AA507" s="3">
        <v>2.5435555555555549</v>
      </c>
      <c r="AB507" s="3">
        <v>0</v>
      </c>
      <c r="AC507" s="3">
        <v>19.445</v>
      </c>
      <c r="AD507" s="3">
        <v>0</v>
      </c>
      <c r="AE507" s="3">
        <v>0</v>
      </c>
      <c r="AF507" t="s">
        <v>505</v>
      </c>
      <c r="AG507" s="13">
        <v>3</v>
      </c>
      <c r="AQ507"/>
    </row>
    <row r="508" spans="1:43" x14ac:dyDescent="0.2">
      <c r="A508" t="s">
        <v>681</v>
      </c>
      <c r="B508" t="s">
        <v>1192</v>
      </c>
      <c r="C508" t="s">
        <v>1422</v>
      </c>
      <c r="D508" t="s">
        <v>1733</v>
      </c>
      <c r="E508" s="3">
        <v>44.333333333333336</v>
      </c>
      <c r="F508" s="3">
        <f>Table3[[#This Row],[Total Hours Nurse Staffing]]/Table3[[#This Row],[MDS Census]]</f>
        <v>4.959065162907268</v>
      </c>
      <c r="G508" s="3">
        <f>Table3[[#This Row],[Total Direct Care Staff Hours]]/Table3[[#This Row],[MDS Census]]</f>
        <v>4.6357568922305763</v>
      </c>
      <c r="H508" s="3">
        <f>Table3[[#This Row],[Total RN Hours (w/ Admin, DON)]]/Table3[[#This Row],[MDS Census]]</f>
        <v>1.2818696741854636</v>
      </c>
      <c r="I508" s="3">
        <f>Table3[[#This Row],[RN Hours (excl. Admin, DON)]]/Table3[[#This Row],[MDS Census]]</f>
        <v>0.95856140350877184</v>
      </c>
      <c r="J508" s="3">
        <f t="shared" si="8"/>
        <v>219.85188888888891</v>
      </c>
      <c r="K508" s="3">
        <f>SUM(Table3[[#This Row],[RN Hours (excl. Admin, DON)]], Table3[[#This Row],[LPN Hours (excl. Admin)]], Table3[[#This Row],[CNA Hours]], Table3[[#This Row],[NA TR Hours]], Table3[[#This Row],[Med Aide/Tech Hours]])</f>
        <v>205.51855555555557</v>
      </c>
      <c r="L508" s="3">
        <f>SUM(Table3[[#This Row],[RN Hours (excl. Admin, DON)]:[RN DON Hours]])</f>
        <v>56.829555555555558</v>
      </c>
      <c r="M508" s="3">
        <v>42.496222222222222</v>
      </c>
      <c r="N508" s="3">
        <v>9.25</v>
      </c>
      <c r="O508" s="3">
        <v>5.083333333333333</v>
      </c>
      <c r="P508" s="3">
        <f>SUM(Table3[[#This Row],[LPN Hours (excl. Admin)]:[LPN Admin Hours]])</f>
        <v>28.026555555555554</v>
      </c>
      <c r="Q508" s="3">
        <v>28.026555555555554</v>
      </c>
      <c r="R508" s="3">
        <v>0</v>
      </c>
      <c r="S508" s="3">
        <f>SUM(Table3[[#This Row],[CNA Hours]], Table3[[#This Row],[NA TR Hours]], Table3[[#This Row],[Med Aide/Tech Hours]])</f>
        <v>134.99577777777779</v>
      </c>
      <c r="T508" s="3">
        <v>134.99577777777779</v>
      </c>
      <c r="U508" s="3">
        <v>0</v>
      </c>
      <c r="V508" s="3">
        <v>0</v>
      </c>
      <c r="W508" s="3">
        <f>SUM(Table3[[#This Row],[RN Hours Contract]:[Med Aide Hours Contract]])</f>
        <v>0</v>
      </c>
      <c r="X508" s="3">
        <v>0</v>
      </c>
      <c r="Y508" s="3">
        <v>0</v>
      </c>
      <c r="Z508" s="3">
        <v>0</v>
      </c>
      <c r="AA508" s="3">
        <v>0</v>
      </c>
      <c r="AB508" s="3">
        <v>0</v>
      </c>
      <c r="AC508" s="3">
        <v>0</v>
      </c>
      <c r="AD508" s="3">
        <v>0</v>
      </c>
      <c r="AE508" s="3">
        <v>0</v>
      </c>
      <c r="AF508" t="s">
        <v>506</v>
      </c>
      <c r="AG508" s="13">
        <v>3</v>
      </c>
      <c r="AQ508"/>
    </row>
    <row r="509" spans="1:43" x14ac:dyDescent="0.2">
      <c r="A509" t="s">
        <v>681</v>
      </c>
      <c r="B509" t="s">
        <v>1193</v>
      </c>
      <c r="C509" t="s">
        <v>1536</v>
      </c>
      <c r="D509" t="s">
        <v>1709</v>
      </c>
      <c r="E509" s="3">
        <v>44.922222222222224</v>
      </c>
      <c r="F509" s="3">
        <f>Table3[[#This Row],[Total Hours Nurse Staffing]]/Table3[[#This Row],[MDS Census]]</f>
        <v>4.8047242146920608</v>
      </c>
      <c r="G509" s="3">
        <f>Table3[[#This Row],[Total Direct Care Staff Hours]]/Table3[[#This Row],[MDS Census]]</f>
        <v>4.582426416027702</v>
      </c>
      <c r="H509" s="3">
        <f>Table3[[#This Row],[Total RN Hours (w/ Admin, DON)]]/Table3[[#This Row],[MDS Census]]</f>
        <v>1.0880534256740044</v>
      </c>
      <c r="I509" s="3">
        <f>Table3[[#This Row],[RN Hours (excl. Admin, DON)]]/Table3[[#This Row],[MDS Census]]</f>
        <v>0.86575562700964626</v>
      </c>
      <c r="J509" s="3">
        <f t="shared" si="8"/>
        <v>215.8388888888889</v>
      </c>
      <c r="K509" s="3">
        <f>SUM(Table3[[#This Row],[RN Hours (excl. Admin, DON)]], Table3[[#This Row],[LPN Hours (excl. Admin)]], Table3[[#This Row],[CNA Hours]], Table3[[#This Row],[NA TR Hours]], Table3[[#This Row],[Med Aide/Tech Hours]])</f>
        <v>205.85277777777776</v>
      </c>
      <c r="L509" s="3">
        <f>SUM(Table3[[#This Row],[RN Hours (excl. Admin, DON)]:[RN DON Hours]])</f>
        <v>48.87777777777778</v>
      </c>
      <c r="M509" s="3">
        <v>38.891666666666666</v>
      </c>
      <c r="N509" s="3">
        <v>4.4749999999999996</v>
      </c>
      <c r="O509" s="3">
        <v>5.5111111111111111</v>
      </c>
      <c r="P509" s="3">
        <f>SUM(Table3[[#This Row],[LPN Hours (excl. Admin)]:[LPN Admin Hours]])</f>
        <v>52.991666666666667</v>
      </c>
      <c r="Q509" s="3">
        <v>52.991666666666667</v>
      </c>
      <c r="R509" s="3">
        <v>0</v>
      </c>
      <c r="S509" s="3">
        <f>SUM(Table3[[#This Row],[CNA Hours]], Table3[[#This Row],[NA TR Hours]], Table3[[#This Row],[Med Aide/Tech Hours]])</f>
        <v>113.96944444444445</v>
      </c>
      <c r="T509" s="3">
        <v>113.96944444444445</v>
      </c>
      <c r="U509" s="3">
        <v>0</v>
      </c>
      <c r="V509" s="3">
        <v>0</v>
      </c>
      <c r="W509" s="3">
        <f>SUM(Table3[[#This Row],[RN Hours Contract]:[Med Aide Hours Contract]])</f>
        <v>8</v>
      </c>
      <c r="X509" s="3">
        <v>0</v>
      </c>
      <c r="Y509" s="3">
        <v>0</v>
      </c>
      <c r="Z509" s="3">
        <v>0</v>
      </c>
      <c r="AA509" s="3">
        <v>4.8</v>
      </c>
      <c r="AB509" s="3">
        <v>0</v>
      </c>
      <c r="AC509" s="3">
        <v>3.2</v>
      </c>
      <c r="AD509" s="3">
        <v>0</v>
      </c>
      <c r="AE509" s="3">
        <v>0</v>
      </c>
      <c r="AF509" t="s">
        <v>507</v>
      </c>
      <c r="AG509" s="13">
        <v>3</v>
      </c>
      <c r="AQ509"/>
    </row>
    <row r="510" spans="1:43" x14ac:dyDescent="0.2">
      <c r="A510" t="s">
        <v>681</v>
      </c>
      <c r="B510" t="s">
        <v>1194</v>
      </c>
      <c r="C510" t="s">
        <v>1654</v>
      </c>
      <c r="D510" t="s">
        <v>1688</v>
      </c>
      <c r="E510" s="3">
        <v>114.06666666666666</v>
      </c>
      <c r="F510" s="3">
        <f>Table3[[#This Row],[Total Hours Nurse Staffing]]/Table3[[#This Row],[MDS Census]]</f>
        <v>3.0964952269627899</v>
      </c>
      <c r="G510" s="3">
        <f>Table3[[#This Row],[Total Direct Care Staff Hours]]/Table3[[#This Row],[MDS Census]]</f>
        <v>2.8539625949736993</v>
      </c>
      <c r="H510" s="3">
        <f>Table3[[#This Row],[Total RN Hours (w/ Admin, DON)]]/Table3[[#This Row],[MDS Census]]</f>
        <v>1.0537570621468928</v>
      </c>
      <c r="I510" s="3">
        <f>Table3[[#This Row],[RN Hours (excl. Admin, DON)]]/Table3[[#This Row],[MDS Census]]</f>
        <v>0.85778686927722592</v>
      </c>
      <c r="J510" s="3">
        <f t="shared" si="8"/>
        <v>353.2068888888889</v>
      </c>
      <c r="K510" s="3">
        <f>SUM(Table3[[#This Row],[RN Hours (excl. Admin, DON)]], Table3[[#This Row],[LPN Hours (excl. Admin)]], Table3[[#This Row],[CNA Hours]], Table3[[#This Row],[NA TR Hours]], Table3[[#This Row],[Med Aide/Tech Hours]])</f>
        <v>325.54199999999997</v>
      </c>
      <c r="L510" s="3">
        <f>SUM(Table3[[#This Row],[RN Hours (excl. Admin, DON)]:[RN DON Hours]])</f>
        <v>120.19855555555556</v>
      </c>
      <c r="M510" s="3">
        <v>97.844888888888903</v>
      </c>
      <c r="N510" s="3">
        <v>16.770333333333333</v>
      </c>
      <c r="O510" s="3">
        <v>5.583333333333333</v>
      </c>
      <c r="P510" s="3">
        <f>SUM(Table3[[#This Row],[LPN Hours (excl. Admin)]:[LPN Admin Hours]])</f>
        <v>80.850555555555559</v>
      </c>
      <c r="Q510" s="3">
        <v>75.539333333333332</v>
      </c>
      <c r="R510" s="3">
        <v>5.3112222222222227</v>
      </c>
      <c r="S510" s="3">
        <f>SUM(Table3[[#This Row],[CNA Hours]], Table3[[#This Row],[NA TR Hours]], Table3[[#This Row],[Med Aide/Tech Hours]])</f>
        <v>152.15777777777777</v>
      </c>
      <c r="T510" s="3">
        <v>127.10522222222221</v>
      </c>
      <c r="U510" s="3">
        <v>25.052555555555557</v>
      </c>
      <c r="V510" s="3">
        <v>0</v>
      </c>
      <c r="W510" s="3">
        <f>SUM(Table3[[#This Row],[RN Hours Contract]:[Med Aide Hours Contract]])</f>
        <v>31.2167777777778</v>
      </c>
      <c r="X510" s="3">
        <v>0</v>
      </c>
      <c r="Y510" s="3">
        <v>0</v>
      </c>
      <c r="Z510" s="3">
        <v>0</v>
      </c>
      <c r="AA510" s="3">
        <v>0</v>
      </c>
      <c r="AB510" s="3">
        <v>0</v>
      </c>
      <c r="AC510" s="3">
        <v>31.2167777777778</v>
      </c>
      <c r="AD510" s="3">
        <v>0</v>
      </c>
      <c r="AE510" s="3">
        <v>0</v>
      </c>
      <c r="AF510" t="s">
        <v>508</v>
      </c>
      <c r="AG510" s="13">
        <v>3</v>
      </c>
      <c r="AQ510"/>
    </row>
    <row r="511" spans="1:43" x14ac:dyDescent="0.2">
      <c r="A511" t="s">
        <v>681</v>
      </c>
      <c r="B511" t="s">
        <v>1195</v>
      </c>
      <c r="C511" t="s">
        <v>1636</v>
      </c>
      <c r="D511" t="s">
        <v>1751</v>
      </c>
      <c r="E511" s="3">
        <v>36.87777777777778</v>
      </c>
      <c r="F511" s="3">
        <f>Table3[[#This Row],[Total Hours Nurse Staffing]]/Table3[[#This Row],[MDS Census]]</f>
        <v>5.7515004519433566</v>
      </c>
      <c r="G511" s="3">
        <f>Table3[[#This Row],[Total Direct Care Staff Hours]]/Table3[[#This Row],[MDS Census]]</f>
        <v>5.4513467912021687</v>
      </c>
      <c r="H511" s="3">
        <f>Table3[[#This Row],[Total RN Hours (w/ Admin, DON)]]/Table3[[#This Row],[MDS Census]]</f>
        <v>1.2909310033142514</v>
      </c>
      <c r="I511" s="3">
        <f>Table3[[#This Row],[RN Hours (excl. Admin, DON)]]/Table3[[#This Row],[MDS Census]]</f>
        <v>0.99077734257306416</v>
      </c>
      <c r="J511" s="3">
        <f t="shared" si="8"/>
        <v>212.10255555555557</v>
      </c>
      <c r="K511" s="3">
        <f>SUM(Table3[[#This Row],[RN Hours (excl. Admin, DON)]], Table3[[#This Row],[LPN Hours (excl. Admin)]], Table3[[#This Row],[CNA Hours]], Table3[[#This Row],[NA TR Hours]], Table3[[#This Row],[Med Aide/Tech Hours]])</f>
        <v>201.03355555555555</v>
      </c>
      <c r="L511" s="3">
        <f>SUM(Table3[[#This Row],[RN Hours (excl. Admin, DON)]:[RN DON Hours]])</f>
        <v>47.606666666666669</v>
      </c>
      <c r="M511" s="3">
        <v>36.537666666666667</v>
      </c>
      <c r="N511" s="3">
        <v>5.8467777777777794</v>
      </c>
      <c r="O511" s="3">
        <v>5.2222222222222223</v>
      </c>
      <c r="P511" s="3">
        <f>SUM(Table3[[#This Row],[LPN Hours (excl. Admin)]:[LPN Admin Hours]])</f>
        <v>49.189444444444447</v>
      </c>
      <c r="Q511" s="3">
        <v>49.189444444444447</v>
      </c>
      <c r="R511" s="3">
        <v>0</v>
      </c>
      <c r="S511" s="3">
        <f>SUM(Table3[[#This Row],[CNA Hours]], Table3[[#This Row],[NA TR Hours]], Table3[[#This Row],[Med Aide/Tech Hours]])</f>
        <v>115.30644444444444</v>
      </c>
      <c r="T511" s="3">
        <v>115.30644444444444</v>
      </c>
      <c r="U511" s="3">
        <v>0</v>
      </c>
      <c r="V511" s="3">
        <v>0</v>
      </c>
      <c r="W511" s="3">
        <f>SUM(Table3[[#This Row],[RN Hours Contract]:[Med Aide Hours Contract]])</f>
        <v>1.9111111111111112</v>
      </c>
      <c r="X511" s="3">
        <v>0</v>
      </c>
      <c r="Y511" s="3">
        <v>1.9111111111111112</v>
      </c>
      <c r="Z511" s="3">
        <v>0</v>
      </c>
      <c r="AA511" s="3">
        <v>0</v>
      </c>
      <c r="AB511" s="3">
        <v>0</v>
      </c>
      <c r="AC511" s="3">
        <v>0</v>
      </c>
      <c r="AD511" s="3">
        <v>0</v>
      </c>
      <c r="AE511" s="3">
        <v>0</v>
      </c>
      <c r="AF511" t="s">
        <v>509</v>
      </c>
      <c r="AG511" s="13">
        <v>3</v>
      </c>
      <c r="AQ511"/>
    </row>
    <row r="512" spans="1:43" x14ac:dyDescent="0.2">
      <c r="A512" t="s">
        <v>681</v>
      </c>
      <c r="B512" t="s">
        <v>1196</v>
      </c>
      <c r="C512" t="s">
        <v>1421</v>
      </c>
      <c r="D512" t="s">
        <v>1712</v>
      </c>
      <c r="E512" s="3">
        <v>61.777777777777779</v>
      </c>
      <c r="F512" s="3">
        <f>Table3[[#This Row],[Total Hours Nurse Staffing]]/Table3[[#This Row],[MDS Census]]</f>
        <v>4.2188453237410073</v>
      </c>
      <c r="G512" s="3">
        <f>Table3[[#This Row],[Total Direct Care Staff Hours]]/Table3[[#This Row],[MDS Census]]</f>
        <v>3.9448848920863311</v>
      </c>
      <c r="H512" s="3">
        <f>Table3[[#This Row],[Total RN Hours (w/ Admin, DON)]]/Table3[[#This Row],[MDS Census]]</f>
        <v>0.73033633093525185</v>
      </c>
      <c r="I512" s="3">
        <f>Table3[[#This Row],[RN Hours (excl. Admin, DON)]]/Table3[[#This Row],[MDS Census]]</f>
        <v>0.49679316546762592</v>
      </c>
      <c r="J512" s="3">
        <f t="shared" si="8"/>
        <v>260.63088888888888</v>
      </c>
      <c r="K512" s="3">
        <f>SUM(Table3[[#This Row],[RN Hours (excl. Admin, DON)]], Table3[[#This Row],[LPN Hours (excl. Admin)]], Table3[[#This Row],[CNA Hours]], Table3[[#This Row],[NA TR Hours]], Table3[[#This Row],[Med Aide/Tech Hours]])</f>
        <v>243.70622222222224</v>
      </c>
      <c r="L512" s="3">
        <f>SUM(Table3[[#This Row],[RN Hours (excl. Admin, DON)]:[RN DON Hours]])</f>
        <v>45.11855555555556</v>
      </c>
      <c r="M512" s="3">
        <v>30.690777777777779</v>
      </c>
      <c r="N512" s="3">
        <v>9.9111111111111114</v>
      </c>
      <c r="O512" s="3">
        <v>4.5166666666666666</v>
      </c>
      <c r="P512" s="3">
        <f>SUM(Table3[[#This Row],[LPN Hours (excl. Admin)]:[LPN Admin Hours]])</f>
        <v>72.183333333333337</v>
      </c>
      <c r="Q512" s="3">
        <v>69.686444444444447</v>
      </c>
      <c r="R512" s="3">
        <v>2.4968888888888894</v>
      </c>
      <c r="S512" s="3">
        <f>SUM(Table3[[#This Row],[CNA Hours]], Table3[[#This Row],[NA TR Hours]], Table3[[#This Row],[Med Aide/Tech Hours]])</f>
        <v>143.32900000000001</v>
      </c>
      <c r="T512" s="3">
        <v>143.32900000000001</v>
      </c>
      <c r="U512" s="3">
        <v>0</v>
      </c>
      <c r="V512" s="3">
        <v>0</v>
      </c>
      <c r="W512" s="3">
        <f>SUM(Table3[[#This Row],[RN Hours Contract]:[Med Aide Hours Contract]])</f>
        <v>7.1324444444444453</v>
      </c>
      <c r="X512" s="3">
        <v>3.5018888888888893</v>
      </c>
      <c r="Y512" s="3">
        <v>0</v>
      </c>
      <c r="Z512" s="3">
        <v>0</v>
      </c>
      <c r="AA512" s="3">
        <v>1.3472222222222223</v>
      </c>
      <c r="AB512" s="3">
        <v>0</v>
      </c>
      <c r="AC512" s="3">
        <v>2.2833333333333332</v>
      </c>
      <c r="AD512" s="3">
        <v>0</v>
      </c>
      <c r="AE512" s="3">
        <v>0</v>
      </c>
      <c r="AF512" t="s">
        <v>510</v>
      </c>
      <c r="AG512" s="13">
        <v>3</v>
      </c>
      <c r="AQ512"/>
    </row>
    <row r="513" spans="1:43" x14ac:dyDescent="0.2">
      <c r="A513" t="s">
        <v>681</v>
      </c>
      <c r="B513" t="s">
        <v>1197</v>
      </c>
      <c r="C513" t="s">
        <v>1467</v>
      </c>
      <c r="D513" t="s">
        <v>1721</v>
      </c>
      <c r="E513" s="3">
        <v>41.455555555555556</v>
      </c>
      <c r="F513" s="3">
        <f>Table3[[#This Row],[Total Hours Nurse Staffing]]/Table3[[#This Row],[MDS Census]]</f>
        <v>4.1117984454569818</v>
      </c>
      <c r="G513" s="3">
        <f>Table3[[#This Row],[Total Direct Care Staff Hours]]/Table3[[#This Row],[MDS Census]]</f>
        <v>3.7909729295095147</v>
      </c>
      <c r="H513" s="3">
        <f>Table3[[#This Row],[Total RN Hours (w/ Admin, DON)]]/Table3[[#This Row],[MDS Census]]</f>
        <v>0.72996515679442509</v>
      </c>
      <c r="I513" s="3">
        <f>Table3[[#This Row],[RN Hours (excl. Admin, DON)]]/Table3[[#This Row],[MDS Census]]</f>
        <v>0.40913964084695792</v>
      </c>
      <c r="J513" s="3">
        <f t="shared" si="8"/>
        <v>170.4568888888889</v>
      </c>
      <c r="K513" s="3">
        <f>SUM(Table3[[#This Row],[RN Hours (excl. Admin, DON)]], Table3[[#This Row],[LPN Hours (excl. Admin)]], Table3[[#This Row],[CNA Hours]], Table3[[#This Row],[NA TR Hours]], Table3[[#This Row],[Med Aide/Tech Hours]])</f>
        <v>157.15688888888889</v>
      </c>
      <c r="L513" s="3">
        <f>SUM(Table3[[#This Row],[RN Hours (excl. Admin, DON)]:[RN DON Hours]])</f>
        <v>30.261111111111113</v>
      </c>
      <c r="M513" s="3">
        <v>16.961111111111112</v>
      </c>
      <c r="N513" s="3">
        <v>8.0416666666666661</v>
      </c>
      <c r="O513" s="3">
        <v>5.2583333333333337</v>
      </c>
      <c r="P513" s="3">
        <f>SUM(Table3[[#This Row],[LPN Hours (excl. Admin)]:[LPN Admin Hours]])</f>
        <v>29.066666666666666</v>
      </c>
      <c r="Q513" s="3">
        <v>29.066666666666666</v>
      </c>
      <c r="R513" s="3">
        <v>0</v>
      </c>
      <c r="S513" s="3">
        <f>SUM(Table3[[#This Row],[CNA Hours]], Table3[[#This Row],[NA TR Hours]], Table3[[#This Row],[Med Aide/Tech Hours]])</f>
        <v>111.12911111111111</v>
      </c>
      <c r="T513" s="3">
        <v>111.12911111111111</v>
      </c>
      <c r="U513" s="3">
        <v>0</v>
      </c>
      <c r="V513" s="3">
        <v>0</v>
      </c>
      <c r="W513" s="3">
        <f>SUM(Table3[[#This Row],[RN Hours Contract]:[Med Aide Hours Contract]])</f>
        <v>15.283333333333331</v>
      </c>
      <c r="X513" s="3">
        <v>0</v>
      </c>
      <c r="Y513" s="3">
        <v>0</v>
      </c>
      <c r="Z513" s="3">
        <v>0</v>
      </c>
      <c r="AA513" s="3">
        <v>6.05</v>
      </c>
      <c r="AB513" s="3">
        <v>0</v>
      </c>
      <c r="AC513" s="3">
        <v>9.2333333333333325</v>
      </c>
      <c r="AD513" s="3">
        <v>0</v>
      </c>
      <c r="AE513" s="3">
        <v>0</v>
      </c>
      <c r="AF513" t="s">
        <v>511</v>
      </c>
      <c r="AG513" s="13">
        <v>3</v>
      </c>
      <c r="AQ513"/>
    </row>
    <row r="514" spans="1:43" x14ac:dyDescent="0.2">
      <c r="A514" t="s">
        <v>681</v>
      </c>
      <c r="B514" t="s">
        <v>1198</v>
      </c>
      <c r="C514" t="s">
        <v>1443</v>
      </c>
      <c r="D514" t="s">
        <v>1727</v>
      </c>
      <c r="E514" s="3">
        <v>99.4</v>
      </c>
      <c r="F514" s="3">
        <f>Table3[[#This Row],[Total Hours Nurse Staffing]]/Table3[[#This Row],[MDS Census]]</f>
        <v>3.8917482673820696</v>
      </c>
      <c r="G514" s="3">
        <f>Table3[[#This Row],[Total Direct Care Staff Hours]]/Table3[[#This Row],[MDS Census]]</f>
        <v>3.4969002906326847</v>
      </c>
      <c r="H514" s="3">
        <f>Table3[[#This Row],[Total RN Hours (w/ Admin, DON)]]/Table3[[#This Row],[MDS Census]]</f>
        <v>0.56179186228482014</v>
      </c>
      <c r="I514" s="3">
        <f>Table3[[#This Row],[RN Hours (excl. Admin, DON)]]/Table3[[#This Row],[MDS Census]]</f>
        <v>0.16694388553543482</v>
      </c>
      <c r="J514" s="3">
        <f t="shared" si="8"/>
        <v>386.83977777777773</v>
      </c>
      <c r="K514" s="3">
        <f>SUM(Table3[[#This Row],[RN Hours (excl. Admin, DON)]], Table3[[#This Row],[LPN Hours (excl. Admin)]], Table3[[#This Row],[CNA Hours]], Table3[[#This Row],[NA TR Hours]], Table3[[#This Row],[Med Aide/Tech Hours]])</f>
        <v>347.59188888888889</v>
      </c>
      <c r="L514" s="3">
        <f>SUM(Table3[[#This Row],[RN Hours (excl. Admin, DON)]:[RN DON Hours]])</f>
        <v>55.842111111111123</v>
      </c>
      <c r="M514" s="3">
        <v>16.594222222222221</v>
      </c>
      <c r="N514" s="3">
        <v>34.181222222222239</v>
      </c>
      <c r="O514" s="3">
        <v>5.0666666666666664</v>
      </c>
      <c r="P514" s="3">
        <f>SUM(Table3[[#This Row],[LPN Hours (excl. Admin)]:[LPN Admin Hours]])</f>
        <v>105.47988888888889</v>
      </c>
      <c r="Q514" s="3">
        <v>105.47988888888889</v>
      </c>
      <c r="R514" s="3">
        <v>0</v>
      </c>
      <c r="S514" s="3">
        <f>SUM(Table3[[#This Row],[CNA Hours]], Table3[[#This Row],[NA TR Hours]], Table3[[#This Row],[Med Aide/Tech Hours]])</f>
        <v>225.51777777777775</v>
      </c>
      <c r="T514" s="3">
        <v>225.51777777777775</v>
      </c>
      <c r="U514" s="3">
        <v>0</v>
      </c>
      <c r="V514" s="3">
        <v>0</v>
      </c>
      <c r="W514" s="3">
        <f>SUM(Table3[[#This Row],[RN Hours Contract]:[Med Aide Hours Contract]])</f>
        <v>34.844333333333338</v>
      </c>
      <c r="X514" s="3">
        <v>2.0324444444444443</v>
      </c>
      <c r="Y514" s="3">
        <v>0</v>
      </c>
      <c r="Z514" s="3">
        <v>0</v>
      </c>
      <c r="AA514" s="3">
        <v>20.68277777777778</v>
      </c>
      <c r="AB514" s="3">
        <v>0</v>
      </c>
      <c r="AC514" s="3">
        <v>12.129111111111113</v>
      </c>
      <c r="AD514" s="3">
        <v>0</v>
      </c>
      <c r="AE514" s="3">
        <v>0</v>
      </c>
      <c r="AF514" t="s">
        <v>512</v>
      </c>
      <c r="AG514" s="13">
        <v>3</v>
      </c>
      <c r="AQ514"/>
    </row>
    <row r="515" spans="1:43" x14ac:dyDescent="0.2">
      <c r="A515" t="s">
        <v>681</v>
      </c>
      <c r="B515" t="s">
        <v>1199</v>
      </c>
      <c r="C515" t="s">
        <v>1420</v>
      </c>
      <c r="D515" t="s">
        <v>1714</v>
      </c>
      <c r="E515" s="3">
        <v>42.888888888888886</v>
      </c>
      <c r="F515" s="3">
        <f>Table3[[#This Row],[Total Hours Nurse Staffing]]/Table3[[#This Row],[MDS Census]]</f>
        <v>4.0407772020725394</v>
      </c>
      <c r="G515" s="3">
        <f>Table3[[#This Row],[Total Direct Care Staff Hours]]/Table3[[#This Row],[MDS Census]]</f>
        <v>3.7484196891191712</v>
      </c>
      <c r="H515" s="3">
        <f>Table3[[#This Row],[Total RN Hours (w/ Admin, DON)]]/Table3[[#This Row],[MDS Census]]</f>
        <v>0.76194300518134728</v>
      </c>
      <c r="I515" s="3">
        <f>Table3[[#This Row],[RN Hours (excl. Admin, DON)]]/Table3[[#This Row],[MDS Census]]</f>
        <v>0.4695854922279793</v>
      </c>
      <c r="J515" s="3">
        <f t="shared" si="8"/>
        <v>173.30444444444444</v>
      </c>
      <c r="K515" s="3">
        <f>SUM(Table3[[#This Row],[RN Hours (excl. Admin, DON)]], Table3[[#This Row],[LPN Hours (excl. Admin)]], Table3[[#This Row],[CNA Hours]], Table3[[#This Row],[NA TR Hours]], Table3[[#This Row],[Med Aide/Tech Hours]])</f>
        <v>160.76555555555555</v>
      </c>
      <c r="L515" s="3">
        <f>SUM(Table3[[#This Row],[RN Hours (excl. Admin, DON)]:[RN DON Hours]])</f>
        <v>32.678888888888892</v>
      </c>
      <c r="M515" s="3">
        <v>20.14</v>
      </c>
      <c r="N515" s="3">
        <v>7.0277777777777777</v>
      </c>
      <c r="O515" s="3">
        <v>5.5111111111111111</v>
      </c>
      <c r="P515" s="3">
        <f>SUM(Table3[[#This Row],[LPN Hours (excl. Admin)]:[LPN Admin Hours]])</f>
        <v>37.894444444444446</v>
      </c>
      <c r="Q515" s="3">
        <v>37.894444444444446</v>
      </c>
      <c r="R515" s="3">
        <v>0</v>
      </c>
      <c r="S515" s="3">
        <f>SUM(Table3[[#This Row],[CNA Hours]], Table3[[#This Row],[NA TR Hours]], Table3[[#This Row],[Med Aide/Tech Hours]])</f>
        <v>102.7311111111111</v>
      </c>
      <c r="T515" s="3">
        <v>102.7311111111111</v>
      </c>
      <c r="U515" s="3">
        <v>0</v>
      </c>
      <c r="V515" s="3">
        <v>0</v>
      </c>
      <c r="W515" s="3">
        <f>SUM(Table3[[#This Row],[RN Hours Contract]:[Med Aide Hours Contract]])</f>
        <v>25.358888888888892</v>
      </c>
      <c r="X515" s="3">
        <v>0.74111111111111116</v>
      </c>
      <c r="Y515" s="3">
        <v>0</v>
      </c>
      <c r="Z515" s="3">
        <v>0</v>
      </c>
      <c r="AA515" s="3">
        <v>7.9299999999999971</v>
      </c>
      <c r="AB515" s="3">
        <v>0</v>
      </c>
      <c r="AC515" s="3">
        <v>16.687777777777782</v>
      </c>
      <c r="AD515" s="3">
        <v>0</v>
      </c>
      <c r="AE515" s="3">
        <v>0</v>
      </c>
      <c r="AF515" t="s">
        <v>513</v>
      </c>
      <c r="AG515" s="13">
        <v>3</v>
      </c>
      <c r="AQ515"/>
    </row>
    <row r="516" spans="1:43" x14ac:dyDescent="0.2">
      <c r="A516" t="s">
        <v>681</v>
      </c>
      <c r="B516" t="s">
        <v>1200</v>
      </c>
      <c r="C516" t="s">
        <v>1598</v>
      </c>
      <c r="D516" t="s">
        <v>1694</v>
      </c>
      <c r="E516" s="3">
        <v>74.7</v>
      </c>
      <c r="F516" s="3">
        <f>Table3[[#This Row],[Total Hours Nurse Staffing]]/Table3[[#This Row],[MDS Census]]</f>
        <v>4.2574921909861665</v>
      </c>
      <c r="G516" s="3">
        <f>Table3[[#This Row],[Total Direct Care Staff Hours]]/Table3[[#This Row],[MDS Census]]</f>
        <v>3.7095225345827756</v>
      </c>
      <c r="H516" s="3">
        <f>Table3[[#This Row],[Total RN Hours (w/ Admin, DON)]]/Table3[[#This Row],[MDS Census]]</f>
        <v>0.994355198572066</v>
      </c>
      <c r="I516" s="3">
        <f>Table3[[#This Row],[RN Hours (excl. Admin, DON)]]/Table3[[#This Row],[MDS Census]]</f>
        <v>0.44638554216867465</v>
      </c>
      <c r="J516" s="3">
        <f t="shared" si="8"/>
        <v>318.03466666666668</v>
      </c>
      <c r="K516" s="3">
        <f>SUM(Table3[[#This Row],[RN Hours (excl. Admin, DON)]], Table3[[#This Row],[LPN Hours (excl. Admin)]], Table3[[#This Row],[CNA Hours]], Table3[[#This Row],[NA TR Hours]], Table3[[#This Row],[Med Aide/Tech Hours]])</f>
        <v>277.10133333333334</v>
      </c>
      <c r="L516" s="3">
        <f>SUM(Table3[[#This Row],[RN Hours (excl. Admin, DON)]:[RN DON Hours]])</f>
        <v>74.278333333333336</v>
      </c>
      <c r="M516" s="3">
        <v>33.344999999999999</v>
      </c>
      <c r="N516" s="3">
        <v>40.13333333333334</v>
      </c>
      <c r="O516" s="3">
        <v>0.8</v>
      </c>
      <c r="P516" s="3">
        <f>SUM(Table3[[#This Row],[LPN Hours (excl. Admin)]:[LPN Admin Hours]])</f>
        <v>65.75888888888889</v>
      </c>
      <c r="Q516" s="3">
        <v>65.75888888888889</v>
      </c>
      <c r="R516" s="3">
        <v>0</v>
      </c>
      <c r="S516" s="3">
        <f>SUM(Table3[[#This Row],[CNA Hours]], Table3[[#This Row],[NA TR Hours]], Table3[[#This Row],[Med Aide/Tech Hours]])</f>
        <v>177.99744444444445</v>
      </c>
      <c r="T516" s="3">
        <v>174.03188888888889</v>
      </c>
      <c r="U516" s="3">
        <v>3.9655555555555555</v>
      </c>
      <c r="V516" s="3">
        <v>0</v>
      </c>
      <c r="W516" s="3">
        <f>SUM(Table3[[#This Row],[RN Hours Contract]:[Med Aide Hours Contract]])</f>
        <v>68.36966666666666</v>
      </c>
      <c r="X516" s="3">
        <v>4.8083333333333336</v>
      </c>
      <c r="Y516" s="3">
        <v>1.1694444444444445</v>
      </c>
      <c r="Z516" s="3">
        <v>0</v>
      </c>
      <c r="AA516" s="3">
        <v>9.490000000000002</v>
      </c>
      <c r="AB516" s="3">
        <v>0</v>
      </c>
      <c r="AC516" s="3">
        <v>52.901888888888877</v>
      </c>
      <c r="AD516" s="3">
        <v>0</v>
      </c>
      <c r="AE516" s="3">
        <v>0</v>
      </c>
      <c r="AF516" t="s">
        <v>514</v>
      </c>
      <c r="AG516" s="13">
        <v>3</v>
      </c>
      <c r="AQ516"/>
    </row>
    <row r="517" spans="1:43" x14ac:dyDescent="0.2">
      <c r="A517" t="s">
        <v>681</v>
      </c>
      <c r="B517" t="s">
        <v>1201</v>
      </c>
      <c r="C517" t="s">
        <v>1571</v>
      </c>
      <c r="D517" t="s">
        <v>1733</v>
      </c>
      <c r="E517" s="3">
        <v>52.744444444444447</v>
      </c>
      <c r="F517" s="3">
        <f>Table3[[#This Row],[Total Hours Nurse Staffing]]/Table3[[#This Row],[MDS Census]]</f>
        <v>3.3997788076680009</v>
      </c>
      <c r="G517" s="3">
        <f>Table3[[#This Row],[Total Direct Care Staff Hours]]/Table3[[#This Row],[MDS Census]]</f>
        <v>3.28912997682747</v>
      </c>
      <c r="H517" s="3">
        <f>Table3[[#This Row],[Total RN Hours (w/ Admin, DON)]]/Table3[[#This Row],[MDS Census]]</f>
        <v>0.45486623130398146</v>
      </c>
      <c r="I517" s="3">
        <f>Table3[[#This Row],[RN Hours (excl. Admin, DON)]]/Table3[[#This Row],[MDS Census]]</f>
        <v>0.34421740046345056</v>
      </c>
      <c r="J517" s="3">
        <f t="shared" si="8"/>
        <v>179.31944444444446</v>
      </c>
      <c r="K517" s="3">
        <f>SUM(Table3[[#This Row],[RN Hours (excl. Admin, DON)]], Table3[[#This Row],[LPN Hours (excl. Admin)]], Table3[[#This Row],[CNA Hours]], Table3[[#This Row],[NA TR Hours]], Table3[[#This Row],[Med Aide/Tech Hours]])</f>
        <v>173.48333333333335</v>
      </c>
      <c r="L517" s="3">
        <f>SUM(Table3[[#This Row],[RN Hours (excl. Admin, DON)]:[RN DON Hours]])</f>
        <v>23.991666666666667</v>
      </c>
      <c r="M517" s="3">
        <v>18.155555555555555</v>
      </c>
      <c r="N517" s="3">
        <v>0</v>
      </c>
      <c r="O517" s="3">
        <v>5.8361111111111112</v>
      </c>
      <c r="P517" s="3">
        <f>SUM(Table3[[#This Row],[LPN Hours (excl. Admin)]:[LPN Admin Hours]])</f>
        <v>54.094444444444441</v>
      </c>
      <c r="Q517" s="3">
        <v>54.094444444444441</v>
      </c>
      <c r="R517" s="3">
        <v>0</v>
      </c>
      <c r="S517" s="3">
        <f>SUM(Table3[[#This Row],[CNA Hours]], Table3[[#This Row],[NA TR Hours]], Table3[[#This Row],[Med Aide/Tech Hours]])</f>
        <v>101.23333333333333</v>
      </c>
      <c r="T517" s="3">
        <v>101.23333333333333</v>
      </c>
      <c r="U517" s="3">
        <v>0</v>
      </c>
      <c r="V517" s="3">
        <v>0</v>
      </c>
      <c r="W517" s="3">
        <f>SUM(Table3[[#This Row],[RN Hours Contract]:[Med Aide Hours Contract]])</f>
        <v>28.136111111111113</v>
      </c>
      <c r="X517" s="3">
        <v>0</v>
      </c>
      <c r="Y517" s="3">
        <v>0</v>
      </c>
      <c r="Z517" s="3">
        <v>0</v>
      </c>
      <c r="AA517" s="3">
        <v>7.7277777777777779</v>
      </c>
      <c r="AB517" s="3">
        <v>0</v>
      </c>
      <c r="AC517" s="3">
        <v>20.408333333333335</v>
      </c>
      <c r="AD517" s="3">
        <v>0</v>
      </c>
      <c r="AE517" s="3">
        <v>0</v>
      </c>
      <c r="AF517" t="s">
        <v>515</v>
      </c>
      <c r="AG517" s="13">
        <v>3</v>
      </c>
      <c r="AQ517"/>
    </row>
    <row r="518" spans="1:43" x14ac:dyDescent="0.2">
      <c r="A518" t="s">
        <v>681</v>
      </c>
      <c r="B518" t="s">
        <v>1202</v>
      </c>
      <c r="C518" t="s">
        <v>1466</v>
      </c>
      <c r="D518" t="s">
        <v>1688</v>
      </c>
      <c r="E518" s="3">
        <v>53.888888888888886</v>
      </c>
      <c r="F518" s="3">
        <f>Table3[[#This Row],[Total Hours Nurse Staffing]]/Table3[[#This Row],[MDS Census]]</f>
        <v>5.9513917525773188</v>
      </c>
      <c r="G518" s="3">
        <f>Table3[[#This Row],[Total Direct Care Staff Hours]]/Table3[[#This Row],[MDS Census]]</f>
        <v>5.5052577319587632</v>
      </c>
      <c r="H518" s="3">
        <f>Table3[[#This Row],[Total RN Hours (w/ Admin, DON)]]/Table3[[#This Row],[MDS Census]]</f>
        <v>1.8855670103092783</v>
      </c>
      <c r="I518" s="3">
        <f>Table3[[#This Row],[RN Hours (excl. Admin, DON)]]/Table3[[#This Row],[MDS Census]]</f>
        <v>1.4394329896907216</v>
      </c>
      <c r="J518" s="3">
        <f t="shared" si="8"/>
        <v>320.71388888888885</v>
      </c>
      <c r="K518" s="3">
        <f>SUM(Table3[[#This Row],[RN Hours (excl. Admin, DON)]], Table3[[#This Row],[LPN Hours (excl. Admin)]], Table3[[#This Row],[CNA Hours]], Table3[[#This Row],[NA TR Hours]], Table3[[#This Row],[Med Aide/Tech Hours]])</f>
        <v>296.67222222222222</v>
      </c>
      <c r="L518" s="3">
        <f>SUM(Table3[[#This Row],[RN Hours (excl. Admin, DON)]:[RN DON Hours]])</f>
        <v>101.6111111111111</v>
      </c>
      <c r="M518" s="3">
        <v>77.569444444444443</v>
      </c>
      <c r="N518" s="3">
        <v>18.530555555555555</v>
      </c>
      <c r="O518" s="3">
        <v>5.5111111111111111</v>
      </c>
      <c r="P518" s="3">
        <f>SUM(Table3[[#This Row],[LPN Hours (excl. Admin)]:[LPN Admin Hours]])</f>
        <v>74.105555555555554</v>
      </c>
      <c r="Q518" s="3">
        <v>74.105555555555554</v>
      </c>
      <c r="R518" s="3">
        <v>0</v>
      </c>
      <c r="S518" s="3">
        <f>SUM(Table3[[#This Row],[CNA Hours]], Table3[[#This Row],[NA TR Hours]], Table3[[#This Row],[Med Aide/Tech Hours]])</f>
        <v>144.99722222222223</v>
      </c>
      <c r="T518" s="3">
        <v>144.99722222222223</v>
      </c>
      <c r="U518" s="3">
        <v>0</v>
      </c>
      <c r="V518" s="3">
        <v>0</v>
      </c>
      <c r="W518" s="3">
        <f>SUM(Table3[[#This Row],[RN Hours Contract]:[Med Aide Hours Contract]])</f>
        <v>0</v>
      </c>
      <c r="X518" s="3">
        <v>0</v>
      </c>
      <c r="Y518" s="3">
        <v>0</v>
      </c>
      <c r="Z518" s="3">
        <v>0</v>
      </c>
      <c r="AA518" s="3">
        <v>0</v>
      </c>
      <c r="AB518" s="3">
        <v>0</v>
      </c>
      <c r="AC518" s="3">
        <v>0</v>
      </c>
      <c r="AD518" s="3">
        <v>0</v>
      </c>
      <c r="AE518" s="3">
        <v>0</v>
      </c>
      <c r="AF518" t="s">
        <v>516</v>
      </c>
      <c r="AG518" s="13">
        <v>3</v>
      </c>
      <c r="AQ518"/>
    </row>
    <row r="519" spans="1:43" x14ac:dyDescent="0.2">
      <c r="A519" t="s">
        <v>681</v>
      </c>
      <c r="B519" t="s">
        <v>1203</v>
      </c>
      <c r="C519" t="s">
        <v>1456</v>
      </c>
      <c r="D519" t="s">
        <v>1731</v>
      </c>
      <c r="E519" s="3">
        <v>56.777777777777779</v>
      </c>
      <c r="F519" s="3">
        <f>Table3[[#This Row],[Total Hours Nurse Staffing]]/Table3[[#This Row],[MDS Census]]</f>
        <v>5.3848454011741689</v>
      </c>
      <c r="G519" s="3">
        <f>Table3[[#This Row],[Total Direct Care Staff Hours]]/Table3[[#This Row],[MDS Census]]</f>
        <v>5.236117416829746</v>
      </c>
      <c r="H519" s="3">
        <f>Table3[[#This Row],[Total RN Hours (w/ Admin, DON)]]/Table3[[#This Row],[MDS Census]]</f>
        <v>1.6266418786692758</v>
      </c>
      <c r="I519" s="3">
        <f>Table3[[#This Row],[RN Hours (excl. Admin, DON)]]/Table3[[#This Row],[MDS Census]]</f>
        <v>1.4779138943248533</v>
      </c>
      <c r="J519" s="3">
        <f t="shared" si="8"/>
        <v>305.73955555555557</v>
      </c>
      <c r="K519" s="3">
        <f>SUM(Table3[[#This Row],[RN Hours (excl. Admin, DON)]], Table3[[#This Row],[LPN Hours (excl. Admin)]], Table3[[#This Row],[CNA Hours]], Table3[[#This Row],[NA TR Hours]], Table3[[#This Row],[Med Aide/Tech Hours]])</f>
        <v>297.29511111111111</v>
      </c>
      <c r="L519" s="3">
        <f>SUM(Table3[[#This Row],[RN Hours (excl. Admin, DON)]:[RN DON Hours]])</f>
        <v>92.357111111111109</v>
      </c>
      <c r="M519" s="3">
        <v>83.912666666666667</v>
      </c>
      <c r="N519" s="3">
        <v>2.8444444444444446</v>
      </c>
      <c r="O519" s="3">
        <v>5.6</v>
      </c>
      <c r="P519" s="3">
        <f>SUM(Table3[[#This Row],[LPN Hours (excl. Admin)]:[LPN Admin Hours]])</f>
        <v>52.718555555555554</v>
      </c>
      <c r="Q519" s="3">
        <v>52.718555555555554</v>
      </c>
      <c r="R519" s="3">
        <v>0</v>
      </c>
      <c r="S519" s="3">
        <f>SUM(Table3[[#This Row],[CNA Hours]], Table3[[#This Row],[NA TR Hours]], Table3[[#This Row],[Med Aide/Tech Hours]])</f>
        <v>160.66388888888889</v>
      </c>
      <c r="T519" s="3">
        <v>160.66388888888889</v>
      </c>
      <c r="U519" s="3">
        <v>0</v>
      </c>
      <c r="V519" s="3">
        <v>0</v>
      </c>
      <c r="W519" s="3">
        <f>SUM(Table3[[#This Row],[RN Hours Contract]:[Med Aide Hours Contract]])</f>
        <v>0</v>
      </c>
      <c r="X519" s="3">
        <v>0</v>
      </c>
      <c r="Y519" s="3">
        <v>0</v>
      </c>
      <c r="Z519" s="3">
        <v>0</v>
      </c>
      <c r="AA519" s="3">
        <v>0</v>
      </c>
      <c r="AB519" s="3">
        <v>0</v>
      </c>
      <c r="AC519" s="3">
        <v>0</v>
      </c>
      <c r="AD519" s="3">
        <v>0</v>
      </c>
      <c r="AE519" s="3">
        <v>0</v>
      </c>
      <c r="AF519" t="s">
        <v>517</v>
      </c>
      <c r="AG519" s="13">
        <v>3</v>
      </c>
      <c r="AQ519"/>
    </row>
    <row r="520" spans="1:43" x14ac:dyDescent="0.2">
      <c r="A520" t="s">
        <v>681</v>
      </c>
      <c r="B520" t="s">
        <v>1204</v>
      </c>
      <c r="C520" t="s">
        <v>1395</v>
      </c>
      <c r="D520" t="s">
        <v>1730</v>
      </c>
      <c r="E520" s="3">
        <v>51.455555555555556</v>
      </c>
      <c r="F520" s="3">
        <f>Table3[[#This Row],[Total Hours Nurse Staffing]]/Table3[[#This Row],[MDS Census]]</f>
        <v>3.7137767220902611</v>
      </c>
      <c r="G520" s="3">
        <f>Table3[[#This Row],[Total Direct Care Staff Hours]]/Table3[[#This Row],[MDS Census]]</f>
        <v>3.3688188296264303</v>
      </c>
      <c r="H520" s="3">
        <f>Table3[[#This Row],[Total RN Hours (w/ Admin, DON)]]/Table3[[#This Row],[MDS Census]]</f>
        <v>0.81467285683437685</v>
      </c>
      <c r="I520" s="3">
        <f>Table3[[#This Row],[RN Hours (excl. Admin, DON)]]/Table3[[#This Row],[MDS Census]]</f>
        <v>0.46971496437054633</v>
      </c>
      <c r="J520" s="3">
        <f t="shared" si="8"/>
        <v>191.09444444444443</v>
      </c>
      <c r="K520" s="3">
        <f>SUM(Table3[[#This Row],[RN Hours (excl. Admin, DON)]], Table3[[#This Row],[LPN Hours (excl. Admin)]], Table3[[#This Row],[CNA Hours]], Table3[[#This Row],[NA TR Hours]], Table3[[#This Row],[Med Aide/Tech Hours]])</f>
        <v>173.34444444444443</v>
      </c>
      <c r="L520" s="3">
        <f>SUM(Table3[[#This Row],[RN Hours (excl. Admin, DON)]:[RN DON Hours]])</f>
        <v>41.919444444444437</v>
      </c>
      <c r="M520" s="3">
        <v>24.169444444444444</v>
      </c>
      <c r="N520" s="3">
        <v>12.95</v>
      </c>
      <c r="O520" s="3">
        <v>4.8</v>
      </c>
      <c r="P520" s="3">
        <f>SUM(Table3[[#This Row],[LPN Hours (excl. Admin)]:[LPN Admin Hours]])</f>
        <v>38.508333333333333</v>
      </c>
      <c r="Q520" s="3">
        <v>38.508333333333333</v>
      </c>
      <c r="R520" s="3">
        <v>0</v>
      </c>
      <c r="S520" s="3">
        <f>SUM(Table3[[#This Row],[CNA Hours]], Table3[[#This Row],[NA TR Hours]], Table3[[#This Row],[Med Aide/Tech Hours]])</f>
        <v>110.66666666666667</v>
      </c>
      <c r="T520" s="3">
        <v>110.66666666666667</v>
      </c>
      <c r="U520" s="3">
        <v>0</v>
      </c>
      <c r="V520" s="3">
        <v>0</v>
      </c>
      <c r="W520" s="3">
        <f>SUM(Table3[[#This Row],[RN Hours Contract]:[Med Aide Hours Contract]])</f>
        <v>48.325000000000003</v>
      </c>
      <c r="X520" s="3">
        <v>1.1666666666666667</v>
      </c>
      <c r="Y520" s="3">
        <v>0</v>
      </c>
      <c r="Z520" s="3">
        <v>0</v>
      </c>
      <c r="AA520" s="3">
        <v>12.95</v>
      </c>
      <c r="AB520" s="3">
        <v>0</v>
      </c>
      <c r="AC520" s="3">
        <v>34.208333333333336</v>
      </c>
      <c r="AD520" s="3">
        <v>0</v>
      </c>
      <c r="AE520" s="3">
        <v>0</v>
      </c>
      <c r="AF520" t="s">
        <v>518</v>
      </c>
      <c r="AG520" s="13">
        <v>3</v>
      </c>
      <c r="AQ520"/>
    </row>
    <row r="521" spans="1:43" x14ac:dyDescent="0.2">
      <c r="A521" t="s">
        <v>681</v>
      </c>
      <c r="B521" t="s">
        <v>1205</v>
      </c>
      <c r="C521" t="s">
        <v>1406</v>
      </c>
      <c r="D521" t="s">
        <v>1734</v>
      </c>
      <c r="E521" s="3">
        <v>92.911111111111111</v>
      </c>
      <c r="F521" s="3">
        <f>Table3[[#This Row],[Total Hours Nurse Staffing]]/Table3[[#This Row],[MDS Census]]</f>
        <v>4.3438172685960295</v>
      </c>
      <c r="G521" s="3">
        <f>Table3[[#This Row],[Total Direct Care Staff Hours]]/Table3[[#This Row],[MDS Census]]</f>
        <v>3.9707306864386513</v>
      </c>
      <c r="H521" s="3">
        <f>Table3[[#This Row],[Total RN Hours (w/ Admin, DON)]]/Table3[[#This Row],[MDS Census]]</f>
        <v>0.93975723511121734</v>
      </c>
      <c r="I521" s="3">
        <f>Table3[[#This Row],[RN Hours (excl. Admin, DON)]]/Table3[[#This Row],[MDS Census]]</f>
        <v>0.56667065295383878</v>
      </c>
      <c r="J521" s="3">
        <f t="shared" si="8"/>
        <v>403.5888888888889</v>
      </c>
      <c r="K521" s="3">
        <f>SUM(Table3[[#This Row],[RN Hours (excl. Admin, DON)]], Table3[[#This Row],[LPN Hours (excl. Admin)]], Table3[[#This Row],[CNA Hours]], Table3[[#This Row],[NA TR Hours]], Table3[[#This Row],[Med Aide/Tech Hours]])</f>
        <v>368.92500000000001</v>
      </c>
      <c r="L521" s="3">
        <f>SUM(Table3[[#This Row],[RN Hours (excl. Admin, DON)]:[RN DON Hours]])</f>
        <v>87.313888888888883</v>
      </c>
      <c r="M521" s="3">
        <v>52.65</v>
      </c>
      <c r="N521" s="3">
        <v>29.06388888888889</v>
      </c>
      <c r="O521" s="3">
        <v>5.6</v>
      </c>
      <c r="P521" s="3">
        <f>SUM(Table3[[#This Row],[LPN Hours (excl. Admin)]:[LPN Admin Hours]])</f>
        <v>105.29444444444445</v>
      </c>
      <c r="Q521" s="3">
        <v>105.29444444444445</v>
      </c>
      <c r="R521" s="3">
        <v>0</v>
      </c>
      <c r="S521" s="3">
        <f>SUM(Table3[[#This Row],[CNA Hours]], Table3[[#This Row],[NA TR Hours]], Table3[[#This Row],[Med Aide/Tech Hours]])</f>
        <v>210.98055555555555</v>
      </c>
      <c r="T521" s="3">
        <v>209.53055555555557</v>
      </c>
      <c r="U521" s="3">
        <v>1.45</v>
      </c>
      <c r="V521" s="3">
        <v>0</v>
      </c>
      <c r="W521" s="3">
        <f>SUM(Table3[[#This Row],[RN Hours Contract]:[Med Aide Hours Contract]])</f>
        <v>81.583333333333343</v>
      </c>
      <c r="X521" s="3">
        <v>18.244444444444444</v>
      </c>
      <c r="Y521" s="3">
        <v>0</v>
      </c>
      <c r="Z521" s="3">
        <v>0</v>
      </c>
      <c r="AA521" s="3">
        <v>19.366666666666667</v>
      </c>
      <c r="AB521" s="3">
        <v>0</v>
      </c>
      <c r="AC521" s="3">
        <v>43.972222222222221</v>
      </c>
      <c r="AD521" s="3">
        <v>0</v>
      </c>
      <c r="AE521" s="3">
        <v>0</v>
      </c>
      <c r="AF521" t="s">
        <v>519</v>
      </c>
      <c r="AG521" s="13">
        <v>3</v>
      </c>
      <c r="AQ521"/>
    </row>
    <row r="522" spans="1:43" x14ac:dyDescent="0.2">
      <c r="A522" t="s">
        <v>681</v>
      </c>
      <c r="B522" t="s">
        <v>1206</v>
      </c>
      <c r="C522" t="s">
        <v>1443</v>
      </c>
      <c r="D522" t="s">
        <v>1727</v>
      </c>
      <c r="E522" s="3">
        <v>149.30000000000001</v>
      </c>
      <c r="F522" s="3">
        <f>Table3[[#This Row],[Total Hours Nurse Staffing]]/Table3[[#This Row],[MDS Census]]</f>
        <v>3.4958696137530691</v>
      </c>
      <c r="G522" s="3">
        <f>Table3[[#This Row],[Total Direct Care Staff Hours]]/Table3[[#This Row],[MDS Census]]</f>
        <v>3.2374786038550267</v>
      </c>
      <c r="H522" s="3">
        <f>Table3[[#This Row],[Total RN Hours (w/ Admin, DON)]]/Table3[[#This Row],[MDS Census]]</f>
        <v>0.59322021284512905</v>
      </c>
      <c r="I522" s="3">
        <f>Table3[[#This Row],[RN Hours (excl. Admin, DON)]]/Table3[[#This Row],[MDS Census]]</f>
        <v>0.35149959068244402</v>
      </c>
      <c r="J522" s="3">
        <f t="shared" si="8"/>
        <v>521.93333333333328</v>
      </c>
      <c r="K522" s="3">
        <f>SUM(Table3[[#This Row],[RN Hours (excl. Admin, DON)]], Table3[[#This Row],[LPN Hours (excl. Admin)]], Table3[[#This Row],[CNA Hours]], Table3[[#This Row],[NA TR Hours]], Table3[[#This Row],[Med Aide/Tech Hours]])</f>
        <v>483.3555555555555</v>
      </c>
      <c r="L522" s="3">
        <f>SUM(Table3[[#This Row],[RN Hours (excl. Admin, DON)]:[RN DON Hours]])</f>
        <v>88.567777777777778</v>
      </c>
      <c r="M522" s="3">
        <v>52.478888888888896</v>
      </c>
      <c r="N522" s="3">
        <v>30.4</v>
      </c>
      <c r="O522" s="3">
        <v>5.6888888888888891</v>
      </c>
      <c r="P522" s="3">
        <f>SUM(Table3[[#This Row],[LPN Hours (excl. Admin)]:[LPN Admin Hours]])</f>
        <v>140.97555555555553</v>
      </c>
      <c r="Q522" s="3">
        <v>138.48666666666665</v>
      </c>
      <c r="R522" s="3">
        <v>2.4888888888888889</v>
      </c>
      <c r="S522" s="3">
        <f>SUM(Table3[[#This Row],[CNA Hours]], Table3[[#This Row],[NA TR Hours]], Table3[[#This Row],[Med Aide/Tech Hours]])</f>
        <v>292.39</v>
      </c>
      <c r="T522" s="3">
        <v>292.39</v>
      </c>
      <c r="U522" s="3">
        <v>0</v>
      </c>
      <c r="V522" s="3">
        <v>0</v>
      </c>
      <c r="W522" s="3">
        <f>SUM(Table3[[#This Row],[RN Hours Contract]:[Med Aide Hours Contract]])</f>
        <v>2.0988888888888888</v>
      </c>
      <c r="X522" s="3">
        <v>0.77777777777777779</v>
      </c>
      <c r="Y522" s="3">
        <v>0</v>
      </c>
      <c r="Z522" s="3">
        <v>0</v>
      </c>
      <c r="AA522" s="3">
        <v>0.59333333333333338</v>
      </c>
      <c r="AB522" s="3">
        <v>0</v>
      </c>
      <c r="AC522" s="3">
        <v>0.72777777777777775</v>
      </c>
      <c r="AD522" s="3">
        <v>0</v>
      </c>
      <c r="AE522" s="3">
        <v>0</v>
      </c>
      <c r="AF522" t="s">
        <v>520</v>
      </c>
      <c r="AG522" s="13">
        <v>3</v>
      </c>
      <c r="AQ522"/>
    </row>
    <row r="523" spans="1:43" x14ac:dyDescent="0.2">
      <c r="A523" t="s">
        <v>681</v>
      </c>
      <c r="B523" t="s">
        <v>1207</v>
      </c>
      <c r="C523" t="s">
        <v>1655</v>
      </c>
      <c r="D523" t="s">
        <v>1698</v>
      </c>
      <c r="E523" s="3">
        <v>105.9</v>
      </c>
      <c r="F523" s="3">
        <f>Table3[[#This Row],[Total Hours Nurse Staffing]]/Table3[[#This Row],[MDS Census]]</f>
        <v>3.6368691637813448</v>
      </c>
      <c r="G523" s="3">
        <f>Table3[[#This Row],[Total Direct Care Staff Hours]]/Table3[[#This Row],[MDS Census]]</f>
        <v>3.3899380967369632</v>
      </c>
      <c r="H523" s="3">
        <f>Table3[[#This Row],[Total RN Hours (w/ Admin, DON)]]/Table3[[#This Row],[MDS Census]]</f>
        <v>0.59676319378868947</v>
      </c>
      <c r="I523" s="3">
        <f>Table3[[#This Row],[RN Hours (excl. Admin, DON)]]/Table3[[#This Row],[MDS Census]]</f>
        <v>0.39458084146469413</v>
      </c>
      <c r="J523" s="3">
        <f t="shared" si="8"/>
        <v>385.14444444444445</v>
      </c>
      <c r="K523" s="3">
        <f>SUM(Table3[[#This Row],[RN Hours (excl. Admin, DON)]], Table3[[#This Row],[LPN Hours (excl. Admin)]], Table3[[#This Row],[CNA Hours]], Table3[[#This Row],[NA TR Hours]], Table3[[#This Row],[Med Aide/Tech Hours]])</f>
        <v>358.99444444444441</v>
      </c>
      <c r="L523" s="3">
        <f>SUM(Table3[[#This Row],[RN Hours (excl. Admin, DON)]:[RN DON Hours]])</f>
        <v>63.197222222222223</v>
      </c>
      <c r="M523" s="3">
        <v>41.786111111111111</v>
      </c>
      <c r="N523" s="3">
        <v>11.144444444444444</v>
      </c>
      <c r="O523" s="3">
        <v>10.266666666666667</v>
      </c>
      <c r="P523" s="3">
        <f>SUM(Table3[[#This Row],[LPN Hours (excl. Admin)]:[LPN Admin Hours]])</f>
        <v>77.525000000000006</v>
      </c>
      <c r="Q523" s="3">
        <v>72.786111111111111</v>
      </c>
      <c r="R523" s="3">
        <v>4.7388888888888889</v>
      </c>
      <c r="S523" s="3">
        <f>SUM(Table3[[#This Row],[CNA Hours]], Table3[[#This Row],[NA TR Hours]], Table3[[#This Row],[Med Aide/Tech Hours]])</f>
        <v>244.42222222222222</v>
      </c>
      <c r="T523" s="3">
        <v>244.42222222222222</v>
      </c>
      <c r="U523" s="3">
        <v>0</v>
      </c>
      <c r="V523" s="3">
        <v>0</v>
      </c>
      <c r="W523" s="3">
        <f>SUM(Table3[[#This Row],[RN Hours Contract]:[Med Aide Hours Contract]])</f>
        <v>0</v>
      </c>
      <c r="X523" s="3">
        <v>0</v>
      </c>
      <c r="Y523" s="3">
        <v>0</v>
      </c>
      <c r="Z523" s="3">
        <v>0</v>
      </c>
      <c r="AA523" s="3">
        <v>0</v>
      </c>
      <c r="AB523" s="3">
        <v>0</v>
      </c>
      <c r="AC523" s="3">
        <v>0</v>
      </c>
      <c r="AD523" s="3">
        <v>0</v>
      </c>
      <c r="AE523" s="3">
        <v>0</v>
      </c>
      <c r="AF523" t="s">
        <v>521</v>
      </c>
      <c r="AG523" s="13">
        <v>3</v>
      </c>
      <c r="AQ523"/>
    </row>
    <row r="524" spans="1:43" x14ac:dyDescent="0.2">
      <c r="A524" t="s">
        <v>681</v>
      </c>
      <c r="B524" t="s">
        <v>1208</v>
      </c>
      <c r="C524" t="s">
        <v>1647</v>
      </c>
      <c r="D524" t="s">
        <v>1714</v>
      </c>
      <c r="E524" s="3">
        <v>83.077777777777783</v>
      </c>
      <c r="F524" s="3">
        <f>Table3[[#This Row],[Total Hours Nurse Staffing]]/Table3[[#This Row],[MDS Census]]</f>
        <v>5.503086799518524</v>
      </c>
      <c r="G524" s="3">
        <f>Table3[[#This Row],[Total Direct Care Staff Hours]]/Table3[[#This Row],[MDS Census]]</f>
        <v>5.2683669921091347</v>
      </c>
      <c r="H524" s="3">
        <f>Table3[[#This Row],[Total RN Hours (w/ Admin, DON)]]/Table3[[#This Row],[MDS Census]]</f>
        <v>1.0808720074896347</v>
      </c>
      <c r="I524" s="3">
        <f>Table3[[#This Row],[RN Hours (excl. Admin, DON)]]/Table3[[#This Row],[MDS Census]]</f>
        <v>0.84615220008024605</v>
      </c>
      <c r="J524" s="3">
        <f t="shared" si="8"/>
        <v>457.18422222222227</v>
      </c>
      <c r="K524" s="3">
        <f>SUM(Table3[[#This Row],[RN Hours (excl. Admin, DON)]], Table3[[#This Row],[LPN Hours (excl. Admin)]], Table3[[#This Row],[CNA Hours]], Table3[[#This Row],[NA TR Hours]], Table3[[#This Row],[Med Aide/Tech Hours]])</f>
        <v>437.68422222222227</v>
      </c>
      <c r="L524" s="3">
        <f>SUM(Table3[[#This Row],[RN Hours (excl. Admin, DON)]:[RN DON Hours]])</f>
        <v>89.796444444444447</v>
      </c>
      <c r="M524" s="3">
        <v>70.296444444444447</v>
      </c>
      <c r="N524" s="3">
        <v>14.666666666666666</v>
      </c>
      <c r="O524" s="3">
        <v>4.833333333333333</v>
      </c>
      <c r="P524" s="3">
        <f>SUM(Table3[[#This Row],[LPN Hours (excl. Admin)]:[LPN Admin Hours]])</f>
        <v>80.863888888888894</v>
      </c>
      <c r="Q524" s="3">
        <v>80.863888888888894</v>
      </c>
      <c r="R524" s="3">
        <v>0</v>
      </c>
      <c r="S524" s="3">
        <f>SUM(Table3[[#This Row],[CNA Hours]], Table3[[#This Row],[NA TR Hours]], Table3[[#This Row],[Med Aide/Tech Hours]])</f>
        <v>286.52388888888891</v>
      </c>
      <c r="T524" s="3">
        <v>286.52388888888891</v>
      </c>
      <c r="U524" s="3">
        <v>0</v>
      </c>
      <c r="V524" s="3">
        <v>0</v>
      </c>
      <c r="W524" s="3">
        <f>SUM(Table3[[#This Row],[RN Hours Contract]:[Med Aide Hours Contract]])</f>
        <v>0</v>
      </c>
      <c r="X524" s="3">
        <v>0</v>
      </c>
      <c r="Y524" s="3">
        <v>0</v>
      </c>
      <c r="Z524" s="3">
        <v>0</v>
      </c>
      <c r="AA524" s="3">
        <v>0</v>
      </c>
      <c r="AB524" s="3">
        <v>0</v>
      </c>
      <c r="AC524" s="3">
        <v>0</v>
      </c>
      <c r="AD524" s="3">
        <v>0</v>
      </c>
      <c r="AE524" s="3">
        <v>0</v>
      </c>
      <c r="AF524" t="s">
        <v>522</v>
      </c>
      <c r="AG524" s="13">
        <v>3</v>
      </c>
      <c r="AQ524"/>
    </row>
    <row r="525" spans="1:43" x14ac:dyDescent="0.2">
      <c r="A525" t="s">
        <v>681</v>
      </c>
      <c r="B525" t="s">
        <v>1209</v>
      </c>
      <c r="C525" t="s">
        <v>1656</v>
      </c>
      <c r="D525" t="s">
        <v>1734</v>
      </c>
      <c r="E525" s="3">
        <v>57.722222222222221</v>
      </c>
      <c r="F525" s="3">
        <f>Table3[[#This Row],[Total Hours Nurse Staffing]]/Table3[[#This Row],[MDS Census]]</f>
        <v>3.1270259865255059</v>
      </c>
      <c r="G525" s="3">
        <f>Table3[[#This Row],[Total Direct Care Staff Hours]]/Table3[[#This Row],[MDS Census]]</f>
        <v>2.9305774783445626</v>
      </c>
      <c r="H525" s="3">
        <f>Table3[[#This Row],[Total RN Hours (w/ Admin, DON)]]/Table3[[#This Row],[MDS Census]]</f>
        <v>0.84045235803657381</v>
      </c>
      <c r="I525" s="3">
        <f>Table3[[#This Row],[RN Hours (excl. Admin, DON)]]/Table3[[#This Row],[MDS Census]]</f>
        <v>0.64400384985563042</v>
      </c>
      <c r="J525" s="3">
        <f t="shared" si="8"/>
        <v>180.49888888888893</v>
      </c>
      <c r="K525" s="3">
        <f>SUM(Table3[[#This Row],[RN Hours (excl. Admin, DON)]], Table3[[#This Row],[LPN Hours (excl. Admin)]], Table3[[#This Row],[CNA Hours]], Table3[[#This Row],[NA TR Hours]], Table3[[#This Row],[Med Aide/Tech Hours]])</f>
        <v>169.15944444444446</v>
      </c>
      <c r="L525" s="3">
        <f>SUM(Table3[[#This Row],[RN Hours (excl. Admin, DON)]:[RN DON Hours]])</f>
        <v>48.512777777777785</v>
      </c>
      <c r="M525" s="3">
        <v>37.173333333333332</v>
      </c>
      <c r="N525" s="3">
        <v>5.8865555555555567</v>
      </c>
      <c r="O525" s="3">
        <v>5.4528888888888902</v>
      </c>
      <c r="P525" s="3">
        <f>SUM(Table3[[#This Row],[LPN Hours (excl. Admin)]:[LPN Admin Hours]])</f>
        <v>31.507000000000001</v>
      </c>
      <c r="Q525" s="3">
        <v>31.507000000000001</v>
      </c>
      <c r="R525" s="3">
        <v>0</v>
      </c>
      <c r="S525" s="3">
        <f>SUM(Table3[[#This Row],[CNA Hours]], Table3[[#This Row],[NA TR Hours]], Table3[[#This Row],[Med Aide/Tech Hours]])</f>
        <v>100.47911111111112</v>
      </c>
      <c r="T525" s="3">
        <v>100.47911111111112</v>
      </c>
      <c r="U525" s="3">
        <v>0</v>
      </c>
      <c r="V525" s="3">
        <v>0</v>
      </c>
      <c r="W525" s="3">
        <f>SUM(Table3[[#This Row],[RN Hours Contract]:[Med Aide Hours Contract]])</f>
        <v>8.3953333333333315</v>
      </c>
      <c r="X525" s="3">
        <v>8.3953333333333315</v>
      </c>
      <c r="Y525" s="3">
        <v>0</v>
      </c>
      <c r="Z525" s="3">
        <v>0</v>
      </c>
      <c r="AA525" s="3">
        <v>0</v>
      </c>
      <c r="AB525" s="3">
        <v>0</v>
      </c>
      <c r="AC525" s="3">
        <v>0</v>
      </c>
      <c r="AD525" s="3">
        <v>0</v>
      </c>
      <c r="AE525" s="3">
        <v>0</v>
      </c>
      <c r="AF525" t="s">
        <v>523</v>
      </c>
      <c r="AG525" s="13">
        <v>3</v>
      </c>
      <c r="AQ525"/>
    </row>
    <row r="526" spans="1:43" x14ac:dyDescent="0.2">
      <c r="A526" t="s">
        <v>681</v>
      </c>
      <c r="B526" t="s">
        <v>1210</v>
      </c>
      <c r="C526" t="s">
        <v>1460</v>
      </c>
      <c r="D526" t="s">
        <v>1688</v>
      </c>
      <c r="E526" s="3">
        <v>14.888888888888889</v>
      </c>
      <c r="F526" s="3">
        <f>Table3[[#This Row],[Total Hours Nurse Staffing]]/Table3[[#This Row],[MDS Census]]</f>
        <v>5.5884328358208952</v>
      </c>
      <c r="G526" s="3">
        <f>Table3[[#This Row],[Total Direct Care Staff Hours]]/Table3[[#This Row],[MDS Census]]</f>
        <v>5.2960820895522396</v>
      </c>
      <c r="H526" s="3">
        <f>Table3[[#This Row],[Total RN Hours (w/ Admin, DON)]]/Table3[[#This Row],[MDS Census]]</f>
        <v>3.2070895522388061</v>
      </c>
      <c r="I526" s="3">
        <f>Table3[[#This Row],[RN Hours (excl. Admin, DON)]]/Table3[[#This Row],[MDS Census]]</f>
        <v>2.9147388059701496</v>
      </c>
      <c r="J526" s="3">
        <f t="shared" si="8"/>
        <v>83.205555555555549</v>
      </c>
      <c r="K526" s="3">
        <f>SUM(Table3[[#This Row],[RN Hours (excl. Admin, DON)]], Table3[[#This Row],[LPN Hours (excl. Admin)]], Table3[[#This Row],[CNA Hours]], Table3[[#This Row],[NA TR Hours]], Table3[[#This Row],[Med Aide/Tech Hours]])</f>
        <v>78.852777777777789</v>
      </c>
      <c r="L526" s="3">
        <f>SUM(Table3[[#This Row],[RN Hours (excl. Admin, DON)]:[RN DON Hours]])</f>
        <v>47.75</v>
      </c>
      <c r="M526" s="3">
        <v>43.397222222222226</v>
      </c>
      <c r="N526" s="3">
        <v>4.3527777777777779</v>
      </c>
      <c r="O526" s="3">
        <v>0</v>
      </c>
      <c r="P526" s="3">
        <f>SUM(Table3[[#This Row],[LPN Hours (excl. Admin)]:[LPN Admin Hours]])</f>
        <v>0</v>
      </c>
      <c r="Q526" s="3">
        <v>0</v>
      </c>
      <c r="R526" s="3">
        <v>0</v>
      </c>
      <c r="S526" s="3">
        <f>SUM(Table3[[#This Row],[CNA Hours]], Table3[[#This Row],[NA TR Hours]], Table3[[#This Row],[Med Aide/Tech Hours]])</f>
        <v>35.455555555555556</v>
      </c>
      <c r="T526" s="3">
        <v>35.455555555555556</v>
      </c>
      <c r="U526" s="3">
        <v>0</v>
      </c>
      <c r="V526" s="3">
        <v>0</v>
      </c>
      <c r="W526" s="3">
        <f>SUM(Table3[[#This Row],[RN Hours Contract]:[Med Aide Hours Contract]])</f>
        <v>0.4</v>
      </c>
      <c r="X526" s="3">
        <v>0.4</v>
      </c>
      <c r="Y526" s="3">
        <v>0</v>
      </c>
      <c r="Z526" s="3">
        <v>0</v>
      </c>
      <c r="AA526" s="3">
        <v>0</v>
      </c>
      <c r="AB526" s="3">
        <v>0</v>
      </c>
      <c r="AC526" s="3">
        <v>0</v>
      </c>
      <c r="AD526" s="3">
        <v>0</v>
      </c>
      <c r="AE526" s="3">
        <v>0</v>
      </c>
      <c r="AF526" t="s">
        <v>524</v>
      </c>
      <c r="AG526" s="13">
        <v>3</v>
      </c>
      <c r="AQ526"/>
    </row>
    <row r="527" spans="1:43" x14ac:dyDescent="0.2">
      <c r="A527" t="s">
        <v>681</v>
      </c>
      <c r="B527" t="s">
        <v>1211</v>
      </c>
      <c r="C527" t="s">
        <v>1443</v>
      </c>
      <c r="D527" t="s">
        <v>1727</v>
      </c>
      <c r="E527" s="3">
        <v>131.72222222222223</v>
      </c>
      <c r="F527" s="3">
        <f>Table3[[#This Row],[Total Hours Nurse Staffing]]/Table3[[#This Row],[MDS Census]]</f>
        <v>3.0907971320118093</v>
      </c>
      <c r="G527" s="3">
        <f>Table3[[#This Row],[Total Direct Care Staff Hours]]/Table3[[#This Row],[MDS Census]]</f>
        <v>2.9619063686208351</v>
      </c>
      <c r="H527" s="3">
        <f>Table3[[#This Row],[Total RN Hours (w/ Admin, DON)]]/Table3[[#This Row],[MDS Census]]</f>
        <v>0.3249008857022353</v>
      </c>
      <c r="I527" s="3">
        <f>Table3[[#This Row],[RN Hours (excl. Admin, DON)]]/Table3[[#This Row],[MDS Census]]</f>
        <v>0.19601012231126103</v>
      </c>
      <c r="J527" s="3">
        <f t="shared" si="8"/>
        <v>407.12666666666667</v>
      </c>
      <c r="K527" s="3">
        <f>SUM(Table3[[#This Row],[RN Hours (excl. Admin, DON)]], Table3[[#This Row],[LPN Hours (excl. Admin)]], Table3[[#This Row],[CNA Hours]], Table3[[#This Row],[NA TR Hours]], Table3[[#This Row],[Med Aide/Tech Hours]])</f>
        <v>390.14888888888891</v>
      </c>
      <c r="L527" s="3">
        <f>SUM(Table3[[#This Row],[RN Hours (excl. Admin, DON)]:[RN DON Hours]])</f>
        <v>42.79666666666666</v>
      </c>
      <c r="M527" s="3">
        <v>25.818888888888885</v>
      </c>
      <c r="N527" s="3">
        <v>11.2</v>
      </c>
      <c r="O527" s="3">
        <v>5.7777777777777777</v>
      </c>
      <c r="P527" s="3">
        <f>SUM(Table3[[#This Row],[LPN Hours (excl. Admin)]:[LPN Admin Hours]])</f>
        <v>115.85666666666667</v>
      </c>
      <c r="Q527" s="3">
        <v>115.85666666666667</v>
      </c>
      <c r="R527" s="3">
        <v>0</v>
      </c>
      <c r="S527" s="3">
        <f>SUM(Table3[[#This Row],[CNA Hours]], Table3[[#This Row],[NA TR Hours]], Table3[[#This Row],[Med Aide/Tech Hours]])</f>
        <v>248.47333333333333</v>
      </c>
      <c r="T527" s="3">
        <v>248.47333333333333</v>
      </c>
      <c r="U527" s="3">
        <v>0</v>
      </c>
      <c r="V527" s="3">
        <v>0</v>
      </c>
      <c r="W527" s="3">
        <f>SUM(Table3[[#This Row],[RN Hours Contract]:[Med Aide Hours Contract]])</f>
        <v>10.543333333333333</v>
      </c>
      <c r="X527" s="3">
        <v>0.96333333333333315</v>
      </c>
      <c r="Y527" s="3">
        <v>0</v>
      </c>
      <c r="Z527" s="3">
        <v>0</v>
      </c>
      <c r="AA527" s="3">
        <v>5.9611111111111112</v>
      </c>
      <c r="AB527" s="3">
        <v>0</v>
      </c>
      <c r="AC527" s="3">
        <v>3.6188888888888888</v>
      </c>
      <c r="AD527" s="3">
        <v>0</v>
      </c>
      <c r="AE527" s="3">
        <v>0</v>
      </c>
      <c r="AF527" t="s">
        <v>525</v>
      </c>
      <c r="AG527" s="13">
        <v>3</v>
      </c>
      <c r="AQ527"/>
    </row>
    <row r="528" spans="1:43" x14ac:dyDescent="0.2">
      <c r="A528" t="s">
        <v>681</v>
      </c>
      <c r="B528" t="s">
        <v>1212</v>
      </c>
      <c r="C528" t="s">
        <v>1638</v>
      </c>
      <c r="D528" t="s">
        <v>1744</v>
      </c>
      <c r="E528" s="3">
        <v>25.644444444444446</v>
      </c>
      <c r="F528" s="3">
        <f>Table3[[#This Row],[Total Hours Nurse Staffing]]/Table3[[#This Row],[MDS Census]]</f>
        <v>3.5229636048526864</v>
      </c>
      <c r="G528" s="3">
        <f>Table3[[#This Row],[Total Direct Care Staff Hours]]/Table3[[#This Row],[MDS Census]]</f>
        <v>3.1260831889081455</v>
      </c>
      <c r="H528" s="3">
        <f>Table3[[#This Row],[Total RN Hours (w/ Admin, DON)]]/Table3[[#This Row],[MDS Census]]</f>
        <v>1.4631715771230502</v>
      </c>
      <c r="I528" s="3">
        <f>Table3[[#This Row],[RN Hours (excl. Admin, DON)]]/Table3[[#This Row],[MDS Census]]</f>
        <v>1.0662911611785095</v>
      </c>
      <c r="J528" s="3">
        <f t="shared" si="8"/>
        <v>90.344444444444449</v>
      </c>
      <c r="K528" s="3">
        <f>SUM(Table3[[#This Row],[RN Hours (excl. Admin, DON)]], Table3[[#This Row],[LPN Hours (excl. Admin)]], Table3[[#This Row],[CNA Hours]], Table3[[#This Row],[NA TR Hours]], Table3[[#This Row],[Med Aide/Tech Hours]])</f>
        <v>80.166666666666671</v>
      </c>
      <c r="L528" s="3">
        <f>SUM(Table3[[#This Row],[RN Hours (excl. Admin, DON)]:[RN DON Hours]])</f>
        <v>37.522222222222226</v>
      </c>
      <c r="M528" s="3">
        <v>27.344444444444445</v>
      </c>
      <c r="N528" s="3">
        <v>5.25</v>
      </c>
      <c r="O528" s="3">
        <v>4.927777777777778</v>
      </c>
      <c r="P528" s="3">
        <f>SUM(Table3[[#This Row],[LPN Hours (excl. Admin)]:[LPN Admin Hours]])</f>
        <v>12.213888888888889</v>
      </c>
      <c r="Q528" s="3">
        <v>12.213888888888889</v>
      </c>
      <c r="R528" s="3">
        <v>0</v>
      </c>
      <c r="S528" s="3">
        <f>SUM(Table3[[#This Row],[CNA Hours]], Table3[[#This Row],[NA TR Hours]], Table3[[#This Row],[Med Aide/Tech Hours]])</f>
        <v>40.608333333333334</v>
      </c>
      <c r="T528" s="3">
        <v>40.608333333333334</v>
      </c>
      <c r="U528" s="3">
        <v>0</v>
      </c>
      <c r="V528" s="3">
        <v>0</v>
      </c>
      <c r="W528" s="3">
        <f>SUM(Table3[[#This Row],[RN Hours Contract]:[Med Aide Hours Contract]])</f>
        <v>0</v>
      </c>
      <c r="X528" s="3">
        <v>0</v>
      </c>
      <c r="Y528" s="3">
        <v>0</v>
      </c>
      <c r="Z528" s="3">
        <v>0</v>
      </c>
      <c r="AA528" s="3">
        <v>0</v>
      </c>
      <c r="AB528" s="3">
        <v>0</v>
      </c>
      <c r="AC528" s="3">
        <v>0</v>
      </c>
      <c r="AD528" s="3">
        <v>0</v>
      </c>
      <c r="AE528" s="3">
        <v>0</v>
      </c>
      <c r="AF528" t="s">
        <v>526</v>
      </c>
      <c r="AG528" s="13">
        <v>3</v>
      </c>
      <c r="AQ528"/>
    </row>
    <row r="529" spans="1:43" x14ac:dyDescent="0.2">
      <c r="A529" t="s">
        <v>681</v>
      </c>
      <c r="B529" t="s">
        <v>1213</v>
      </c>
      <c r="C529" t="s">
        <v>1636</v>
      </c>
      <c r="D529" t="s">
        <v>1751</v>
      </c>
      <c r="E529" s="3">
        <v>111.93333333333334</v>
      </c>
      <c r="F529" s="3">
        <f>Table3[[#This Row],[Total Hours Nurse Staffing]]/Table3[[#This Row],[MDS Census]]</f>
        <v>3.0194619813380981</v>
      </c>
      <c r="G529" s="3">
        <f>Table3[[#This Row],[Total Direct Care Staff Hours]]/Table3[[#This Row],[MDS Census]]</f>
        <v>2.7592257296009528</v>
      </c>
      <c r="H529" s="3">
        <f>Table3[[#This Row],[Total RN Hours (w/ Admin, DON)]]/Table3[[#This Row],[MDS Census]]</f>
        <v>0.31949771689497719</v>
      </c>
      <c r="I529" s="3">
        <f>Table3[[#This Row],[RN Hours (excl. Admin, DON)]]/Table3[[#This Row],[MDS Census]]</f>
        <v>0.1152471709350804</v>
      </c>
      <c r="J529" s="3">
        <f t="shared" si="8"/>
        <v>337.97844444444445</v>
      </c>
      <c r="K529" s="3">
        <f>SUM(Table3[[#This Row],[RN Hours (excl. Admin, DON)]], Table3[[#This Row],[LPN Hours (excl. Admin)]], Table3[[#This Row],[CNA Hours]], Table3[[#This Row],[NA TR Hours]], Table3[[#This Row],[Med Aide/Tech Hours]])</f>
        <v>308.84933333333333</v>
      </c>
      <c r="L529" s="3">
        <f>SUM(Table3[[#This Row],[RN Hours (excl. Admin, DON)]:[RN DON Hours]])</f>
        <v>35.762444444444448</v>
      </c>
      <c r="M529" s="3">
        <v>12.9</v>
      </c>
      <c r="N529" s="3">
        <v>18.59577777777778</v>
      </c>
      <c r="O529" s="3">
        <v>4.2666666666666666</v>
      </c>
      <c r="P529" s="3">
        <f>SUM(Table3[[#This Row],[LPN Hours (excl. Admin)]:[LPN Admin Hours]])</f>
        <v>113.74622222222222</v>
      </c>
      <c r="Q529" s="3">
        <v>107.47955555555555</v>
      </c>
      <c r="R529" s="3">
        <v>6.2666666666666666</v>
      </c>
      <c r="S529" s="3">
        <f>SUM(Table3[[#This Row],[CNA Hours]], Table3[[#This Row],[NA TR Hours]], Table3[[#This Row],[Med Aide/Tech Hours]])</f>
        <v>188.46977777777778</v>
      </c>
      <c r="T529" s="3">
        <v>188.46977777777778</v>
      </c>
      <c r="U529" s="3">
        <v>0</v>
      </c>
      <c r="V529" s="3">
        <v>0</v>
      </c>
      <c r="W529" s="3">
        <f>SUM(Table3[[#This Row],[RN Hours Contract]:[Med Aide Hours Contract]])</f>
        <v>2.5833333333333335</v>
      </c>
      <c r="X529" s="3">
        <v>0</v>
      </c>
      <c r="Y529" s="3">
        <v>0</v>
      </c>
      <c r="Z529" s="3">
        <v>0</v>
      </c>
      <c r="AA529" s="3">
        <v>0.85277777777777775</v>
      </c>
      <c r="AB529" s="3">
        <v>0</v>
      </c>
      <c r="AC529" s="3">
        <v>1.7305555555555556</v>
      </c>
      <c r="AD529" s="3">
        <v>0</v>
      </c>
      <c r="AE529" s="3">
        <v>0</v>
      </c>
      <c r="AF529" t="s">
        <v>527</v>
      </c>
      <c r="AG529" s="13">
        <v>3</v>
      </c>
      <c r="AQ529"/>
    </row>
    <row r="530" spans="1:43" x14ac:dyDescent="0.2">
      <c r="A530" t="s">
        <v>681</v>
      </c>
      <c r="B530" t="s">
        <v>1214</v>
      </c>
      <c r="C530" t="s">
        <v>1657</v>
      </c>
      <c r="D530" t="s">
        <v>1693</v>
      </c>
      <c r="E530" s="3">
        <v>48.955555555555556</v>
      </c>
      <c r="F530" s="3">
        <f>Table3[[#This Row],[Total Hours Nurse Staffing]]/Table3[[#This Row],[MDS Census]]</f>
        <v>3.5607126645483431</v>
      </c>
      <c r="G530" s="3">
        <f>Table3[[#This Row],[Total Direct Care Staff Hours]]/Table3[[#This Row],[MDS Census]]</f>
        <v>3.3547435315478897</v>
      </c>
      <c r="H530" s="3">
        <f>Table3[[#This Row],[Total RN Hours (w/ Admin, DON)]]/Table3[[#This Row],[MDS Census]]</f>
        <v>0.6358942351339083</v>
      </c>
      <c r="I530" s="3">
        <f>Table3[[#This Row],[RN Hours (excl. Admin, DON)]]/Table3[[#This Row],[MDS Census]]</f>
        <v>0.42992510213345436</v>
      </c>
      <c r="J530" s="3">
        <f t="shared" si="8"/>
        <v>174.31666666666666</v>
      </c>
      <c r="K530" s="3">
        <f>SUM(Table3[[#This Row],[RN Hours (excl. Admin, DON)]], Table3[[#This Row],[LPN Hours (excl. Admin)]], Table3[[#This Row],[CNA Hours]], Table3[[#This Row],[NA TR Hours]], Table3[[#This Row],[Med Aide/Tech Hours]])</f>
        <v>164.23333333333335</v>
      </c>
      <c r="L530" s="3">
        <f>SUM(Table3[[#This Row],[RN Hours (excl. Admin, DON)]:[RN DON Hours]])</f>
        <v>31.130555555555553</v>
      </c>
      <c r="M530" s="3">
        <v>21.047222222222221</v>
      </c>
      <c r="N530" s="3">
        <v>4.7944444444444443</v>
      </c>
      <c r="O530" s="3">
        <v>5.2888888888888888</v>
      </c>
      <c r="P530" s="3">
        <f>SUM(Table3[[#This Row],[LPN Hours (excl. Admin)]:[LPN Admin Hours]])</f>
        <v>47.130555555555553</v>
      </c>
      <c r="Q530" s="3">
        <v>47.130555555555553</v>
      </c>
      <c r="R530" s="3">
        <v>0</v>
      </c>
      <c r="S530" s="3">
        <f>SUM(Table3[[#This Row],[CNA Hours]], Table3[[#This Row],[NA TR Hours]], Table3[[#This Row],[Med Aide/Tech Hours]])</f>
        <v>96.055555555555557</v>
      </c>
      <c r="T530" s="3">
        <v>96.055555555555557</v>
      </c>
      <c r="U530" s="3">
        <v>0</v>
      </c>
      <c r="V530" s="3">
        <v>0</v>
      </c>
      <c r="W530" s="3">
        <f>SUM(Table3[[#This Row],[RN Hours Contract]:[Med Aide Hours Contract]])</f>
        <v>0</v>
      </c>
      <c r="X530" s="3">
        <v>0</v>
      </c>
      <c r="Y530" s="3">
        <v>0</v>
      </c>
      <c r="Z530" s="3">
        <v>0</v>
      </c>
      <c r="AA530" s="3">
        <v>0</v>
      </c>
      <c r="AB530" s="3">
        <v>0</v>
      </c>
      <c r="AC530" s="3">
        <v>0</v>
      </c>
      <c r="AD530" s="3">
        <v>0</v>
      </c>
      <c r="AE530" s="3">
        <v>0</v>
      </c>
      <c r="AF530" t="s">
        <v>528</v>
      </c>
      <c r="AG530" s="13">
        <v>3</v>
      </c>
      <c r="AQ530"/>
    </row>
    <row r="531" spans="1:43" x14ac:dyDescent="0.2">
      <c r="A531" t="s">
        <v>681</v>
      </c>
      <c r="B531" t="s">
        <v>1215</v>
      </c>
      <c r="C531" t="s">
        <v>1448</v>
      </c>
      <c r="D531" t="s">
        <v>1697</v>
      </c>
      <c r="E531" s="3">
        <v>85.63333333333334</v>
      </c>
      <c r="F531" s="3">
        <f>Table3[[#This Row],[Total Hours Nurse Staffing]]/Table3[[#This Row],[MDS Census]]</f>
        <v>3.0556961204100173</v>
      </c>
      <c r="G531" s="3">
        <f>Table3[[#This Row],[Total Direct Care Staff Hours]]/Table3[[#This Row],[MDS Census]]</f>
        <v>2.8617490592967432</v>
      </c>
      <c r="H531" s="3">
        <f>Table3[[#This Row],[Total RN Hours (w/ Admin, DON)]]/Table3[[#This Row],[MDS Census]]</f>
        <v>0.54966264434929291</v>
      </c>
      <c r="I531" s="3">
        <f>Table3[[#This Row],[RN Hours (excl. Admin, DON)]]/Table3[[#This Row],[MDS Census]]</f>
        <v>0.35571558323601921</v>
      </c>
      <c r="J531" s="3">
        <f t="shared" si="8"/>
        <v>261.66944444444448</v>
      </c>
      <c r="K531" s="3">
        <f>SUM(Table3[[#This Row],[RN Hours (excl. Admin, DON)]], Table3[[#This Row],[LPN Hours (excl. Admin)]], Table3[[#This Row],[CNA Hours]], Table3[[#This Row],[NA TR Hours]], Table3[[#This Row],[Med Aide/Tech Hours]])</f>
        <v>245.06111111111113</v>
      </c>
      <c r="L531" s="3">
        <f>SUM(Table3[[#This Row],[RN Hours (excl. Admin, DON)]:[RN DON Hours]])</f>
        <v>47.06944444444445</v>
      </c>
      <c r="M531" s="3">
        <v>30.461111111111112</v>
      </c>
      <c r="N531" s="3">
        <v>11.141666666666667</v>
      </c>
      <c r="O531" s="3">
        <v>5.4666666666666668</v>
      </c>
      <c r="P531" s="3">
        <f>SUM(Table3[[#This Row],[LPN Hours (excl. Admin)]:[LPN Admin Hours]])</f>
        <v>79.447222222222223</v>
      </c>
      <c r="Q531" s="3">
        <v>79.447222222222223</v>
      </c>
      <c r="R531" s="3">
        <v>0</v>
      </c>
      <c r="S531" s="3">
        <f>SUM(Table3[[#This Row],[CNA Hours]], Table3[[#This Row],[NA TR Hours]], Table3[[#This Row],[Med Aide/Tech Hours]])</f>
        <v>135.1527777777778</v>
      </c>
      <c r="T531" s="3">
        <v>134.92500000000001</v>
      </c>
      <c r="U531" s="3">
        <v>0.22777777777777777</v>
      </c>
      <c r="V531" s="3">
        <v>0</v>
      </c>
      <c r="W531" s="3">
        <f>SUM(Table3[[#This Row],[RN Hours Contract]:[Med Aide Hours Contract]])</f>
        <v>21.216666666666665</v>
      </c>
      <c r="X531" s="3">
        <v>2.4916666666666667</v>
      </c>
      <c r="Y531" s="3">
        <v>0</v>
      </c>
      <c r="Z531" s="3">
        <v>0</v>
      </c>
      <c r="AA531" s="3">
        <v>14.08611111111111</v>
      </c>
      <c r="AB531" s="3">
        <v>0</v>
      </c>
      <c r="AC531" s="3">
        <v>4.6388888888888893</v>
      </c>
      <c r="AD531" s="3">
        <v>0</v>
      </c>
      <c r="AE531" s="3">
        <v>0</v>
      </c>
      <c r="AF531" t="s">
        <v>529</v>
      </c>
      <c r="AG531" s="13">
        <v>3</v>
      </c>
      <c r="AQ531"/>
    </row>
    <row r="532" spans="1:43" x14ac:dyDescent="0.2">
      <c r="A532" t="s">
        <v>681</v>
      </c>
      <c r="B532" t="s">
        <v>1216</v>
      </c>
      <c r="C532" t="s">
        <v>1658</v>
      </c>
      <c r="D532" t="s">
        <v>1721</v>
      </c>
      <c r="E532" s="3">
        <v>68.74444444444444</v>
      </c>
      <c r="F532" s="3">
        <f>Table3[[#This Row],[Total Hours Nurse Staffing]]/Table3[[#This Row],[MDS Census]]</f>
        <v>3.5332956198480687</v>
      </c>
      <c r="G532" s="3">
        <f>Table3[[#This Row],[Total Direct Care Staff Hours]]/Table3[[#This Row],[MDS Census]]</f>
        <v>3.2543639890092129</v>
      </c>
      <c r="H532" s="3">
        <f>Table3[[#This Row],[Total RN Hours (w/ Admin, DON)]]/Table3[[#This Row],[MDS Census]]</f>
        <v>0.65007273315015357</v>
      </c>
      <c r="I532" s="3">
        <f>Table3[[#This Row],[RN Hours (excl. Admin, DON)]]/Table3[[#This Row],[MDS Census]]</f>
        <v>0.44205592371100699</v>
      </c>
      <c r="J532" s="3">
        <f t="shared" si="8"/>
        <v>242.89444444444445</v>
      </c>
      <c r="K532" s="3">
        <f>SUM(Table3[[#This Row],[RN Hours (excl. Admin, DON)]], Table3[[#This Row],[LPN Hours (excl. Admin)]], Table3[[#This Row],[CNA Hours]], Table3[[#This Row],[NA TR Hours]], Table3[[#This Row],[Med Aide/Tech Hours]])</f>
        <v>223.71944444444443</v>
      </c>
      <c r="L532" s="3">
        <f>SUM(Table3[[#This Row],[RN Hours (excl. Admin, DON)]:[RN DON Hours]])</f>
        <v>44.68888888888889</v>
      </c>
      <c r="M532" s="3">
        <v>30.388888888888889</v>
      </c>
      <c r="N532" s="3">
        <v>9.1944444444444446</v>
      </c>
      <c r="O532" s="3">
        <v>5.1055555555555552</v>
      </c>
      <c r="P532" s="3">
        <f>SUM(Table3[[#This Row],[LPN Hours (excl. Admin)]:[LPN Admin Hours]])</f>
        <v>67.522222222222226</v>
      </c>
      <c r="Q532" s="3">
        <v>62.647222222222226</v>
      </c>
      <c r="R532" s="3">
        <v>4.875</v>
      </c>
      <c r="S532" s="3">
        <f>SUM(Table3[[#This Row],[CNA Hours]], Table3[[#This Row],[NA TR Hours]], Table3[[#This Row],[Med Aide/Tech Hours]])</f>
        <v>130.68333333333334</v>
      </c>
      <c r="T532" s="3">
        <v>130.68333333333334</v>
      </c>
      <c r="U532" s="3">
        <v>0</v>
      </c>
      <c r="V532" s="3">
        <v>0</v>
      </c>
      <c r="W532" s="3">
        <f>SUM(Table3[[#This Row],[RN Hours Contract]:[Med Aide Hours Contract]])</f>
        <v>26.674999999999997</v>
      </c>
      <c r="X532" s="3">
        <v>0</v>
      </c>
      <c r="Y532" s="3">
        <v>0</v>
      </c>
      <c r="Z532" s="3">
        <v>0</v>
      </c>
      <c r="AA532" s="3">
        <v>9.2388888888888889</v>
      </c>
      <c r="AB532" s="3">
        <v>0</v>
      </c>
      <c r="AC532" s="3">
        <v>17.43611111111111</v>
      </c>
      <c r="AD532" s="3">
        <v>0</v>
      </c>
      <c r="AE532" s="3">
        <v>0</v>
      </c>
      <c r="AF532" t="s">
        <v>530</v>
      </c>
      <c r="AG532" s="13">
        <v>3</v>
      </c>
      <c r="AQ532"/>
    </row>
    <row r="533" spans="1:43" x14ac:dyDescent="0.2">
      <c r="A533" t="s">
        <v>681</v>
      </c>
      <c r="B533" t="s">
        <v>1217</v>
      </c>
      <c r="C533" t="s">
        <v>1659</v>
      </c>
      <c r="D533" t="s">
        <v>1737</v>
      </c>
      <c r="E533" s="3">
        <v>89.844444444444449</v>
      </c>
      <c r="F533" s="3">
        <f>Table3[[#This Row],[Total Hours Nurse Staffing]]/Table3[[#This Row],[MDS Census]]</f>
        <v>4.3351286173633437</v>
      </c>
      <c r="G533" s="3">
        <f>Table3[[#This Row],[Total Direct Care Staff Hours]]/Table3[[#This Row],[MDS Census]]</f>
        <v>4.022444966608953</v>
      </c>
      <c r="H533" s="3">
        <f>Table3[[#This Row],[Total RN Hours (w/ Admin, DON)]]/Table3[[#This Row],[MDS Census]]</f>
        <v>0.65312268117734351</v>
      </c>
      <c r="I533" s="3">
        <f>Table3[[#This Row],[RN Hours (excl. Admin, DON)]]/Table3[[#This Row],[MDS Census]]</f>
        <v>0.4628493692802374</v>
      </c>
      <c r="J533" s="3">
        <f t="shared" si="8"/>
        <v>389.48722222222221</v>
      </c>
      <c r="K533" s="3">
        <f>SUM(Table3[[#This Row],[RN Hours (excl. Admin, DON)]], Table3[[#This Row],[LPN Hours (excl. Admin)]], Table3[[#This Row],[CNA Hours]], Table3[[#This Row],[NA TR Hours]], Table3[[#This Row],[Med Aide/Tech Hours]])</f>
        <v>361.39433333333329</v>
      </c>
      <c r="L533" s="3">
        <f>SUM(Table3[[#This Row],[RN Hours (excl. Admin, DON)]:[RN DON Hours]])</f>
        <v>58.679444444444442</v>
      </c>
      <c r="M533" s="3">
        <v>41.584444444444443</v>
      </c>
      <c r="N533" s="3">
        <v>11.839888888888886</v>
      </c>
      <c r="O533" s="3">
        <v>5.2551111111111117</v>
      </c>
      <c r="P533" s="3">
        <f>SUM(Table3[[#This Row],[LPN Hours (excl. Admin)]:[LPN Admin Hours]])</f>
        <v>134.46155555555555</v>
      </c>
      <c r="Q533" s="3">
        <v>123.46366666666667</v>
      </c>
      <c r="R533" s="3">
        <v>10.997888888888889</v>
      </c>
      <c r="S533" s="3">
        <f>SUM(Table3[[#This Row],[CNA Hours]], Table3[[#This Row],[NA TR Hours]], Table3[[#This Row],[Med Aide/Tech Hours]])</f>
        <v>196.34622222222222</v>
      </c>
      <c r="T533" s="3">
        <v>181.20455555555554</v>
      </c>
      <c r="U533" s="3">
        <v>15.141666666666667</v>
      </c>
      <c r="V533" s="3">
        <v>0</v>
      </c>
      <c r="W533" s="3">
        <f>SUM(Table3[[#This Row],[RN Hours Contract]:[Med Aide Hours Contract]])</f>
        <v>130.18888888888887</v>
      </c>
      <c r="X533" s="3">
        <v>0.93333333333333335</v>
      </c>
      <c r="Y533" s="3">
        <v>0</v>
      </c>
      <c r="Z533" s="3">
        <v>0</v>
      </c>
      <c r="AA533" s="3">
        <v>54.05</v>
      </c>
      <c r="AB533" s="3">
        <v>0</v>
      </c>
      <c r="AC533" s="3">
        <v>75.205555555555549</v>
      </c>
      <c r="AD533" s="3">
        <v>0</v>
      </c>
      <c r="AE533" s="3">
        <v>0</v>
      </c>
      <c r="AF533" t="s">
        <v>531</v>
      </c>
      <c r="AG533" s="13">
        <v>3</v>
      </c>
      <c r="AQ533"/>
    </row>
    <row r="534" spans="1:43" x14ac:dyDescent="0.2">
      <c r="A534" t="s">
        <v>681</v>
      </c>
      <c r="B534" t="s">
        <v>1218</v>
      </c>
      <c r="C534" t="s">
        <v>1376</v>
      </c>
      <c r="D534" t="s">
        <v>1708</v>
      </c>
      <c r="E534" s="3">
        <v>49.1</v>
      </c>
      <c r="F534" s="3">
        <f>Table3[[#This Row],[Total Hours Nurse Staffing]]/Table3[[#This Row],[MDS Census]]</f>
        <v>3.6965308893414801</v>
      </c>
      <c r="G534" s="3">
        <f>Table3[[#This Row],[Total Direct Care Staff Hours]]/Table3[[#This Row],[MDS Census]]</f>
        <v>3.3854876668929621</v>
      </c>
      <c r="H534" s="3">
        <f>Table3[[#This Row],[Total RN Hours (w/ Admin, DON)]]/Table3[[#This Row],[MDS Census]]</f>
        <v>0.93680244399185353</v>
      </c>
      <c r="I534" s="3">
        <f>Table3[[#This Row],[RN Hours (excl. Admin, DON)]]/Table3[[#This Row],[MDS Census]]</f>
        <v>0.62575922154333563</v>
      </c>
      <c r="J534" s="3">
        <f t="shared" si="8"/>
        <v>181.49966666666668</v>
      </c>
      <c r="K534" s="3">
        <f>SUM(Table3[[#This Row],[RN Hours (excl. Admin, DON)]], Table3[[#This Row],[LPN Hours (excl. Admin)]], Table3[[#This Row],[CNA Hours]], Table3[[#This Row],[NA TR Hours]], Table3[[#This Row],[Med Aide/Tech Hours]])</f>
        <v>166.22744444444444</v>
      </c>
      <c r="L534" s="3">
        <f>SUM(Table3[[#This Row],[RN Hours (excl. Admin, DON)]:[RN DON Hours]])</f>
        <v>45.997000000000007</v>
      </c>
      <c r="M534" s="3">
        <v>30.724777777777778</v>
      </c>
      <c r="N534" s="3">
        <v>10.027777777777779</v>
      </c>
      <c r="O534" s="3">
        <v>5.2444444444444445</v>
      </c>
      <c r="P534" s="3">
        <f>SUM(Table3[[#This Row],[LPN Hours (excl. Admin)]:[LPN Admin Hours]])</f>
        <v>42.173000000000002</v>
      </c>
      <c r="Q534" s="3">
        <v>42.173000000000002</v>
      </c>
      <c r="R534" s="3">
        <v>0</v>
      </c>
      <c r="S534" s="3">
        <f>SUM(Table3[[#This Row],[CNA Hours]], Table3[[#This Row],[NA TR Hours]], Table3[[#This Row],[Med Aide/Tech Hours]])</f>
        <v>93.329666666666668</v>
      </c>
      <c r="T534" s="3">
        <v>93.329666666666668</v>
      </c>
      <c r="U534" s="3">
        <v>0</v>
      </c>
      <c r="V534" s="3">
        <v>0</v>
      </c>
      <c r="W534" s="3">
        <f>SUM(Table3[[#This Row],[RN Hours Contract]:[Med Aide Hours Contract]])</f>
        <v>0</v>
      </c>
      <c r="X534" s="3">
        <v>0</v>
      </c>
      <c r="Y534" s="3">
        <v>0</v>
      </c>
      <c r="Z534" s="3">
        <v>0</v>
      </c>
      <c r="AA534" s="3">
        <v>0</v>
      </c>
      <c r="AB534" s="3">
        <v>0</v>
      </c>
      <c r="AC534" s="3">
        <v>0</v>
      </c>
      <c r="AD534" s="3">
        <v>0</v>
      </c>
      <c r="AE534" s="3">
        <v>0</v>
      </c>
      <c r="AF534" t="s">
        <v>532</v>
      </c>
      <c r="AG534" s="13">
        <v>3</v>
      </c>
      <c r="AQ534"/>
    </row>
    <row r="535" spans="1:43" x14ac:dyDescent="0.2">
      <c r="A535" t="s">
        <v>681</v>
      </c>
      <c r="B535" t="s">
        <v>1219</v>
      </c>
      <c r="C535" t="s">
        <v>1660</v>
      </c>
      <c r="D535" t="s">
        <v>1687</v>
      </c>
      <c r="E535" s="3">
        <v>31.833333333333332</v>
      </c>
      <c r="F535" s="3">
        <f>Table3[[#This Row],[Total Hours Nurse Staffing]]/Table3[[#This Row],[MDS Census]]</f>
        <v>3.7270506108202444</v>
      </c>
      <c r="G535" s="3">
        <f>Table3[[#This Row],[Total Direct Care Staff Hours]]/Table3[[#This Row],[MDS Census]]</f>
        <v>3.4141361256544505</v>
      </c>
      <c r="H535" s="3">
        <f>Table3[[#This Row],[Total RN Hours (w/ Admin, DON)]]/Table3[[#This Row],[MDS Census]]</f>
        <v>1.1840314136125654</v>
      </c>
      <c r="I535" s="3">
        <f>Table3[[#This Row],[RN Hours (excl. Admin, DON)]]/Table3[[#This Row],[MDS Census]]</f>
        <v>0.87111692844677135</v>
      </c>
      <c r="J535" s="3">
        <f t="shared" si="8"/>
        <v>118.64444444444445</v>
      </c>
      <c r="K535" s="3">
        <f>SUM(Table3[[#This Row],[RN Hours (excl. Admin, DON)]], Table3[[#This Row],[LPN Hours (excl. Admin)]], Table3[[#This Row],[CNA Hours]], Table3[[#This Row],[NA TR Hours]], Table3[[#This Row],[Med Aide/Tech Hours]])</f>
        <v>108.68333333333334</v>
      </c>
      <c r="L535" s="3">
        <f>SUM(Table3[[#This Row],[RN Hours (excl. Admin, DON)]:[RN DON Hours]])</f>
        <v>37.691666666666663</v>
      </c>
      <c r="M535" s="3">
        <v>27.730555555555554</v>
      </c>
      <c r="N535" s="3">
        <v>5.1611111111111114</v>
      </c>
      <c r="O535" s="3">
        <v>4.8</v>
      </c>
      <c r="P535" s="3">
        <f>SUM(Table3[[#This Row],[LPN Hours (excl. Admin)]:[LPN Admin Hours]])</f>
        <v>18.041666666666668</v>
      </c>
      <c r="Q535" s="3">
        <v>18.041666666666668</v>
      </c>
      <c r="R535" s="3">
        <v>0</v>
      </c>
      <c r="S535" s="3">
        <f>SUM(Table3[[#This Row],[CNA Hours]], Table3[[#This Row],[NA TR Hours]], Table3[[#This Row],[Med Aide/Tech Hours]])</f>
        <v>62.911111111111111</v>
      </c>
      <c r="T535" s="3">
        <v>62.911111111111111</v>
      </c>
      <c r="U535" s="3">
        <v>0</v>
      </c>
      <c r="V535" s="3">
        <v>0</v>
      </c>
      <c r="W535" s="3">
        <f>SUM(Table3[[#This Row],[RN Hours Contract]:[Med Aide Hours Contract]])</f>
        <v>9.7527777777777782</v>
      </c>
      <c r="X535" s="3">
        <v>0.18055555555555555</v>
      </c>
      <c r="Y535" s="3">
        <v>0</v>
      </c>
      <c r="Z535" s="3">
        <v>0</v>
      </c>
      <c r="AA535" s="3">
        <v>4.6277777777777782</v>
      </c>
      <c r="AB535" s="3">
        <v>0</v>
      </c>
      <c r="AC535" s="3">
        <v>4.9444444444444446</v>
      </c>
      <c r="AD535" s="3">
        <v>0</v>
      </c>
      <c r="AE535" s="3">
        <v>0</v>
      </c>
      <c r="AF535" t="s">
        <v>533</v>
      </c>
      <c r="AG535" s="13">
        <v>3</v>
      </c>
      <c r="AQ535"/>
    </row>
    <row r="536" spans="1:43" x14ac:dyDescent="0.2">
      <c r="A536" t="s">
        <v>681</v>
      </c>
      <c r="B536" t="s">
        <v>1220</v>
      </c>
      <c r="C536" t="s">
        <v>1661</v>
      </c>
      <c r="D536" t="s">
        <v>1737</v>
      </c>
      <c r="E536" s="3">
        <v>85.677777777777777</v>
      </c>
      <c r="F536" s="3">
        <f>Table3[[#This Row],[Total Hours Nurse Staffing]]/Table3[[#This Row],[MDS Census]]</f>
        <v>3.4238879522759693</v>
      </c>
      <c r="G536" s="3">
        <f>Table3[[#This Row],[Total Direct Care Staff Hours]]/Table3[[#This Row],[MDS Census]]</f>
        <v>3.1173129295811179</v>
      </c>
      <c r="H536" s="3">
        <f>Table3[[#This Row],[Total RN Hours (w/ Admin, DON)]]/Table3[[#This Row],[MDS Census]]</f>
        <v>0.59849565555699646</v>
      </c>
      <c r="I536" s="3">
        <f>Table3[[#This Row],[RN Hours (excl. Admin, DON)]]/Table3[[#This Row],[MDS Census]]</f>
        <v>0.29192063286214504</v>
      </c>
      <c r="J536" s="3">
        <f t="shared" si="8"/>
        <v>293.35111111111109</v>
      </c>
      <c r="K536" s="3">
        <f>SUM(Table3[[#This Row],[RN Hours (excl. Admin, DON)]], Table3[[#This Row],[LPN Hours (excl. Admin)]], Table3[[#This Row],[CNA Hours]], Table3[[#This Row],[NA TR Hours]], Table3[[#This Row],[Med Aide/Tech Hours]])</f>
        <v>267.08444444444444</v>
      </c>
      <c r="L536" s="3">
        <f>SUM(Table3[[#This Row],[RN Hours (excl. Admin, DON)]:[RN DON Hours]])</f>
        <v>51.277777777777779</v>
      </c>
      <c r="M536" s="3">
        <v>25.011111111111113</v>
      </c>
      <c r="N536" s="3">
        <v>21.111111111111111</v>
      </c>
      <c r="O536" s="3">
        <v>5.1555555555555559</v>
      </c>
      <c r="P536" s="3">
        <f>SUM(Table3[[#This Row],[LPN Hours (excl. Admin)]:[LPN Admin Hours]])</f>
        <v>75.346999999999994</v>
      </c>
      <c r="Q536" s="3">
        <v>75.346999999999994</v>
      </c>
      <c r="R536" s="3">
        <v>0</v>
      </c>
      <c r="S536" s="3">
        <f>SUM(Table3[[#This Row],[CNA Hours]], Table3[[#This Row],[NA TR Hours]], Table3[[#This Row],[Med Aide/Tech Hours]])</f>
        <v>166.72633333333334</v>
      </c>
      <c r="T536" s="3">
        <v>142.74444444444444</v>
      </c>
      <c r="U536" s="3">
        <v>23.981888888888889</v>
      </c>
      <c r="V536" s="3">
        <v>0</v>
      </c>
      <c r="W536" s="3">
        <f>SUM(Table3[[#This Row],[RN Hours Contract]:[Med Aide Hours Contract]])</f>
        <v>17.361666666666665</v>
      </c>
      <c r="X536" s="3">
        <v>0</v>
      </c>
      <c r="Y536" s="3">
        <v>0</v>
      </c>
      <c r="Z536" s="3">
        <v>0</v>
      </c>
      <c r="AA536" s="3">
        <v>10.494222222222222</v>
      </c>
      <c r="AB536" s="3">
        <v>0</v>
      </c>
      <c r="AC536" s="3">
        <v>6.8674444444444438</v>
      </c>
      <c r="AD536" s="3">
        <v>0</v>
      </c>
      <c r="AE536" s="3">
        <v>0</v>
      </c>
      <c r="AF536" t="s">
        <v>534</v>
      </c>
      <c r="AG536" s="13">
        <v>3</v>
      </c>
      <c r="AQ536"/>
    </row>
    <row r="537" spans="1:43" x14ac:dyDescent="0.2">
      <c r="A537" t="s">
        <v>681</v>
      </c>
      <c r="B537" t="s">
        <v>1221</v>
      </c>
      <c r="C537" t="s">
        <v>1662</v>
      </c>
      <c r="D537" t="s">
        <v>1707</v>
      </c>
      <c r="E537" s="3">
        <v>41.37777777777778</v>
      </c>
      <c r="F537" s="3">
        <f>Table3[[#This Row],[Total Hours Nurse Staffing]]/Table3[[#This Row],[MDS Census]]</f>
        <v>3.7012620837808807</v>
      </c>
      <c r="G537" s="3">
        <f>Table3[[#This Row],[Total Direct Care Staff Hours]]/Table3[[#This Row],[MDS Census]]</f>
        <v>3.4534103114930179</v>
      </c>
      <c r="H537" s="3">
        <f>Table3[[#This Row],[Total RN Hours (w/ Admin, DON)]]/Table3[[#This Row],[MDS Census]]</f>
        <v>0.85915682062298593</v>
      </c>
      <c r="I537" s="3">
        <f>Table3[[#This Row],[RN Hours (excl. Admin, DON)]]/Table3[[#This Row],[MDS Census]]</f>
        <v>0.61130504833512345</v>
      </c>
      <c r="J537" s="3">
        <f t="shared" si="8"/>
        <v>153.15</v>
      </c>
      <c r="K537" s="3">
        <f>SUM(Table3[[#This Row],[RN Hours (excl. Admin, DON)]], Table3[[#This Row],[LPN Hours (excl. Admin)]], Table3[[#This Row],[CNA Hours]], Table3[[#This Row],[NA TR Hours]], Table3[[#This Row],[Med Aide/Tech Hours]])</f>
        <v>142.89444444444445</v>
      </c>
      <c r="L537" s="3">
        <f>SUM(Table3[[#This Row],[RN Hours (excl. Admin, DON)]:[RN DON Hours]])</f>
        <v>35.549999999999997</v>
      </c>
      <c r="M537" s="3">
        <v>25.294444444444444</v>
      </c>
      <c r="N537" s="3">
        <v>4.9444444444444446</v>
      </c>
      <c r="O537" s="3">
        <v>5.3111111111111109</v>
      </c>
      <c r="P537" s="3">
        <f>SUM(Table3[[#This Row],[LPN Hours (excl. Admin)]:[LPN Admin Hours]])</f>
        <v>30.080555555555556</v>
      </c>
      <c r="Q537" s="3">
        <v>30.080555555555556</v>
      </c>
      <c r="R537" s="3">
        <v>0</v>
      </c>
      <c r="S537" s="3">
        <f>SUM(Table3[[#This Row],[CNA Hours]], Table3[[#This Row],[NA TR Hours]], Table3[[#This Row],[Med Aide/Tech Hours]])</f>
        <v>87.519444444444446</v>
      </c>
      <c r="T537" s="3">
        <v>87.519444444444446</v>
      </c>
      <c r="U537" s="3">
        <v>0</v>
      </c>
      <c r="V537" s="3">
        <v>0</v>
      </c>
      <c r="W537" s="3">
        <f>SUM(Table3[[#This Row],[RN Hours Contract]:[Med Aide Hours Contract]])</f>
        <v>0</v>
      </c>
      <c r="X537" s="3">
        <v>0</v>
      </c>
      <c r="Y537" s="3">
        <v>0</v>
      </c>
      <c r="Z537" s="3">
        <v>0</v>
      </c>
      <c r="AA537" s="3">
        <v>0</v>
      </c>
      <c r="AB537" s="3">
        <v>0</v>
      </c>
      <c r="AC537" s="3">
        <v>0</v>
      </c>
      <c r="AD537" s="3">
        <v>0</v>
      </c>
      <c r="AE537" s="3">
        <v>0</v>
      </c>
      <c r="AF537" t="s">
        <v>535</v>
      </c>
      <c r="AG537" s="13">
        <v>3</v>
      </c>
      <c r="AQ537"/>
    </row>
    <row r="538" spans="1:43" x14ac:dyDescent="0.2">
      <c r="A538" t="s">
        <v>681</v>
      </c>
      <c r="B538" t="s">
        <v>1222</v>
      </c>
      <c r="C538" t="s">
        <v>1663</v>
      </c>
      <c r="D538" t="s">
        <v>1729</v>
      </c>
      <c r="E538" s="3">
        <v>93.3</v>
      </c>
      <c r="F538" s="3">
        <f>Table3[[#This Row],[Total Hours Nurse Staffing]]/Table3[[#This Row],[MDS Census]]</f>
        <v>3.7393438132666428</v>
      </c>
      <c r="G538" s="3">
        <f>Table3[[#This Row],[Total Direct Care Staff Hours]]/Table3[[#This Row],[MDS Census]]</f>
        <v>3.358035012504466</v>
      </c>
      <c r="H538" s="3">
        <f>Table3[[#This Row],[Total RN Hours (w/ Admin, DON)]]/Table3[[#This Row],[MDS Census]]</f>
        <v>0.79350363224961307</v>
      </c>
      <c r="I538" s="3">
        <f>Table3[[#This Row],[RN Hours (excl. Admin, DON)]]/Table3[[#This Row],[MDS Census]]</f>
        <v>0.47111468381564842</v>
      </c>
      <c r="J538" s="3">
        <f t="shared" si="8"/>
        <v>348.88077777777778</v>
      </c>
      <c r="K538" s="3">
        <f>SUM(Table3[[#This Row],[RN Hours (excl. Admin, DON)]], Table3[[#This Row],[LPN Hours (excl. Admin)]], Table3[[#This Row],[CNA Hours]], Table3[[#This Row],[NA TR Hours]], Table3[[#This Row],[Med Aide/Tech Hours]])</f>
        <v>313.30466666666666</v>
      </c>
      <c r="L538" s="3">
        <f>SUM(Table3[[#This Row],[RN Hours (excl. Admin, DON)]:[RN DON Hours]])</f>
        <v>74.033888888888896</v>
      </c>
      <c r="M538" s="3">
        <v>43.954999999999998</v>
      </c>
      <c r="N538" s="3">
        <v>24.20888888888889</v>
      </c>
      <c r="O538" s="3">
        <v>5.8699999999999992</v>
      </c>
      <c r="P538" s="3">
        <f>SUM(Table3[[#This Row],[LPN Hours (excl. Admin)]:[LPN Admin Hours]])</f>
        <v>82.452666666666659</v>
      </c>
      <c r="Q538" s="3">
        <v>76.955444444444439</v>
      </c>
      <c r="R538" s="3">
        <v>5.4972222222222218</v>
      </c>
      <c r="S538" s="3">
        <f>SUM(Table3[[#This Row],[CNA Hours]], Table3[[#This Row],[NA TR Hours]], Table3[[#This Row],[Med Aide/Tech Hours]])</f>
        <v>192.39422222222223</v>
      </c>
      <c r="T538" s="3">
        <v>192.39422222222223</v>
      </c>
      <c r="U538" s="3">
        <v>0</v>
      </c>
      <c r="V538" s="3">
        <v>0</v>
      </c>
      <c r="W538" s="3">
        <f>SUM(Table3[[#This Row],[RN Hours Contract]:[Med Aide Hours Contract]])</f>
        <v>3.8333333333333339</v>
      </c>
      <c r="X538" s="3">
        <v>0.33055555555555555</v>
      </c>
      <c r="Y538" s="3">
        <v>0</v>
      </c>
      <c r="Z538" s="3">
        <v>0</v>
      </c>
      <c r="AA538" s="3">
        <v>3.1916666666666669</v>
      </c>
      <c r="AB538" s="3">
        <v>0</v>
      </c>
      <c r="AC538" s="3">
        <v>0.31111111111111112</v>
      </c>
      <c r="AD538" s="3">
        <v>0</v>
      </c>
      <c r="AE538" s="3">
        <v>0</v>
      </c>
      <c r="AF538" t="s">
        <v>536</v>
      </c>
      <c r="AG538" s="13">
        <v>3</v>
      </c>
      <c r="AQ538"/>
    </row>
    <row r="539" spans="1:43" x14ac:dyDescent="0.2">
      <c r="A539" t="s">
        <v>681</v>
      </c>
      <c r="B539" t="s">
        <v>1223</v>
      </c>
      <c r="C539" t="s">
        <v>1477</v>
      </c>
      <c r="D539" t="s">
        <v>1725</v>
      </c>
      <c r="E539" s="3">
        <v>119.11111111111111</v>
      </c>
      <c r="F539" s="3">
        <f>Table3[[#This Row],[Total Hours Nurse Staffing]]/Table3[[#This Row],[MDS Census]]</f>
        <v>3.4616427238805971</v>
      </c>
      <c r="G539" s="3">
        <f>Table3[[#This Row],[Total Direct Care Staff Hours]]/Table3[[#This Row],[MDS Census]]</f>
        <v>3.2850279850746267</v>
      </c>
      <c r="H539" s="3">
        <f>Table3[[#This Row],[Total RN Hours (w/ Admin, DON)]]/Table3[[#This Row],[MDS Census]]</f>
        <v>0.43980223880597008</v>
      </c>
      <c r="I539" s="3">
        <f>Table3[[#This Row],[RN Hours (excl. Admin, DON)]]/Table3[[#This Row],[MDS Census]]</f>
        <v>0.26318749999999996</v>
      </c>
      <c r="J539" s="3">
        <f t="shared" si="8"/>
        <v>412.32011111111115</v>
      </c>
      <c r="K539" s="3">
        <f>SUM(Table3[[#This Row],[RN Hours (excl. Admin, DON)]], Table3[[#This Row],[LPN Hours (excl. Admin)]], Table3[[#This Row],[CNA Hours]], Table3[[#This Row],[NA TR Hours]], Table3[[#This Row],[Med Aide/Tech Hours]])</f>
        <v>391.2833333333333</v>
      </c>
      <c r="L539" s="3">
        <f>SUM(Table3[[#This Row],[RN Hours (excl. Admin, DON)]:[RN DON Hours]])</f>
        <v>52.385333333333328</v>
      </c>
      <c r="M539" s="3">
        <v>31.348555555555553</v>
      </c>
      <c r="N539" s="3">
        <v>15.694222222222219</v>
      </c>
      <c r="O539" s="3">
        <v>5.3425555555555553</v>
      </c>
      <c r="P539" s="3">
        <f>SUM(Table3[[#This Row],[LPN Hours (excl. Admin)]:[LPN Admin Hours]])</f>
        <v>133.70711111111112</v>
      </c>
      <c r="Q539" s="3">
        <v>133.70711111111112</v>
      </c>
      <c r="R539" s="3">
        <v>0</v>
      </c>
      <c r="S539" s="3">
        <f>SUM(Table3[[#This Row],[CNA Hours]], Table3[[#This Row],[NA TR Hours]], Table3[[#This Row],[Med Aide/Tech Hours]])</f>
        <v>226.22766666666666</v>
      </c>
      <c r="T539" s="3">
        <v>214.51988888888889</v>
      </c>
      <c r="U539" s="3">
        <v>0</v>
      </c>
      <c r="V539" s="3">
        <v>11.707777777777778</v>
      </c>
      <c r="W539" s="3">
        <f>SUM(Table3[[#This Row],[RN Hours Contract]:[Med Aide Hours Contract]])</f>
        <v>40.379666666666665</v>
      </c>
      <c r="X539" s="3">
        <v>4.4055555555555559</v>
      </c>
      <c r="Y539" s="3">
        <v>0</v>
      </c>
      <c r="Z539" s="3">
        <v>0</v>
      </c>
      <c r="AA539" s="3">
        <v>19.082888888888888</v>
      </c>
      <c r="AB539" s="3">
        <v>0</v>
      </c>
      <c r="AC539" s="3">
        <v>16.891222222222218</v>
      </c>
      <c r="AD539" s="3">
        <v>0</v>
      </c>
      <c r="AE539" s="3">
        <v>0</v>
      </c>
      <c r="AF539" t="s">
        <v>537</v>
      </c>
      <c r="AG539" s="13">
        <v>3</v>
      </c>
      <c r="AQ539"/>
    </row>
    <row r="540" spans="1:43" x14ac:dyDescent="0.2">
      <c r="A540" t="s">
        <v>681</v>
      </c>
      <c r="B540" t="s">
        <v>1224</v>
      </c>
      <c r="C540" t="s">
        <v>1642</v>
      </c>
      <c r="D540" t="s">
        <v>1721</v>
      </c>
      <c r="E540" s="3">
        <v>42.06666666666667</v>
      </c>
      <c r="F540" s="3">
        <f>Table3[[#This Row],[Total Hours Nurse Staffing]]/Table3[[#This Row],[MDS Census]]</f>
        <v>5.5223877443211826</v>
      </c>
      <c r="G540" s="3">
        <f>Table3[[#This Row],[Total Direct Care Staff Hours]]/Table3[[#This Row],[MDS Census]]</f>
        <v>5.1538721605916535</v>
      </c>
      <c r="H540" s="3">
        <f>Table3[[#This Row],[Total RN Hours (w/ Admin, DON)]]/Table3[[#This Row],[MDS Census]]</f>
        <v>1.1810618066561016</v>
      </c>
      <c r="I540" s="3">
        <f>Table3[[#This Row],[RN Hours (excl. Admin, DON)]]/Table3[[#This Row],[MDS Census]]</f>
        <v>0.81254622292657164</v>
      </c>
      <c r="J540" s="3">
        <f t="shared" si="8"/>
        <v>232.30844444444443</v>
      </c>
      <c r="K540" s="3">
        <f>SUM(Table3[[#This Row],[RN Hours (excl. Admin, DON)]], Table3[[#This Row],[LPN Hours (excl. Admin)]], Table3[[#This Row],[CNA Hours]], Table3[[#This Row],[NA TR Hours]], Table3[[#This Row],[Med Aide/Tech Hours]])</f>
        <v>216.80622222222223</v>
      </c>
      <c r="L540" s="3">
        <f>SUM(Table3[[#This Row],[RN Hours (excl. Admin, DON)]:[RN DON Hours]])</f>
        <v>49.683333333333344</v>
      </c>
      <c r="M540" s="3">
        <v>34.181111111111115</v>
      </c>
      <c r="N540" s="3">
        <v>9.9911111111111204</v>
      </c>
      <c r="O540" s="3">
        <v>5.5111111111111111</v>
      </c>
      <c r="P540" s="3">
        <f>SUM(Table3[[#This Row],[LPN Hours (excl. Admin)]:[LPN Admin Hours]])</f>
        <v>71.283333333333331</v>
      </c>
      <c r="Q540" s="3">
        <v>71.283333333333331</v>
      </c>
      <c r="R540" s="3">
        <v>0</v>
      </c>
      <c r="S540" s="3">
        <f>SUM(Table3[[#This Row],[CNA Hours]], Table3[[#This Row],[NA TR Hours]], Table3[[#This Row],[Med Aide/Tech Hours]])</f>
        <v>111.34177777777778</v>
      </c>
      <c r="T540" s="3">
        <v>111.09177777777778</v>
      </c>
      <c r="U540" s="3">
        <v>0.25</v>
      </c>
      <c r="V540" s="3">
        <v>0</v>
      </c>
      <c r="W540" s="3">
        <f>SUM(Table3[[#This Row],[RN Hours Contract]:[Med Aide Hours Contract]])</f>
        <v>0.97499999999999998</v>
      </c>
      <c r="X540" s="3">
        <v>0.18333333333333332</v>
      </c>
      <c r="Y540" s="3">
        <v>0</v>
      </c>
      <c r="Z540" s="3">
        <v>0</v>
      </c>
      <c r="AA540" s="3">
        <v>0.3611111111111111</v>
      </c>
      <c r="AB540" s="3">
        <v>0</v>
      </c>
      <c r="AC540" s="3">
        <v>0.43055555555555558</v>
      </c>
      <c r="AD540" s="3">
        <v>0</v>
      </c>
      <c r="AE540" s="3">
        <v>0</v>
      </c>
      <c r="AF540" t="s">
        <v>538</v>
      </c>
      <c r="AG540" s="13">
        <v>3</v>
      </c>
      <c r="AQ540"/>
    </row>
    <row r="541" spans="1:43" x14ac:dyDescent="0.2">
      <c r="A541" t="s">
        <v>681</v>
      </c>
      <c r="B541" t="s">
        <v>1225</v>
      </c>
      <c r="C541" t="s">
        <v>1467</v>
      </c>
      <c r="D541" t="s">
        <v>1721</v>
      </c>
      <c r="E541" s="3">
        <v>79.733333333333334</v>
      </c>
      <c r="F541" s="3">
        <f>Table3[[#This Row],[Total Hours Nurse Staffing]]/Table3[[#This Row],[MDS Census]]</f>
        <v>4.0362639353400214</v>
      </c>
      <c r="G541" s="3">
        <f>Table3[[#This Row],[Total Direct Care Staff Hours]]/Table3[[#This Row],[MDS Census]]</f>
        <v>3.6915565774804899</v>
      </c>
      <c r="H541" s="3">
        <f>Table3[[#This Row],[Total RN Hours (w/ Admin, DON)]]/Table3[[#This Row],[MDS Census]]</f>
        <v>0.54767837235228523</v>
      </c>
      <c r="I541" s="3">
        <f>Table3[[#This Row],[RN Hours (excl. Admin, DON)]]/Table3[[#This Row],[MDS Census]]</f>
        <v>0.20297101449275359</v>
      </c>
      <c r="J541" s="3">
        <f t="shared" si="8"/>
        <v>321.82477777777774</v>
      </c>
      <c r="K541" s="3">
        <f>SUM(Table3[[#This Row],[RN Hours (excl. Admin, DON)]], Table3[[#This Row],[LPN Hours (excl. Admin)]], Table3[[#This Row],[CNA Hours]], Table3[[#This Row],[NA TR Hours]], Table3[[#This Row],[Med Aide/Tech Hours]])</f>
        <v>294.34011111111107</v>
      </c>
      <c r="L541" s="3">
        <f>SUM(Table3[[#This Row],[RN Hours (excl. Admin, DON)]:[RN DON Hours]])</f>
        <v>43.668222222222212</v>
      </c>
      <c r="M541" s="3">
        <v>16.183555555555554</v>
      </c>
      <c r="N541" s="3">
        <v>18.595777777777773</v>
      </c>
      <c r="O541" s="3">
        <v>8.8888888888888893</v>
      </c>
      <c r="P541" s="3">
        <f>SUM(Table3[[#This Row],[LPN Hours (excl. Admin)]:[LPN Admin Hours]])</f>
        <v>68.24166666666666</v>
      </c>
      <c r="Q541" s="3">
        <v>68.24166666666666</v>
      </c>
      <c r="R541" s="3">
        <v>0</v>
      </c>
      <c r="S541" s="3">
        <f>SUM(Table3[[#This Row],[CNA Hours]], Table3[[#This Row],[NA TR Hours]], Table3[[#This Row],[Med Aide/Tech Hours]])</f>
        <v>209.9148888888889</v>
      </c>
      <c r="T541" s="3">
        <v>183.4688888888889</v>
      </c>
      <c r="U541" s="3">
        <v>0</v>
      </c>
      <c r="V541" s="3">
        <v>26.445999999999994</v>
      </c>
      <c r="W541" s="3">
        <f>SUM(Table3[[#This Row],[RN Hours Contract]:[Med Aide Hours Contract]])</f>
        <v>13.504111111111111</v>
      </c>
      <c r="X541" s="3">
        <v>3.4388888888888891</v>
      </c>
      <c r="Y541" s="3">
        <v>0</v>
      </c>
      <c r="Z541" s="3">
        <v>0</v>
      </c>
      <c r="AA541" s="3">
        <v>9.5888888888888886</v>
      </c>
      <c r="AB541" s="3">
        <v>0</v>
      </c>
      <c r="AC541" s="3">
        <v>0.47633333333333322</v>
      </c>
      <c r="AD541" s="3">
        <v>0</v>
      </c>
      <c r="AE541" s="3">
        <v>0</v>
      </c>
      <c r="AF541" t="s">
        <v>539</v>
      </c>
      <c r="AG541" s="13">
        <v>3</v>
      </c>
      <c r="AQ541"/>
    </row>
    <row r="542" spans="1:43" x14ac:dyDescent="0.2">
      <c r="A542" t="s">
        <v>681</v>
      </c>
      <c r="B542" t="s">
        <v>1226</v>
      </c>
      <c r="C542" t="s">
        <v>1579</v>
      </c>
      <c r="D542" t="s">
        <v>1747</v>
      </c>
      <c r="E542" s="3">
        <v>8.7555555555555564</v>
      </c>
      <c r="F542" s="3">
        <f>Table3[[#This Row],[Total Hours Nurse Staffing]]/Table3[[#This Row],[MDS Census]]</f>
        <v>8.1295050761421308</v>
      </c>
      <c r="G542" s="3">
        <f>Table3[[#This Row],[Total Direct Care Staff Hours]]/Table3[[#This Row],[MDS Census]]</f>
        <v>7.3565228426395919</v>
      </c>
      <c r="H542" s="3">
        <f>Table3[[#This Row],[Total RN Hours (w/ Admin, DON)]]/Table3[[#This Row],[MDS Census]]</f>
        <v>3.5669035532994919</v>
      </c>
      <c r="I542" s="3">
        <f>Table3[[#This Row],[RN Hours (excl. Admin, DON)]]/Table3[[#This Row],[MDS Census]]</f>
        <v>2.7939213197969539</v>
      </c>
      <c r="J542" s="3">
        <f t="shared" si="8"/>
        <v>71.178333333333327</v>
      </c>
      <c r="K542" s="3">
        <f>SUM(Table3[[#This Row],[RN Hours (excl. Admin, DON)]], Table3[[#This Row],[LPN Hours (excl. Admin)]], Table3[[#This Row],[CNA Hours]], Table3[[#This Row],[NA TR Hours]], Table3[[#This Row],[Med Aide/Tech Hours]])</f>
        <v>64.410444444444437</v>
      </c>
      <c r="L542" s="3">
        <f>SUM(Table3[[#This Row],[RN Hours (excl. Admin, DON)]:[RN DON Hours]])</f>
        <v>31.230222222222221</v>
      </c>
      <c r="M542" s="3">
        <v>24.462333333333333</v>
      </c>
      <c r="N542" s="3">
        <v>6.767888888888888</v>
      </c>
      <c r="O542" s="3">
        <v>0</v>
      </c>
      <c r="P542" s="3">
        <f>SUM(Table3[[#This Row],[LPN Hours (excl. Admin)]:[LPN Admin Hours]])</f>
        <v>22.164555555555555</v>
      </c>
      <c r="Q542" s="3">
        <v>22.164555555555555</v>
      </c>
      <c r="R542" s="3">
        <v>0</v>
      </c>
      <c r="S542" s="3">
        <f>SUM(Table3[[#This Row],[CNA Hours]], Table3[[#This Row],[NA TR Hours]], Table3[[#This Row],[Med Aide/Tech Hours]])</f>
        <v>17.783555555555555</v>
      </c>
      <c r="T542" s="3">
        <v>17.783555555555555</v>
      </c>
      <c r="U542" s="3">
        <v>0</v>
      </c>
      <c r="V542" s="3">
        <v>0</v>
      </c>
      <c r="W542" s="3">
        <f>SUM(Table3[[#This Row],[RN Hours Contract]:[Med Aide Hours Contract]])</f>
        <v>0</v>
      </c>
      <c r="X542" s="3">
        <v>0</v>
      </c>
      <c r="Y542" s="3">
        <v>0</v>
      </c>
      <c r="Z542" s="3">
        <v>0</v>
      </c>
      <c r="AA542" s="3">
        <v>0</v>
      </c>
      <c r="AB542" s="3">
        <v>0</v>
      </c>
      <c r="AC542" s="3">
        <v>0</v>
      </c>
      <c r="AD542" s="3">
        <v>0</v>
      </c>
      <c r="AE542" s="3">
        <v>0</v>
      </c>
      <c r="AF542" t="s">
        <v>540</v>
      </c>
      <c r="AG542" s="13">
        <v>3</v>
      </c>
      <c r="AQ542"/>
    </row>
    <row r="543" spans="1:43" x14ac:dyDescent="0.2">
      <c r="A543" t="s">
        <v>681</v>
      </c>
      <c r="B543" t="s">
        <v>1227</v>
      </c>
      <c r="C543" t="s">
        <v>1664</v>
      </c>
      <c r="D543" t="s">
        <v>1712</v>
      </c>
      <c r="E543" s="3">
        <v>40.299999999999997</v>
      </c>
      <c r="F543" s="3">
        <f>Table3[[#This Row],[Total Hours Nurse Staffing]]/Table3[[#This Row],[MDS Census]]</f>
        <v>5.6944444444444446</v>
      </c>
      <c r="G543" s="3">
        <f>Table3[[#This Row],[Total Direct Care Staff Hours]]/Table3[[#This Row],[MDS Census]]</f>
        <v>5.3171353735869875</v>
      </c>
      <c r="H543" s="3">
        <f>Table3[[#This Row],[Total RN Hours (w/ Admin, DON)]]/Table3[[#This Row],[MDS Census]]</f>
        <v>1.1885166804521645</v>
      </c>
      <c r="I543" s="3">
        <f>Table3[[#This Row],[RN Hours (excl. Admin, DON)]]/Table3[[#This Row],[MDS Census]]</f>
        <v>0.83760683760683763</v>
      </c>
      <c r="J543" s="3">
        <f t="shared" si="8"/>
        <v>229.48611111111111</v>
      </c>
      <c r="K543" s="3">
        <f>SUM(Table3[[#This Row],[RN Hours (excl. Admin, DON)]], Table3[[#This Row],[LPN Hours (excl. Admin)]], Table3[[#This Row],[CNA Hours]], Table3[[#This Row],[NA TR Hours]], Table3[[#This Row],[Med Aide/Tech Hours]])</f>
        <v>214.28055555555557</v>
      </c>
      <c r="L543" s="3">
        <f>SUM(Table3[[#This Row],[RN Hours (excl. Admin, DON)]:[RN DON Hours]])</f>
        <v>47.897222222222226</v>
      </c>
      <c r="M543" s="3">
        <v>33.755555555555553</v>
      </c>
      <c r="N543" s="3">
        <v>9.2888888888888896</v>
      </c>
      <c r="O543" s="3">
        <v>4.8527777777777779</v>
      </c>
      <c r="P543" s="3">
        <f>SUM(Table3[[#This Row],[LPN Hours (excl. Admin)]:[LPN Admin Hours]])</f>
        <v>46.294444444444444</v>
      </c>
      <c r="Q543" s="3">
        <v>45.230555555555554</v>
      </c>
      <c r="R543" s="3">
        <v>1.0638888888888889</v>
      </c>
      <c r="S543" s="3">
        <f>SUM(Table3[[#This Row],[CNA Hours]], Table3[[#This Row],[NA TR Hours]], Table3[[#This Row],[Med Aide/Tech Hours]])</f>
        <v>135.29444444444445</v>
      </c>
      <c r="T543" s="3">
        <v>105.41388888888889</v>
      </c>
      <c r="U543" s="3">
        <v>29.880555555555556</v>
      </c>
      <c r="V543" s="3">
        <v>0</v>
      </c>
      <c r="W543" s="3">
        <f>SUM(Table3[[#This Row],[RN Hours Contract]:[Med Aide Hours Contract]])</f>
        <v>6.2388888888888889</v>
      </c>
      <c r="X543" s="3">
        <v>1.7250000000000001</v>
      </c>
      <c r="Y543" s="3">
        <v>0</v>
      </c>
      <c r="Z543" s="3">
        <v>0</v>
      </c>
      <c r="AA543" s="3">
        <v>0.17499999999999999</v>
      </c>
      <c r="AB543" s="3">
        <v>0</v>
      </c>
      <c r="AC543" s="3">
        <v>4.3388888888888886</v>
      </c>
      <c r="AD543" s="3">
        <v>0</v>
      </c>
      <c r="AE543" s="3">
        <v>0</v>
      </c>
      <c r="AF543" t="s">
        <v>541</v>
      </c>
      <c r="AG543" s="13">
        <v>3</v>
      </c>
      <c r="AQ543"/>
    </row>
    <row r="544" spans="1:43" x14ac:dyDescent="0.2">
      <c r="A544" t="s">
        <v>681</v>
      </c>
      <c r="B544" t="s">
        <v>1228</v>
      </c>
      <c r="C544" t="s">
        <v>1656</v>
      </c>
      <c r="D544" t="s">
        <v>1734</v>
      </c>
      <c r="E544" s="3">
        <v>95.211111111111109</v>
      </c>
      <c r="F544" s="3">
        <f>Table3[[#This Row],[Total Hours Nurse Staffing]]/Table3[[#This Row],[MDS Census]]</f>
        <v>3.1094083323608359</v>
      </c>
      <c r="G544" s="3">
        <f>Table3[[#This Row],[Total Direct Care Staff Hours]]/Table3[[#This Row],[MDS Census]]</f>
        <v>2.9024471933714553</v>
      </c>
      <c r="H544" s="3">
        <f>Table3[[#This Row],[Total RN Hours (w/ Admin, DON)]]/Table3[[#This Row],[MDS Census]]</f>
        <v>0.42347065001750506</v>
      </c>
      <c r="I544" s="3">
        <f>Table3[[#This Row],[RN Hours (excl. Admin, DON)]]/Table3[[#This Row],[MDS Census]]</f>
        <v>0.31000116699731595</v>
      </c>
      <c r="J544" s="3">
        <f t="shared" si="8"/>
        <v>296.05022222222226</v>
      </c>
      <c r="K544" s="3">
        <f>SUM(Table3[[#This Row],[RN Hours (excl. Admin, DON)]], Table3[[#This Row],[LPN Hours (excl. Admin)]], Table3[[#This Row],[CNA Hours]], Table3[[#This Row],[NA TR Hours]], Table3[[#This Row],[Med Aide/Tech Hours]])</f>
        <v>276.34522222222222</v>
      </c>
      <c r="L544" s="3">
        <f>SUM(Table3[[#This Row],[RN Hours (excl. Admin, DON)]:[RN DON Hours]])</f>
        <v>40.31911111111112</v>
      </c>
      <c r="M544" s="3">
        <v>29.515555555555558</v>
      </c>
      <c r="N544" s="3">
        <v>5.3377777777777773</v>
      </c>
      <c r="O544" s="3">
        <v>5.4657777777777783</v>
      </c>
      <c r="P544" s="3">
        <f>SUM(Table3[[#This Row],[LPN Hours (excl. Admin)]:[LPN Admin Hours]])</f>
        <v>88.947333333333347</v>
      </c>
      <c r="Q544" s="3">
        <v>80.045888888888896</v>
      </c>
      <c r="R544" s="3">
        <v>8.9014444444444436</v>
      </c>
      <c r="S544" s="3">
        <f>SUM(Table3[[#This Row],[CNA Hours]], Table3[[#This Row],[NA TR Hours]], Table3[[#This Row],[Med Aide/Tech Hours]])</f>
        <v>166.7837777777778</v>
      </c>
      <c r="T544" s="3">
        <v>166.7837777777778</v>
      </c>
      <c r="U544" s="3">
        <v>0</v>
      </c>
      <c r="V544" s="3">
        <v>0</v>
      </c>
      <c r="W544" s="3">
        <f>SUM(Table3[[#This Row],[RN Hours Contract]:[Med Aide Hours Contract]])</f>
        <v>14.547222222222222</v>
      </c>
      <c r="X544" s="3">
        <v>8.3333333333333329E-2</v>
      </c>
      <c r="Y544" s="3">
        <v>0.33333333333333331</v>
      </c>
      <c r="Z544" s="3">
        <v>0</v>
      </c>
      <c r="AA544" s="3">
        <v>0.18888888888888888</v>
      </c>
      <c r="AB544" s="3">
        <v>0.41666666666666669</v>
      </c>
      <c r="AC544" s="3">
        <v>13.525</v>
      </c>
      <c r="AD544" s="3">
        <v>0</v>
      </c>
      <c r="AE544" s="3">
        <v>0</v>
      </c>
      <c r="AF544" t="s">
        <v>542</v>
      </c>
      <c r="AG544" s="13">
        <v>3</v>
      </c>
      <c r="AQ544"/>
    </row>
    <row r="545" spans="1:43" x14ac:dyDescent="0.2">
      <c r="A545" t="s">
        <v>681</v>
      </c>
      <c r="B545" t="s">
        <v>1229</v>
      </c>
      <c r="C545" t="s">
        <v>1443</v>
      </c>
      <c r="D545" t="s">
        <v>1727</v>
      </c>
      <c r="E545" s="3">
        <v>288.06666666666666</v>
      </c>
      <c r="F545" s="3">
        <f>Table3[[#This Row],[Total Hours Nurse Staffing]]/Table3[[#This Row],[MDS Census]]</f>
        <v>3.0352194708015121</v>
      </c>
      <c r="G545" s="3">
        <f>Table3[[#This Row],[Total Direct Care Staff Hours]]/Table3[[#This Row],[MDS Census]]</f>
        <v>2.9157563835531901</v>
      </c>
      <c r="H545" s="3">
        <f>Table3[[#This Row],[Total RN Hours (w/ Admin, DON)]]/Table3[[#This Row],[MDS Census]]</f>
        <v>0.30450127285350609</v>
      </c>
      <c r="I545" s="3">
        <f>Table3[[#This Row],[RN Hours (excl. Admin, DON)]]/Table3[[#This Row],[MDS Census]]</f>
        <v>0.20416955951554425</v>
      </c>
      <c r="J545" s="3">
        <f t="shared" si="8"/>
        <v>874.34555555555562</v>
      </c>
      <c r="K545" s="3">
        <f>SUM(Table3[[#This Row],[RN Hours (excl. Admin, DON)]], Table3[[#This Row],[LPN Hours (excl. Admin)]], Table3[[#This Row],[CNA Hours]], Table3[[#This Row],[NA TR Hours]], Table3[[#This Row],[Med Aide/Tech Hours]])</f>
        <v>839.93222222222232</v>
      </c>
      <c r="L545" s="3">
        <f>SUM(Table3[[#This Row],[RN Hours (excl. Admin, DON)]:[RN DON Hours]])</f>
        <v>87.716666666666654</v>
      </c>
      <c r="M545" s="3">
        <v>58.814444444444447</v>
      </c>
      <c r="N545" s="3">
        <v>23.035555555555554</v>
      </c>
      <c r="O545" s="3">
        <v>5.8666666666666663</v>
      </c>
      <c r="P545" s="3">
        <f>SUM(Table3[[#This Row],[LPN Hours (excl. Admin)]:[LPN Admin Hours]])</f>
        <v>226.63111111111112</v>
      </c>
      <c r="Q545" s="3">
        <v>221.12</v>
      </c>
      <c r="R545" s="3">
        <v>5.5111111111111111</v>
      </c>
      <c r="S545" s="3">
        <f>SUM(Table3[[#This Row],[CNA Hours]], Table3[[#This Row],[NA TR Hours]], Table3[[#This Row],[Med Aide/Tech Hours]])</f>
        <v>559.99777777777786</v>
      </c>
      <c r="T545" s="3">
        <v>559.99777777777786</v>
      </c>
      <c r="U545" s="3">
        <v>0</v>
      </c>
      <c r="V545" s="3">
        <v>0</v>
      </c>
      <c r="W545" s="3">
        <f>SUM(Table3[[#This Row],[RN Hours Contract]:[Med Aide Hours Contract]])</f>
        <v>0</v>
      </c>
      <c r="X545" s="3">
        <v>0</v>
      </c>
      <c r="Y545" s="3">
        <v>0</v>
      </c>
      <c r="Z545" s="3">
        <v>0</v>
      </c>
      <c r="AA545" s="3">
        <v>0</v>
      </c>
      <c r="AB545" s="3">
        <v>0</v>
      </c>
      <c r="AC545" s="3">
        <v>0</v>
      </c>
      <c r="AD545" s="3">
        <v>0</v>
      </c>
      <c r="AE545" s="3">
        <v>0</v>
      </c>
      <c r="AF545" t="s">
        <v>543</v>
      </c>
      <c r="AG545" s="13">
        <v>3</v>
      </c>
      <c r="AQ545"/>
    </row>
    <row r="546" spans="1:43" x14ac:dyDescent="0.2">
      <c r="A546" t="s">
        <v>681</v>
      </c>
      <c r="B546" t="s">
        <v>1230</v>
      </c>
      <c r="C546" t="s">
        <v>1444</v>
      </c>
      <c r="D546" t="s">
        <v>1698</v>
      </c>
      <c r="E546" s="3">
        <v>21.766666666666666</v>
      </c>
      <c r="F546" s="3">
        <f>Table3[[#This Row],[Total Hours Nurse Staffing]]/Table3[[#This Row],[MDS Census]]</f>
        <v>5.3448494129657993</v>
      </c>
      <c r="G546" s="3">
        <f>Table3[[#This Row],[Total Direct Care Staff Hours]]/Table3[[#This Row],[MDS Census]]</f>
        <v>5.1545992853496685</v>
      </c>
      <c r="H546" s="3">
        <f>Table3[[#This Row],[Total RN Hours (w/ Admin, DON)]]/Table3[[#This Row],[MDS Census]]</f>
        <v>1.5371618172537012</v>
      </c>
      <c r="I546" s="3">
        <f>Table3[[#This Row],[RN Hours (excl. Admin, DON)]]/Table3[[#This Row],[MDS Census]]</f>
        <v>1.3469116896375704</v>
      </c>
      <c r="J546" s="3">
        <f t="shared" si="8"/>
        <v>116.33955555555556</v>
      </c>
      <c r="K546" s="3">
        <f>SUM(Table3[[#This Row],[RN Hours (excl. Admin, DON)]], Table3[[#This Row],[LPN Hours (excl. Admin)]], Table3[[#This Row],[CNA Hours]], Table3[[#This Row],[NA TR Hours]], Table3[[#This Row],[Med Aide/Tech Hours]])</f>
        <v>112.19844444444445</v>
      </c>
      <c r="L546" s="3">
        <f>SUM(Table3[[#This Row],[RN Hours (excl. Admin, DON)]:[RN DON Hours]])</f>
        <v>33.458888888888893</v>
      </c>
      <c r="M546" s="3">
        <v>29.317777777777778</v>
      </c>
      <c r="N546" s="3">
        <v>0</v>
      </c>
      <c r="O546" s="3">
        <v>4.1411111111111119</v>
      </c>
      <c r="P546" s="3">
        <f>SUM(Table3[[#This Row],[LPN Hours (excl. Admin)]:[LPN Admin Hours]])</f>
        <v>35.505111111111113</v>
      </c>
      <c r="Q546" s="3">
        <v>35.505111111111113</v>
      </c>
      <c r="R546" s="3">
        <v>0</v>
      </c>
      <c r="S546" s="3">
        <f>SUM(Table3[[#This Row],[CNA Hours]], Table3[[#This Row],[NA TR Hours]], Table3[[#This Row],[Med Aide/Tech Hours]])</f>
        <v>47.375555555555557</v>
      </c>
      <c r="T546" s="3">
        <v>47.375555555555557</v>
      </c>
      <c r="U546" s="3">
        <v>0</v>
      </c>
      <c r="V546" s="3">
        <v>0</v>
      </c>
      <c r="W546" s="3">
        <f>SUM(Table3[[#This Row],[RN Hours Contract]:[Med Aide Hours Contract]])</f>
        <v>0</v>
      </c>
      <c r="X546" s="3">
        <v>0</v>
      </c>
      <c r="Y546" s="3">
        <v>0</v>
      </c>
      <c r="Z546" s="3">
        <v>0</v>
      </c>
      <c r="AA546" s="3">
        <v>0</v>
      </c>
      <c r="AB546" s="3">
        <v>0</v>
      </c>
      <c r="AC546" s="3">
        <v>0</v>
      </c>
      <c r="AD546" s="3">
        <v>0</v>
      </c>
      <c r="AE546" s="3">
        <v>0</v>
      </c>
      <c r="AF546" t="s">
        <v>544</v>
      </c>
      <c r="AG546" s="13">
        <v>3</v>
      </c>
      <c r="AQ546"/>
    </row>
    <row r="547" spans="1:43" x14ac:dyDescent="0.2">
      <c r="A547" t="s">
        <v>681</v>
      </c>
      <c r="B547" t="s">
        <v>1231</v>
      </c>
      <c r="C547" t="s">
        <v>1553</v>
      </c>
      <c r="D547" t="s">
        <v>1746</v>
      </c>
      <c r="E547" s="3">
        <v>102.54444444444445</v>
      </c>
      <c r="F547" s="3">
        <f>Table3[[#This Row],[Total Hours Nurse Staffing]]/Table3[[#This Row],[MDS Census]]</f>
        <v>5.0341044533535593</v>
      </c>
      <c r="G547" s="3">
        <f>Table3[[#This Row],[Total Direct Care Staff Hours]]/Table3[[#This Row],[MDS Census]]</f>
        <v>4.7581536461155052</v>
      </c>
      <c r="H547" s="3">
        <f>Table3[[#This Row],[Total RN Hours (w/ Admin, DON)]]/Table3[[#This Row],[MDS Census]]</f>
        <v>0.68412070646873968</v>
      </c>
      <c r="I547" s="3">
        <f>Table3[[#This Row],[RN Hours (excl. Admin, DON)]]/Table3[[#This Row],[MDS Census]]</f>
        <v>0.53535052551739082</v>
      </c>
      <c r="J547" s="3">
        <f t="shared" si="8"/>
        <v>516.21944444444443</v>
      </c>
      <c r="K547" s="3">
        <f>SUM(Table3[[#This Row],[RN Hours (excl. Admin, DON)]], Table3[[#This Row],[LPN Hours (excl. Admin)]], Table3[[#This Row],[CNA Hours]], Table3[[#This Row],[NA TR Hours]], Table3[[#This Row],[Med Aide/Tech Hours]])</f>
        <v>487.92222222222222</v>
      </c>
      <c r="L547" s="3">
        <f>SUM(Table3[[#This Row],[RN Hours (excl. Admin, DON)]:[RN DON Hours]])</f>
        <v>70.152777777777771</v>
      </c>
      <c r="M547" s="3">
        <v>54.897222222222226</v>
      </c>
      <c r="N547" s="3">
        <v>10.172222222222222</v>
      </c>
      <c r="O547" s="3">
        <v>5.083333333333333</v>
      </c>
      <c r="P547" s="3">
        <f>SUM(Table3[[#This Row],[LPN Hours (excl. Admin)]:[LPN Admin Hours]])</f>
        <v>150.6861111111111</v>
      </c>
      <c r="Q547" s="3">
        <v>137.64444444444445</v>
      </c>
      <c r="R547" s="3">
        <v>13.041666666666666</v>
      </c>
      <c r="S547" s="3">
        <f>SUM(Table3[[#This Row],[CNA Hours]], Table3[[#This Row],[NA TR Hours]], Table3[[#This Row],[Med Aide/Tech Hours]])</f>
        <v>295.38055555555553</v>
      </c>
      <c r="T547" s="3">
        <v>295.38055555555553</v>
      </c>
      <c r="U547" s="3">
        <v>0</v>
      </c>
      <c r="V547" s="3">
        <v>0</v>
      </c>
      <c r="W547" s="3">
        <f>SUM(Table3[[#This Row],[RN Hours Contract]:[Med Aide Hours Contract]])</f>
        <v>0</v>
      </c>
      <c r="X547" s="3">
        <v>0</v>
      </c>
      <c r="Y547" s="3">
        <v>0</v>
      </c>
      <c r="Z547" s="3">
        <v>0</v>
      </c>
      <c r="AA547" s="3">
        <v>0</v>
      </c>
      <c r="AB547" s="3">
        <v>0</v>
      </c>
      <c r="AC547" s="3">
        <v>0</v>
      </c>
      <c r="AD547" s="3">
        <v>0</v>
      </c>
      <c r="AE547" s="3">
        <v>0</v>
      </c>
      <c r="AF547" t="s">
        <v>545</v>
      </c>
      <c r="AG547" s="13">
        <v>3</v>
      </c>
      <c r="AQ547"/>
    </row>
    <row r="548" spans="1:43" x14ac:dyDescent="0.2">
      <c r="A548" t="s">
        <v>681</v>
      </c>
      <c r="B548" t="s">
        <v>1232</v>
      </c>
      <c r="C548" t="s">
        <v>1600</v>
      </c>
      <c r="D548" t="s">
        <v>1724</v>
      </c>
      <c r="E548" s="3">
        <v>107.13333333333334</v>
      </c>
      <c r="F548" s="3">
        <f>Table3[[#This Row],[Total Hours Nurse Staffing]]/Table3[[#This Row],[MDS Census]]</f>
        <v>4.2273905828666249</v>
      </c>
      <c r="G548" s="3">
        <f>Table3[[#This Row],[Total Direct Care Staff Hours]]/Table3[[#This Row],[MDS Census]]</f>
        <v>3.8108794855839037</v>
      </c>
      <c r="H548" s="3">
        <f>Table3[[#This Row],[Total RN Hours (w/ Admin, DON)]]/Table3[[#This Row],[MDS Census]]</f>
        <v>0.7754355942750466</v>
      </c>
      <c r="I548" s="3">
        <f>Table3[[#This Row],[RN Hours (excl. Admin, DON)]]/Table3[[#This Row],[MDS Census]]</f>
        <v>0.46945654428541794</v>
      </c>
      <c r="J548" s="3">
        <f t="shared" si="8"/>
        <v>452.89444444444445</v>
      </c>
      <c r="K548" s="3">
        <f>SUM(Table3[[#This Row],[RN Hours (excl. Admin, DON)]], Table3[[#This Row],[LPN Hours (excl. Admin)]], Table3[[#This Row],[CNA Hours]], Table3[[#This Row],[NA TR Hours]], Table3[[#This Row],[Med Aide/Tech Hours]])</f>
        <v>408.27222222222224</v>
      </c>
      <c r="L548" s="3">
        <f>SUM(Table3[[#This Row],[RN Hours (excl. Admin, DON)]:[RN DON Hours]])</f>
        <v>83.075000000000003</v>
      </c>
      <c r="M548" s="3">
        <v>50.294444444444444</v>
      </c>
      <c r="N548" s="3">
        <v>27.269444444444446</v>
      </c>
      <c r="O548" s="3">
        <v>5.5111111111111111</v>
      </c>
      <c r="P548" s="3">
        <f>SUM(Table3[[#This Row],[LPN Hours (excl. Admin)]:[LPN Admin Hours]])</f>
        <v>121.94444444444444</v>
      </c>
      <c r="Q548" s="3">
        <v>110.10277777777777</v>
      </c>
      <c r="R548" s="3">
        <v>11.841666666666667</v>
      </c>
      <c r="S548" s="3">
        <f>SUM(Table3[[#This Row],[CNA Hours]], Table3[[#This Row],[NA TR Hours]], Table3[[#This Row],[Med Aide/Tech Hours]])</f>
        <v>247.875</v>
      </c>
      <c r="T548" s="3">
        <v>226.79722222222222</v>
      </c>
      <c r="U548" s="3">
        <v>21.077777777777779</v>
      </c>
      <c r="V548" s="3">
        <v>0</v>
      </c>
      <c r="W548" s="3">
        <f>SUM(Table3[[#This Row],[RN Hours Contract]:[Med Aide Hours Contract]])</f>
        <v>0</v>
      </c>
      <c r="X548" s="3">
        <v>0</v>
      </c>
      <c r="Y548" s="3">
        <v>0</v>
      </c>
      <c r="Z548" s="3">
        <v>0</v>
      </c>
      <c r="AA548" s="3">
        <v>0</v>
      </c>
      <c r="AB548" s="3">
        <v>0</v>
      </c>
      <c r="AC548" s="3">
        <v>0</v>
      </c>
      <c r="AD548" s="3">
        <v>0</v>
      </c>
      <c r="AE548" s="3">
        <v>0</v>
      </c>
      <c r="AF548" t="s">
        <v>546</v>
      </c>
      <c r="AG548" s="13">
        <v>3</v>
      </c>
      <c r="AQ548"/>
    </row>
    <row r="549" spans="1:43" x14ac:dyDescent="0.2">
      <c r="A549" t="s">
        <v>681</v>
      </c>
      <c r="B549" t="s">
        <v>1233</v>
      </c>
      <c r="C549" t="s">
        <v>1405</v>
      </c>
      <c r="D549" t="s">
        <v>1711</v>
      </c>
      <c r="E549" s="3">
        <v>90.9</v>
      </c>
      <c r="F549" s="3">
        <f>Table3[[#This Row],[Total Hours Nurse Staffing]]/Table3[[#This Row],[MDS Census]]</f>
        <v>4.6386138613861378</v>
      </c>
      <c r="G549" s="3">
        <f>Table3[[#This Row],[Total Direct Care Staff Hours]]/Table3[[#This Row],[MDS Census]]</f>
        <v>4.1705170517051702</v>
      </c>
      <c r="H549" s="3">
        <f>Table3[[#This Row],[Total RN Hours (w/ Admin, DON)]]/Table3[[#This Row],[MDS Census]]</f>
        <v>0.81982642708715303</v>
      </c>
      <c r="I549" s="3">
        <f>Table3[[#This Row],[RN Hours (excl. Admin, DON)]]/Table3[[#This Row],[MDS Census]]</f>
        <v>0.51436254736584763</v>
      </c>
      <c r="J549" s="3">
        <f t="shared" si="8"/>
        <v>421.65</v>
      </c>
      <c r="K549" s="3">
        <f>SUM(Table3[[#This Row],[RN Hours (excl. Admin, DON)]], Table3[[#This Row],[LPN Hours (excl. Admin)]], Table3[[#This Row],[CNA Hours]], Table3[[#This Row],[NA TR Hours]], Table3[[#This Row],[Med Aide/Tech Hours]])</f>
        <v>379.09999999999997</v>
      </c>
      <c r="L549" s="3">
        <f>SUM(Table3[[#This Row],[RN Hours (excl. Admin, DON)]:[RN DON Hours]])</f>
        <v>74.522222222222211</v>
      </c>
      <c r="M549" s="3">
        <v>46.755555555555553</v>
      </c>
      <c r="N549" s="3">
        <v>22.166666666666668</v>
      </c>
      <c r="O549" s="3">
        <v>5.6</v>
      </c>
      <c r="P549" s="3">
        <f>SUM(Table3[[#This Row],[LPN Hours (excl. Admin)]:[LPN Admin Hours]])</f>
        <v>104.49722222222222</v>
      </c>
      <c r="Q549" s="3">
        <v>89.713888888888889</v>
      </c>
      <c r="R549" s="3">
        <v>14.783333333333333</v>
      </c>
      <c r="S549" s="3">
        <f>SUM(Table3[[#This Row],[CNA Hours]], Table3[[#This Row],[NA TR Hours]], Table3[[#This Row],[Med Aide/Tech Hours]])</f>
        <v>242.63055555555556</v>
      </c>
      <c r="T549" s="3">
        <v>235.48055555555555</v>
      </c>
      <c r="U549" s="3">
        <v>7.15</v>
      </c>
      <c r="V549" s="3">
        <v>0</v>
      </c>
      <c r="W549" s="3">
        <f>SUM(Table3[[#This Row],[RN Hours Contract]:[Med Aide Hours Contract]])</f>
        <v>0</v>
      </c>
      <c r="X549" s="3">
        <v>0</v>
      </c>
      <c r="Y549" s="3">
        <v>0</v>
      </c>
      <c r="Z549" s="3">
        <v>0</v>
      </c>
      <c r="AA549" s="3">
        <v>0</v>
      </c>
      <c r="AB549" s="3">
        <v>0</v>
      </c>
      <c r="AC549" s="3">
        <v>0</v>
      </c>
      <c r="AD549" s="3">
        <v>0</v>
      </c>
      <c r="AE549" s="3">
        <v>0</v>
      </c>
      <c r="AF549" t="s">
        <v>547</v>
      </c>
      <c r="AG549" s="13">
        <v>3</v>
      </c>
      <c r="AQ549"/>
    </row>
    <row r="550" spans="1:43" x14ac:dyDescent="0.2">
      <c r="A550" t="s">
        <v>681</v>
      </c>
      <c r="B550" t="s">
        <v>1234</v>
      </c>
      <c r="C550" t="s">
        <v>1665</v>
      </c>
      <c r="D550" t="s">
        <v>1697</v>
      </c>
      <c r="E550" s="3">
        <v>96.588888888888889</v>
      </c>
      <c r="F550" s="3">
        <f>Table3[[#This Row],[Total Hours Nurse Staffing]]/Table3[[#This Row],[MDS Census]]</f>
        <v>3.2336362590590126</v>
      </c>
      <c r="G550" s="3">
        <f>Table3[[#This Row],[Total Direct Care Staff Hours]]/Table3[[#This Row],[MDS Census]]</f>
        <v>3.0355458414816519</v>
      </c>
      <c r="H550" s="3">
        <f>Table3[[#This Row],[Total RN Hours (w/ Admin, DON)]]/Table3[[#This Row],[MDS Census]]</f>
        <v>0.58765673530426787</v>
      </c>
      <c r="I550" s="3">
        <f>Table3[[#This Row],[RN Hours (excl. Admin, DON)]]/Table3[[#This Row],[MDS Census]]</f>
        <v>0.38956631772690675</v>
      </c>
      <c r="J550" s="3">
        <f t="shared" si="8"/>
        <v>312.33333333333331</v>
      </c>
      <c r="K550" s="3">
        <f>SUM(Table3[[#This Row],[RN Hours (excl. Admin, DON)]], Table3[[#This Row],[LPN Hours (excl. Admin)]], Table3[[#This Row],[CNA Hours]], Table3[[#This Row],[NA TR Hours]], Table3[[#This Row],[Med Aide/Tech Hours]])</f>
        <v>293.2</v>
      </c>
      <c r="L550" s="3">
        <f>SUM(Table3[[#This Row],[RN Hours (excl. Admin, DON)]:[RN DON Hours]])</f>
        <v>56.761111111111113</v>
      </c>
      <c r="M550" s="3">
        <v>37.62777777777778</v>
      </c>
      <c r="N550" s="3">
        <v>13.888888888888889</v>
      </c>
      <c r="O550" s="3">
        <v>5.2444444444444445</v>
      </c>
      <c r="P550" s="3">
        <f>SUM(Table3[[#This Row],[LPN Hours (excl. Admin)]:[LPN Admin Hours]])</f>
        <v>68.336111111111109</v>
      </c>
      <c r="Q550" s="3">
        <v>68.336111111111109</v>
      </c>
      <c r="R550" s="3">
        <v>0</v>
      </c>
      <c r="S550" s="3">
        <f>SUM(Table3[[#This Row],[CNA Hours]], Table3[[#This Row],[NA TR Hours]], Table3[[#This Row],[Med Aide/Tech Hours]])</f>
        <v>187.23611111111109</v>
      </c>
      <c r="T550" s="3">
        <v>133.84444444444443</v>
      </c>
      <c r="U550" s="3">
        <v>53.391666666666666</v>
      </c>
      <c r="V550" s="3">
        <v>0</v>
      </c>
      <c r="W550" s="3">
        <f>SUM(Table3[[#This Row],[RN Hours Contract]:[Med Aide Hours Contract]])</f>
        <v>0</v>
      </c>
      <c r="X550" s="3">
        <v>0</v>
      </c>
      <c r="Y550" s="3">
        <v>0</v>
      </c>
      <c r="Z550" s="3">
        <v>0</v>
      </c>
      <c r="AA550" s="3">
        <v>0</v>
      </c>
      <c r="AB550" s="3">
        <v>0</v>
      </c>
      <c r="AC550" s="3">
        <v>0</v>
      </c>
      <c r="AD550" s="3">
        <v>0</v>
      </c>
      <c r="AE550" s="3">
        <v>0</v>
      </c>
      <c r="AF550" t="s">
        <v>548</v>
      </c>
      <c r="AG550" s="13">
        <v>3</v>
      </c>
      <c r="AQ550"/>
    </row>
    <row r="551" spans="1:43" x14ac:dyDescent="0.2">
      <c r="A551" t="s">
        <v>681</v>
      </c>
      <c r="B551" t="s">
        <v>1235</v>
      </c>
      <c r="C551" t="s">
        <v>1394</v>
      </c>
      <c r="D551" t="s">
        <v>1698</v>
      </c>
      <c r="E551" s="3">
        <v>50.211111111111109</v>
      </c>
      <c r="F551" s="3">
        <f>Table3[[#This Row],[Total Hours Nurse Staffing]]/Table3[[#This Row],[MDS Census]]</f>
        <v>3.3693848196503651</v>
      </c>
      <c r="G551" s="3">
        <f>Table3[[#This Row],[Total Direct Care Staff Hours]]/Table3[[#This Row],[MDS Census]]</f>
        <v>3.0573688869218856</v>
      </c>
      <c r="H551" s="3">
        <f>Table3[[#This Row],[Total RN Hours (w/ Admin, DON)]]/Table3[[#This Row],[MDS Census]]</f>
        <v>1.0169838459836249</v>
      </c>
      <c r="I551" s="3">
        <f>Table3[[#This Row],[RN Hours (excl. Admin, DON)]]/Table3[[#This Row],[MDS Census]]</f>
        <v>0.70496791325514507</v>
      </c>
      <c r="J551" s="3">
        <f t="shared" si="8"/>
        <v>169.18055555555554</v>
      </c>
      <c r="K551" s="3">
        <f>SUM(Table3[[#This Row],[RN Hours (excl. Admin, DON)]], Table3[[#This Row],[LPN Hours (excl. Admin)]], Table3[[#This Row],[CNA Hours]], Table3[[#This Row],[NA TR Hours]], Table3[[#This Row],[Med Aide/Tech Hours]])</f>
        <v>153.51388888888889</v>
      </c>
      <c r="L551" s="3">
        <f>SUM(Table3[[#This Row],[RN Hours (excl. Admin, DON)]:[RN DON Hours]])</f>
        <v>51.063888888888897</v>
      </c>
      <c r="M551" s="3">
        <v>35.397222222222226</v>
      </c>
      <c r="N551" s="3">
        <v>10.422222222222222</v>
      </c>
      <c r="O551" s="3">
        <v>5.2444444444444445</v>
      </c>
      <c r="P551" s="3">
        <f>SUM(Table3[[#This Row],[LPN Hours (excl. Admin)]:[LPN Admin Hours]])</f>
        <v>29.747222222222224</v>
      </c>
      <c r="Q551" s="3">
        <v>29.747222222222224</v>
      </c>
      <c r="R551" s="3">
        <v>0</v>
      </c>
      <c r="S551" s="3">
        <f>SUM(Table3[[#This Row],[CNA Hours]], Table3[[#This Row],[NA TR Hours]], Table3[[#This Row],[Med Aide/Tech Hours]])</f>
        <v>88.36944444444444</v>
      </c>
      <c r="T551" s="3">
        <v>81.216666666666669</v>
      </c>
      <c r="U551" s="3">
        <v>7.1527777777777777</v>
      </c>
      <c r="V551" s="3">
        <v>0</v>
      </c>
      <c r="W551" s="3">
        <f>SUM(Table3[[#This Row],[RN Hours Contract]:[Med Aide Hours Contract]])</f>
        <v>0.71111111111111114</v>
      </c>
      <c r="X551" s="3">
        <v>0</v>
      </c>
      <c r="Y551" s="3">
        <v>0</v>
      </c>
      <c r="Z551" s="3">
        <v>0</v>
      </c>
      <c r="AA551" s="3">
        <v>0.71111111111111114</v>
      </c>
      <c r="AB551" s="3">
        <v>0</v>
      </c>
      <c r="AC551" s="3">
        <v>0</v>
      </c>
      <c r="AD551" s="3">
        <v>0</v>
      </c>
      <c r="AE551" s="3">
        <v>0</v>
      </c>
      <c r="AF551" t="s">
        <v>549</v>
      </c>
      <c r="AG551" s="13">
        <v>3</v>
      </c>
      <c r="AQ551"/>
    </row>
    <row r="552" spans="1:43" x14ac:dyDescent="0.2">
      <c r="A552" t="s">
        <v>681</v>
      </c>
      <c r="B552" t="s">
        <v>1236</v>
      </c>
      <c r="C552" t="s">
        <v>1365</v>
      </c>
      <c r="D552" t="s">
        <v>1711</v>
      </c>
      <c r="E552" s="3">
        <v>58.455555555555556</v>
      </c>
      <c r="F552" s="3">
        <f>Table3[[#This Row],[Total Hours Nurse Staffing]]/Table3[[#This Row],[MDS Census]]</f>
        <v>3.1248793005132098</v>
      </c>
      <c r="G552" s="3">
        <f>Table3[[#This Row],[Total Direct Care Staff Hours]]/Table3[[#This Row],[MDS Census]]</f>
        <v>2.9270081733510738</v>
      </c>
      <c r="H552" s="3">
        <f>Table3[[#This Row],[Total RN Hours (w/ Admin, DON)]]/Table3[[#This Row],[MDS Census]]</f>
        <v>0.68468922258125831</v>
      </c>
      <c r="I552" s="3">
        <f>Table3[[#This Row],[RN Hours (excl. Admin, DON)]]/Table3[[#This Row],[MDS Census]]</f>
        <v>0.52882531838053604</v>
      </c>
      <c r="J552" s="3">
        <f t="shared" si="8"/>
        <v>182.66655555555553</v>
      </c>
      <c r="K552" s="3">
        <f>SUM(Table3[[#This Row],[RN Hours (excl. Admin, DON)]], Table3[[#This Row],[LPN Hours (excl. Admin)]], Table3[[#This Row],[CNA Hours]], Table3[[#This Row],[NA TR Hours]], Table3[[#This Row],[Med Aide/Tech Hours]])</f>
        <v>171.09988888888887</v>
      </c>
      <c r="L552" s="3">
        <f>SUM(Table3[[#This Row],[RN Hours (excl. Admin, DON)]:[RN DON Hours]])</f>
        <v>40.023888888888891</v>
      </c>
      <c r="M552" s="3">
        <v>30.91277777777778</v>
      </c>
      <c r="N552" s="3">
        <v>5.7277777777777779</v>
      </c>
      <c r="O552" s="3">
        <v>3.3833333333333333</v>
      </c>
      <c r="P552" s="3">
        <f>SUM(Table3[[#This Row],[LPN Hours (excl. Admin)]:[LPN Admin Hours]])</f>
        <v>46.19</v>
      </c>
      <c r="Q552" s="3">
        <v>43.734444444444442</v>
      </c>
      <c r="R552" s="3">
        <v>2.4555555555555553</v>
      </c>
      <c r="S552" s="3">
        <f>SUM(Table3[[#This Row],[CNA Hours]], Table3[[#This Row],[NA TR Hours]], Table3[[#This Row],[Med Aide/Tech Hours]])</f>
        <v>96.452666666666659</v>
      </c>
      <c r="T552" s="3">
        <v>96.452666666666659</v>
      </c>
      <c r="U552" s="3">
        <v>0</v>
      </c>
      <c r="V552" s="3">
        <v>0</v>
      </c>
      <c r="W552" s="3">
        <f>SUM(Table3[[#This Row],[RN Hours Contract]:[Med Aide Hours Contract]])</f>
        <v>182.66655555555556</v>
      </c>
      <c r="X552" s="3">
        <v>30.912777777777773</v>
      </c>
      <c r="Y552" s="3">
        <v>5.7277777777777779</v>
      </c>
      <c r="Z552" s="3">
        <v>3.3833333333333333</v>
      </c>
      <c r="AA552" s="3">
        <v>43.734444444444435</v>
      </c>
      <c r="AB552" s="3">
        <v>2.4555555555555553</v>
      </c>
      <c r="AC552" s="3">
        <v>96.452666666666687</v>
      </c>
      <c r="AD552" s="3">
        <v>0</v>
      </c>
      <c r="AE552" s="3">
        <v>0</v>
      </c>
      <c r="AF552" t="s">
        <v>550</v>
      </c>
      <c r="AG552" s="13">
        <v>3</v>
      </c>
      <c r="AQ552"/>
    </row>
    <row r="553" spans="1:43" x14ac:dyDescent="0.2">
      <c r="A553" t="s">
        <v>681</v>
      </c>
      <c r="B553" t="s">
        <v>1237</v>
      </c>
      <c r="C553" t="s">
        <v>1527</v>
      </c>
      <c r="D553" t="s">
        <v>1721</v>
      </c>
      <c r="E553" s="3">
        <v>28.455555555555556</v>
      </c>
      <c r="F553" s="3">
        <f>Table3[[#This Row],[Total Hours Nurse Staffing]]/Table3[[#This Row],[MDS Census]]</f>
        <v>4.7378953533775876</v>
      </c>
      <c r="G553" s="3">
        <f>Table3[[#This Row],[Total Direct Care Staff Hours]]/Table3[[#This Row],[MDS Census]]</f>
        <v>4.079851620460758</v>
      </c>
      <c r="H553" s="3">
        <f>Table3[[#This Row],[Total RN Hours (w/ Admin, DON)]]/Table3[[#This Row],[MDS Census]]</f>
        <v>1.2482428738773916</v>
      </c>
      <c r="I553" s="3">
        <f>Table3[[#This Row],[RN Hours (excl. Admin, DON)]]/Table3[[#This Row],[MDS Census]]</f>
        <v>0.87309644670050768</v>
      </c>
      <c r="J553" s="3">
        <f t="shared" ref="J553:J616" si="9">SUM(L553,P553,S553)</f>
        <v>134.81944444444446</v>
      </c>
      <c r="K553" s="3">
        <f>SUM(Table3[[#This Row],[RN Hours (excl. Admin, DON)]], Table3[[#This Row],[LPN Hours (excl. Admin)]], Table3[[#This Row],[CNA Hours]], Table3[[#This Row],[NA TR Hours]], Table3[[#This Row],[Med Aide/Tech Hours]])</f>
        <v>116.09444444444445</v>
      </c>
      <c r="L553" s="3">
        <f>SUM(Table3[[#This Row],[RN Hours (excl. Admin, DON)]:[RN DON Hours]])</f>
        <v>35.519444444444446</v>
      </c>
      <c r="M553" s="3">
        <v>24.844444444444445</v>
      </c>
      <c r="N553" s="3">
        <v>10.675000000000001</v>
      </c>
      <c r="O553" s="3">
        <v>0</v>
      </c>
      <c r="P553" s="3">
        <f>SUM(Table3[[#This Row],[LPN Hours (excl. Admin)]:[LPN Admin Hours]])</f>
        <v>36.87777777777778</v>
      </c>
      <c r="Q553" s="3">
        <v>28.827777777777779</v>
      </c>
      <c r="R553" s="3">
        <v>8.0500000000000007</v>
      </c>
      <c r="S553" s="3">
        <f>SUM(Table3[[#This Row],[CNA Hours]], Table3[[#This Row],[NA TR Hours]], Table3[[#This Row],[Med Aide/Tech Hours]])</f>
        <v>62.422222222222224</v>
      </c>
      <c r="T553" s="3">
        <v>62.422222222222224</v>
      </c>
      <c r="U553" s="3">
        <v>0</v>
      </c>
      <c r="V553" s="3">
        <v>0</v>
      </c>
      <c r="W553" s="3">
        <f>SUM(Table3[[#This Row],[RN Hours Contract]:[Med Aide Hours Contract]])</f>
        <v>7.2222222222222215E-2</v>
      </c>
      <c r="X553" s="3">
        <v>0</v>
      </c>
      <c r="Y553" s="3">
        <v>0</v>
      </c>
      <c r="Z553" s="3">
        <v>0</v>
      </c>
      <c r="AA553" s="3">
        <v>0</v>
      </c>
      <c r="AB553" s="3">
        <v>0</v>
      </c>
      <c r="AC553" s="3">
        <v>7.2222222222222215E-2</v>
      </c>
      <c r="AD553" s="3">
        <v>0</v>
      </c>
      <c r="AE553" s="3">
        <v>0</v>
      </c>
      <c r="AF553" t="s">
        <v>551</v>
      </c>
      <c r="AG553" s="13">
        <v>3</v>
      </c>
      <c r="AQ553"/>
    </row>
    <row r="554" spans="1:43" x14ac:dyDescent="0.2">
      <c r="A554" t="s">
        <v>681</v>
      </c>
      <c r="B554" t="s">
        <v>1238</v>
      </c>
      <c r="C554" t="s">
        <v>1532</v>
      </c>
      <c r="D554" t="s">
        <v>1688</v>
      </c>
      <c r="E554" s="3">
        <v>117.02222222222223</v>
      </c>
      <c r="F554" s="3">
        <f>Table3[[#This Row],[Total Hours Nurse Staffing]]/Table3[[#This Row],[MDS Census]]</f>
        <v>3.167147740220281</v>
      </c>
      <c r="G554" s="3">
        <f>Table3[[#This Row],[Total Direct Care Staff Hours]]/Table3[[#This Row],[MDS Census]]</f>
        <v>2.9802800987466767</v>
      </c>
      <c r="H554" s="3">
        <f>Table3[[#This Row],[Total RN Hours (w/ Admin, DON)]]/Table3[[#This Row],[MDS Census]]</f>
        <v>0.6385786175465249</v>
      </c>
      <c r="I554" s="3">
        <f>Table3[[#This Row],[RN Hours (excl. Admin, DON)]]/Table3[[#This Row],[MDS Census]]</f>
        <v>0.54193315609570836</v>
      </c>
      <c r="J554" s="3">
        <f t="shared" si="9"/>
        <v>370.62666666666667</v>
      </c>
      <c r="K554" s="3">
        <f>SUM(Table3[[#This Row],[RN Hours (excl. Admin, DON)]], Table3[[#This Row],[LPN Hours (excl. Admin)]], Table3[[#This Row],[CNA Hours]], Table3[[#This Row],[NA TR Hours]], Table3[[#This Row],[Med Aide/Tech Hours]])</f>
        <v>348.75900000000001</v>
      </c>
      <c r="L554" s="3">
        <f>SUM(Table3[[#This Row],[RN Hours (excl. Admin, DON)]:[RN DON Hours]])</f>
        <v>74.727888888888899</v>
      </c>
      <c r="M554" s="3">
        <v>63.418222222222226</v>
      </c>
      <c r="N554" s="3">
        <v>6.0430000000000001</v>
      </c>
      <c r="O554" s="3">
        <v>5.2666666666666666</v>
      </c>
      <c r="P554" s="3">
        <f>SUM(Table3[[#This Row],[LPN Hours (excl. Admin)]:[LPN Admin Hours]])</f>
        <v>102.33444444444444</v>
      </c>
      <c r="Q554" s="3">
        <v>91.776444444444436</v>
      </c>
      <c r="R554" s="3">
        <v>10.558000000000002</v>
      </c>
      <c r="S554" s="3">
        <f>SUM(Table3[[#This Row],[CNA Hours]], Table3[[#This Row],[NA TR Hours]], Table3[[#This Row],[Med Aide/Tech Hours]])</f>
        <v>193.56433333333334</v>
      </c>
      <c r="T554" s="3">
        <v>193.56433333333334</v>
      </c>
      <c r="U554" s="3">
        <v>0</v>
      </c>
      <c r="V554" s="3">
        <v>0</v>
      </c>
      <c r="W554" s="3">
        <f>SUM(Table3[[#This Row],[RN Hours Contract]:[Med Aide Hours Contract]])</f>
        <v>58.881444444444433</v>
      </c>
      <c r="X554" s="3">
        <v>0.40555555555555556</v>
      </c>
      <c r="Y554" s="3">
        <v>0</v>
      </c>
      <c r="Z554" s="3">
        <v>0</v>
      </c>
      <c r="AA554" s="3">
        <v>15.550222222222223</v>
      </c>
      <c r="AB554" s="3">
        <v>0</v>
      </c>
      <c r="AC554" s="3">
        <v>42.925666666666658</v>
      </c>
      <c r="AD554" s="3">
        <v>0</v>
      </c>
      <c r="AE554" s="3">
        <v>0</v>
      </c>
      <c r="AF554" t="s">
        <v>552</v>
      </c>
      <c r="AG554" s="13">
        <v>3</v>
      </c>
      <c r="AQ554"/>
    </row>
    <row r="555" spans="1:43" x14ac:dyDescent="0.2">
      <c r="A555" t="s">
        <v>681</v>
      </c>
      <c r="B555" t="s">
        <v>1239</v>
      </c>
      <c r="C555" t="s">
        <v>1431</v>
      </c>
      <c r="D555" t="s">
        <v>1730</v>
      </c>
      <c r="E555" s="3">
        <v>50.577777777777776</v>
      </c>
      <c r="F555" s="3">
        <f>Table3[[#This Row],[Total Hours Nurse Staffing]]/Table3[[#This Row],[MDS Census]]</f>
        <v>3.4784270650263625</v>
      </c>
      <c r="G555" s="3">
        <f>Table3[[#This Row],[Total Direct Care Staff Hours]]/Table3[[#This Row],[MDS Census]]</f>
        <v>3.2741212653778562</v>
      </c>
      <c r="H555" s="3">
        <f>Table3[[#This Row],[Total RN Hours (w/ Admin, DON)]]/Table3[[#This Row],[MDS Census]]</f>
        <v>0.75369068541300543</v>
      </c>
      <c r="I555" s="3">
        <f>Table3[[#This Row],[RN Hours (excl. Admin, DON)]]/Table3[[#This Row],[MDS Census]]</f>
        <v>0.54938488576449918</v>
      </c>
      <c r="J555" s="3">
        <f t="shared" si="9"/>
        <v>175.93111111111114</v>
      </c>
      <c r="K555" s="3">
        <f>SUM(Table3[[#This Row],[RN Hours (excl. Admin, DON)]], Table3[[#This Row],[LPN Hours (excl. Admin)]], Table3[[#This Row],[CNA Hours]], Table3[[#This Row],[NA TR Hours]], Table3[[#This Row],[Med Aide/Tech Hours]])</f>
        <v>165.59777777777779</v>
      </c>
      <c r="L555" s="3">
        <f>SUM(Table3[[#This Row],[RN Hours (excl. Admin, DON)]:[RN DON Hours]])</f>
        <v>38.120000000000005</v>
      </c>
      <c r="M555" s="3">
        <v>27.786666666666669</v>
      </c>
      <c r="N555" s="3">
        <v>5.177777777777778</v>
      </c>
      <c r="O555" s="3">
        <v>5.1555555555555559</v>
      </c>
      <c r="P555" s="3">
        <f>SUM(Table3[[#This Row],[LPN Hours (excl. Admin)]:[LPN Admin Hours]])</f>
        <v>40.163888888888891</v>
      </c>
      <c r="Q555" s="3">
        <v>40.163888888888891</v>
      </c>
      <c r="R555" s="3">
        <v>0</v>
      </c>
      <c r="S555" s="3">
        <f>SUM(Table3[[#This Row],[CNA Hours]], Table3[[#This Row],[NA TR Hours]], Table3[[#This Row],[Med Aide/Tech Hours]])</f>
        <v>97.647222222222226</v>
      </c>
      <c r="T555" s="3">
        <v>95.9</v>
      </c>
      <c r="U555" s="3">
        <v>1.7472222222222222</v>
      </c>
      <c r="V555" s="3">
        <v>0</v>
      </c>
      <c r="W555" s="3">
        <f>SUM(Table3[[#This Row],[RN Hours Contract]:[Med Aide Hours Contract]])</f>
        <v>18.905555555555555</v>
      </c>
      <c r="X555" s="3">
        <v>0</v>
      </c>
      <c r="Y555" s="3">
        <v>0</v>
      </c>
      <c r="Z555" s="3">
        <v>0</v>
      </c>
      <c r="AA555" s="3">
        <v>1.5583333333333333</v>
      </c>
      <c r="AB555" s="3">
        <v>0</v>
      </c>
      <c r="AC555" s="3">
        <v>15.736111111111111</v>
      </c>
      <c r="AD555" s="3">
        <v>1.6111111111111112</v>
      </c>
      <c r="AE555" s="3">
        <v>0</v>
      </c>
      <c r="AF555" t="s">
        <v>553</v>
      </c>
      <c r="AG555" s="13">
        <v>3</v>
      </c>
      <c r="AQ555"/>
    </row>
    <row r="556" spans="1:43" x14ac:dyDescent="0.2">
      <c r="A556" t="s">
        <v>681</v>
      </c>
      <c r="B556" t="s">
        <v>1240</v>
      </c>
      <c r="C556" t="s">
        <v>1657</v>
      </c>
      <c r="D556" t="s">
        <v>1693</v>
      </c>
      <c r="E556" s="3">
        <v>66.099999999999994</v>
      </c>
      <c r="F556" s="3">
        <f>Table3[[#This Row],[Total Hours Nurse Staffing]]/Table3[[#This Row],[MDS Census]]</f>
        <v>3.5382417212976978</v>
      </c>
      <c r="G556" s="3">
        <f>Table3[[#This Row],[Total Direct Care Staff Hours]]/Table3[[#This Row],[MDS Census]]</f>
        <v>3.2971507816439738</v>
      </c>
      <c r="H556" s="3">
        <f>Table3[[#This Row],[Total RN Hours (w/ Admin, DON)]]/Table3[[#This Row],[MDS Census]]</f>
        <v>0.66641452344931917</v>
      </c>
      <c r="I556" s="3">
        <f>Table3[[#This Row],[RN Hours (excl. Admin, DON)]]/Table3[[#This Row],[MDS Census]]</f>
        <v>0.47377710539586487</v>
      </c>
      <c r="J556" s="3">
        <f t="shared" si="9"/>
        <v>233.87777777777779</v>
      </c>
      <c r="K556" s="3">
        <f>SUM(Table3[[#This Row],[RN Hours (excl. Admin, DON)]], Table3[[#This Row],[LPN Hours (excl. Admin)]], Table3[[#This Row],[CNA Hours]], Table3[[#This Row],[NA TR Hours]], Table3[[#This Row],[Med Aide/Tech Hours]])</f>
        <v>217.94166666666666</v>
      </c>
      <c r="L556" s="3">
        <f>SUM(Table3[[#This Row],[RN Hours (excl. Admin, DON)]:[RN DON Hours]])</f>
        <v>44.05</v>
      </c>
      <c r="M556" s="3">
        <v>31.316666666666666</v>
      </c>
      <c r="N556" s="3">
        <v>7.3944444444444448</v>
      </c>
      <c r="O556" s="3">
        <v>5.3388888888888886</v>
      </c>
      <c r="P556" s="3">
        <f>SUM(Table3[[#This Row],[LPN Hours (excl. Admin)]:[LPN Admin Hours]])</f>
        <v>62.536111111111111</v>
      </c>
      <c r="Q556" s="3">
        <v>59.333333333333336</v>
      </c>
      <c r="R556" s="3">
        <v>3.2027777777777779</v>
      </c>
      <c r="S556" s="3">
        <f>SUM(Table3[[#This Row],[CNA Hours]], Table3[[#This Row],[NA TR Hours]], Table3[[#This Row],[Med Aide/Tech Hours]])</f>
        <v>127.29166666666667</v>
      </c>
      <c r="T556" s="3">
        <v>127.29166666666667</v>
      </c>
      <c r="U556" s="3">
        <v>0</v>
      </c>
      <c r="V556" s="3">
        <v>0</v>
      </c>
      <c r="W556" s="3">
        <f>SUM(Table3[[#This Row],[RN Hours Contract]:[Med Aide Hours Contract]])</f>
        <v>0.13333333333333333</v>
      </c>
      <c r="X556" s="3">
        <v>0</v>
      </c>
      <c r="Y556" s="3">
        <v>0</v>
      </c>
      <c r="Z556" s="3">
        <v>4.4444444444444446E-2</v>
      </c>
      <c r="AA556" s="3">
        <v>0</v>
      </c>
      <c r="AB556" s="3">
        <v>0</v>
      </c>
      <c r="AC556" s="3">
        <v>8.8888888888888892E-2</v>
      </c>
      <c r="AD556" s="3">
        <v>0</v>
      </c>
      <c r="AE556" s="3">
        <v>0</v>
      </c>
      <c r="AF556" t="s">
        <v>554</v>
      </c>
      <c r="AG556" s="13">
        <v>3</v>
      </c>
      <c r="AQ556"/>
    </row>
    <row r="557" spans="1:43" x14ac:dyDescent="0.2">
      <c r="A557" t="s">
        <v>681</v>
      </c>
      <c r="B557" t="s">
        <v>1241</v>
      </c>
      <c r="C557" t="s">
        <v>1471</v>
      </c>
      <c r="D557" t="s">
        <v>1716</v>
      </c>
      <c r="E557" s="3">
        <v>66.188888888888883</v>
      </c>
      <c r="F557" s="3">
        <f>Table3[[#This Row],[Total Hours Nurse Staffing]]/Table3[[#This Row],[MDS Census]]</f>
        <v>4.3713966761792848</v>
      </c>
      <c r="G557" s="3">
        <f>Table3[[#This Row],[Total Direct Care Staff Hours]]/Table3[[#This Row],[MDS Census]]</f>
        <v>3.9314101057579323</v>
      </c>
      <c r="H557" s="3">
        <f>Table3[[#This Row],[Total RN Hours (w/ Admin, DON)]]/Table3[[#This Row],[MDS Census]]</f>
        <v>0.94300822561692133</v>
      </c>
      <c r="I557" s="3">
        <f>Table3[[#This Row],[RN Hours (excl. Admin, DON)]]/Table3[[#This Row],[MDS Census]]</f>
        <v>0.5030216551955683</v>
      </c>
      <c r="J557" s="3">
        <f t="shared" si="9"/>
        <v>289.33788888888887</v>
      </c>
      <c r="K557" s="3">
        <f>SUM(Table3[[#This Row],[RN Hours (excl. Admin, DON)]], Table3[[#This Row],[LPN Hours (excl. Admin)]], Table3[[#This Row],[CNA Hours]], Table3[[#This Row],[NA TR Hours]], Table3[[#This Row],[Med Aide/Tech Hours]])</f>
        <v>260.21566666666666</v>
      </c>
      <c r="L557" s="3">
        <f>SUM(Table3[[#This Row],[RN Hours (excl. Admin, DON)]:[RN DON Hours]])</f>
        <v>62.416666666666664</v>
      </c>
      <c r="M557" s="3">
        <v>33.294444444444444</v>
      </c>
      <c r="N557" s="3">
        <v>23.522222222222222</v>
      </c>
      <c r="O557" s="3">
        <v>5.6</v>
      </c>
      <c r="P557" s="3">
        <f>SUM(Table3[[#This Row],[LPN Hours (excl. Admin)]:[LPN Admin Hours]])</f>
        <v>62.952777777777776</v>
      </c>
      <c r="Q557" s="3">
        <v>62.952777777777776</v>
      </c>
      <c r="R557" s="3">
        <v>0</v>
      </c>
      <c r="S557" s="3">
        <f>SUM(Table3[[#This Row],[CNA Hours]], Table3[[#This Row],[NA TR Hours]], Table3[[#This Row],[Med Aide/Tech Hours]])</f>
        <v>163.96844444444443</v>
      </c>
      <c r="T557" s="3">
        <v>163.96844444444443</v>
      </c>
      <c r="U557" s="3">
        <v>0</v>
      </c>
      <c r="V557" s="3">
        <v>0</v>
      </c>
      <c r="W557" s="3">
        <f>SUM(Table3[[#This Row],[RN Hours Contract]:[Med Aide Hours Contract]])</f>
        <v>19.601777777777777</v>
      </c>
      <c r="X557" s="3">
        <v>0.88888888888888884</v>
      </c>
      <c r="Y557" s="3">
        <v>0</v>
      </c>
      <c r="Z557" s="3">
        <v>0</v>
      </c>
      <c r="AA557" s="3">
        <v>5.1416666666666666</v>
      </c>
      <c r="AB557" s="3">
        <v>0</v>
      </c>
      <c r="AC557" s="3">
        <v>13.57122222222222</v>
      </c>
      <c r="AD557" s="3">
        <v>0</v>
      </c>
      <c r="AE557" s="3">
        <v>0</v>
      </c>
      <c r="AF557" t="s">
        <v>555</v>
      </c>
      <c r="AG557" s="13">
        <v>3</v>
      </c>
      <c r="AQ557"/>
    </row>
    <row r="558" spans="1:43" x14ac:dyDescent="0.2">
      <c r="A558" t="s">
        <v>681</v>
      </c>
      <c r="B558" t="s">
        <v>1242</v>
      </c>
      <c r="C558" t="s">
        <v>1432</v>
      </c>
      <c r="D558" t="s">
        <v>1744</v>
      </c>
      <c r="E558" s="3">
        <v>91.722222222222229</v>
      </c>
      <c r="F558" s="3">
        <f>Table3[[#This Row],[Total Hours Nurse Staffing]]/Table3[[#This Row],[MDS Census]]</f>
        <v>3.6356147789218656</v>
      </c>
      <c r="G558" s="3">
        <f>Table3[[#This Row],[Total Direct Care Staff Hours]]/Table3[[#This Row],[MDS Census]]</f>
        <v>3.4102665051483947</v>
      </c>
      <c r="H558" s="3">
        <f>Table3[[#This Row],[Total RN Hours (w/ Admin, DON)]]/Table3[[#This Row],[MDS Census]]</f>
        <v>0.68237431859479103</v>
      </c>
      <c r="I558" s="3">
        <f>Table3[[#This Row],[RN Hours (excl. Admin, DON)]]/Table3[[#This Row],[MDS Census]]</f>
        <v>0.51050878255602661</v>
      </c>
      <c r="J558" s="3">
        <f t="shared" si="9"/>
        <v>333.4666666666667</v>
      </c>
      <c r="K558" s="3">
        <f>SUM(Table3[[#This Row],[RN Hours (excl. Admin, DON)]], Table3[[#This Row],[LPN Hours (excl. Admin)]], Table3[[#This Row],[CNA Hours]], Table3[[#This Row],[NA TR Hours]], Table3[[#This Row],[Med Aide/Tech Hours]])</f>
        <v>312.79722222222222</v>
      </c>
      <c r="L558" s="3">
        <f>SUM(Table3[[#This Row],[RN Hours (excl. Admin, DON)]:[RN DON Hours]])</f>
        <v>62.588888888888896</v>
      </c>
      <c r="M558" s="3">
        <v>46.825000000000003</v>
      </c>
      <c r="N558" s="3">
        <v>10.377777777777778</v>
      </c>
      <c r="O558" s="3">
        <v>5.3861111111111111</v>
      </c>
      <c r="P558" s="3">
        <f>SUM(Table3[[#This Row],[LPN Hours (excl. Admin)]:[LPN Admin Hours]])</f>
        <v>88.24166666666666</v>
      </c>
      <c r="Q558" s="3">
        <v>83.336111111111109</v>
      </c>
      <c r="R558" s="3">
        <v>4.9055555555555559</v>
      </c>
      <c r="S558" s="3">
        <f>SUM(Table3[[#This Row],[CNA Hours]], Table3[[#This Row],[NA TR Hours]], Table3[[#This Row],[Med Aide/Tech Hours]])</f>
        <v>182.63611111111112</v>
      </c>
      <c r="T558" s="3">
        <v>176.2138888888889</v>
      </c>
      <c r="U558" s="3">
        <v>6.4222222222222225</v>
      </c>
      <c r="V558" s="3">
        <v>0</v>
      </c>
      <c r="W558" s="3">
        <f>SUM(Table3[[#This Row],[RN Hours Contract]:[Med Aide Hours Contract]])</f>
        <v>0.25833333333333336</v>
      </c>
      <c r="X558" s="3">
        <v>0</v>
      </c>
      <c r="Y558" s="3">
        <v>0</v>
      </c>
      <c r="Z558" s="3">
        <v>0</v>
      </c>
      <c r="AA558" s="3">
        <v>0</v>
      </c>
      <c r="AB558" s="3">
        <v>0.25833333333333336</v>
      </c>
      <c r="AC558" s="3">
        <v>0</v>
      </c>
      <c r="AD558" s="3">
        <v>0</v>
      </c>
      <c r="AE558" s="3">
        <v>0</v>
      </c>
      <c r="AF558" t="s">
        <v>556</v>
      </c>
      <c r="AG558" s="13">
        <v>3</v>
      </c>
      <c r="AQ558"/>
    </row>
    <row r="559" spans="1:43" x14ac:dyDescent="0.2">
      <c r="A559" t="s">
        <v>681</v>
      </c>
      <c r="B559" t="s">
        <v>1243</v>
      </c>
      <c r="C559" t="s">
        <v>1666</v>
      </c>
      <c r="D559" t="s">
        <v>1710</v>
      </c>
      <c r="E559" s="3">
        <v>38.955555555555556</v>
      </c>
      <c r="F559" s="3">
        <f>Table3[[#This Row],[Total Hours Nurse Staffing]]/Table3[[#This Row],[MDS Census]]</f>
        <v>3.3581717056474618</v>
      </c>
      <c r="G559" s="3">
        <f>Table3[[#This Row],[Total Direct Care Staff Hours]]/Table3[[#This Row],[MDS Census]]</f>
        <v>3.156446092413006</v>
      </c>
      <c r="H559" s="3">
        <f>Table3[[#This Row],[Total RN Hours (w/ Admin, DON)]]/Table3[[#This Row],[MDS Census]]</f>
        <v>0.96819737592698241</v>
      </c>
      <c r="I559" s="3">
        <f>Table3[[#This Row],[RN Hours (excl. Admin, DON)]]/Table3[[#This Row],[MDS Census]]</f>
        <v>0.76647176269252715</v>
      </c>
      <c r="J559" s="3">
        <f t="shared" si="9"/>
        <v>130.81944444444446</v>
      </c>
      <c r="K559" s="3">
        <f>SUM(Table3[[#This Row],[RN Hours (excl. Admin, DON)]], Table3[[#This Row],[LPN Hours (excl. Admin)]], Table3[[#This Row],[CNA Hours]], Table3[[#This Row],[NA TR Hours]], Table3[[#This Row],[Med Aide/Tech Hours]])</f>
        <v>122.96111111111111</v>
      </c>
      <c r="L559" s="3">
        <f>SUM(Table3[[#This Row],[RN Hours (excl. Admin, DON)]:[RN DON Hours]])</f>
        <v>37.716666666666669</v>
      </c>
      <c r="M559" s="3">
        <v>29.858333333333334</v>
      </c>
      <c r="N559" s="3">
        <v>4.5888888888888886</v>
      </c>
      <c r="O559" s="3">
        <v>3.2694444444444444</v>
      </c>
      <c r="P559" s="3">
        <f>SUM(Table3[[#This Row],[LPN Hours (excl. Admin)]:[LPN Admin Hours]])</f>
        <v>32.427777777777777</v>
      </c>
      <c r="Q559" s="3">
        <v>32.427777777777777</v>
      </c>
      <c r="R559" s="3">
        <v>0</v>
      </c>
      <c r="S559" s="3">
        <f>SUM(Table3[[#This Row],[CNA Hours]], Table3[[#This Row],[NA TR Hours]], Table3[[#This Row],[Med Aide/Tech Hours]])</f>
        <v>60.674999999999997</v>
      </c>
      <c r="T559" s="3">
        <v>60.674999999999997</v>
      </c>
      <c r="U559" s="3">
        <v>0</v>
      </c>
      <c r="V559" s="3">
        <v>0</v>
      </c>
      <c r="W559" s="3">
        <f>SUM(Table3[[#This Row],[RN Hours Contract]:[Med Aide Hours Contract]])</f>
        <v>17.022222222222222</v>
      </c>
      <c r="X559" s="3">
        <v>0</v>
      </c>
      <c r="Y559" s="3">
        <v>0</v>
      </c>
      <c r="Z559" s="3">
        <v>0.26666666666666666</v>
      </c>
      <c r="AA559" s="3">
        <v>9.125</v>
      </c>
      <c r="AB559" s="3">
        <v>0</v>
      </c>
      <c r="AC559" s="3">
        <v>7.6305555555555555</v>
      </c>
      <c r="AD559" s="3">
        <v>0</v>
      </c>
      <c r="AE559" s="3">
        <v>0</v>
      </c>
      <c r="AF559" t="s">
        <v>557</v>
      </c>
      <c r="AG559" s="13">
        <v>3</v>
      </c>
      <c r="AQ559"/>
    </row>
    <row r="560" spans="1:43" x14ac:dyDescent="0.2">
      <c r="A560" t="s">
        <v>681</v>
      </c>
      <c r="B560" t="s">
        <v>1244</v>
      </c>
      <c r="C560" t="s">
        <v>1543</v>
      </c>
      <c r="D560" t="s">
        <v>1688</v>
      </c>
      <c r="E560" s="3">
        <v>90.988888888888894</v>
      </c>
      <c r="F560" s="3">
        <f>Table3[[#This Row],[Total Hours Nurse Staffing]]/Table3[[#This Row],[MDS Census]]</f>
        <v>3.1664427891073386</v>
      </c>
      <c r="G560" s="3">
        <f>Table3[[#This Row],[Total Direct Care Staff Hours]]/Table3[[#This Row],[MDS Census]]</f>
        <v>2.9846135059225789</v>
      </c>
      <c r="H560" s="3">
        <f>Table3[[#This Row],[Total RN Hours (w/ Admin, DON)]]/Table3[[#This Row],[MDS Census]]</f>
        <v>0.50967761631456843</v>
      </c>
      <c r="I560" s="3">
        <f>Table3[[#This Row],[RN Hours (excl. Admin, DON)]]/Table3[[#This Row],[MDS Census]]</f>
        <v>0.32784833312980827</v>
      </c>
      <c r="J560" s="3">
        <f t="shared" si="9"/>
        <v>288.11111111111109</v>
      </c>
      <c r="K560" s="3">
        <f>SUM(Table3[[#This Row],[RN Hours (excl. Admin, DON)]], Table3[[#This Row],[LPN Hours (excl. Admin)]], Table3[[#This Row],[CNA Hours]], Table3[[#This Row],[NA TR Hours]], Table3[[#This Row],[Med Aide/Tech Hours]])</f>
        <v>271.56666666666666</v>
      </c>
      <c r="L560" s="3">
        <f>SUM(Table3[[#This Row],[RN Hours (excl. Admin, DON)]:[RN DON Hours]])</f>
        <v>46.375000000000007</v>
      </c>
      <c r="M560" s="3">
        <v>29.830555555555556</v>
      </c>
      <c r="N560" s="3">
        <v>11.3</v>
      </c>
      <c r="O560" s="3">
        <v>5.2444444444444445</v>
      </c>
      <c r="P560" s="3">
        <f>SUM(Table3[[#This Row],[LPN Hours (excl. Admin)]:[LPN Admin Hours]])</f>
        <v>86.355555555555554</v>
      </c>
      <c r="Q560" s="3">
        <v>86.355555555555554</v>
      </c>
      <c r="R560" s="3">
        <v>0</v>
      </c>
      <c r="S560" s="3">
        <f>SUM(Table3[[#This Row],[CNA Hours]], Table3[[#This Row],[NA TR Hours]], Table3[[#This Row],[Med Aide/Tech Hours]])</f>
        <v>155.38055555555556</v>
      </c>
      <c r="T560" s="3">
        <v>127.45555555555555</v>
      </c>
      <c r="U560" s="3">
        <v>27.925000000000001</v>
      </c>
      <c r="V560" s="3">
        <v>0</v>
      </c>
      <c r="W560" s="3">
        <f>SUM(Table3[[#This Row],[RN Hours Contract]:[Med Aide Hours Contract]])</f>
        <v>15.53888888888889</v>
      </c>
      <c r="X560" s="3">
        <v>2.1777777777777776</v>
      </c>
      <c r="Y560" s="3">
        <v>0</v>
      </c>
      <c r="Z560" s="3">
        <v>0</v>
      </c>
      <c r="AA560" s="3">
        <v>12.072222222222223</v>
      </c>
      <c r="AB560" s="3">
        <v>0</v>
      </c>
      <c r="AC560" s="3">
        <v>0.84444444444444444</v>
      </c>
      <c r="AD560" s="3">
        <v>0.44444444444444442</v>
      </c>
      <c r="AE560" s="3">
        <v>0</v>
      </c>
      <c r="AF560" t="s">
        <v>558</v>
      </c>
      <c r="AG560" s="13">
        <v>3</v>
      </c>
      <c r="AQ560"/>
    </row>
    <row r="561" spans="1:43" x14ac:dyDescent="0.2">
      <c r="A561" t="s">
        <v>681</v>
      </c>
      <c r="B561" t="s">
        <v>1245</v>
      </c>
      <c r="C561" t="s">
        <v>1667</v>
      </c>
      <c r="D561" t="s">
        <v>1688</v>
      </c>
      <c r="E561" s="3">
        <v>94.033333333333331</v>
      </c>
      <c r="F561" s="3">
        <f>Table3[[#This Row],[Total Hours Nurse Staffing]]/Table3[[#This Row],[MDS Census]]</f>
        <v>3.4398889282760243</v>
      </c>
      <c r="G561" s="3">
        <f>Table3[[#This Row],[Total Direct Care Staff Hours]]/Table3[[#This Row],[MDS Census]]</f>
        <v>3.2098723856788371</v>
      </c>
      <c r="H561" s="3">
        <f>Table3[[#This Row],[Total RN Hours (w/ Admin, DON)]]/Table3[[#This Row],[MDS Census]]</f>
        <v>0.96117925085667</v>
      </c>
      <c r="I561" s="3">
        <f>Table3[[#This Row],[RN Hours (excl. Admin, DON)]]/Table3[[#This Row],[MDS Census]]</f>
        <v>0.73116270825948237</v>
      </c>
      <c r="J561" s="3">
        <f t="shared" si="9"/>
        <v>323.46422222222213</v>
      </c>
      <c r="K561" s="3">
        <f>SUM(Table3[[#This Row],[RN Hours (excl. Admin, DON)]], Table3[[#This Row],[LPN Hours (excl. Admin)]], Table3[[#This Row],[CNA Hours]], Table3[[#This Row],[NA TR Hours]], Table3[[#This Row],[Med Aide/Tech Hours]])</f>
        <v>301.83499999999998</v>
      </c>
      <c r="L561" s="3">
        <f>SUM(Table3[[#This Row],[RN Hours (excl. Admin, DON)]:[RN DON Hours]])</f>
        <v>90.382888888888871</v>
      </c>
      <c r="M561" s="3">
        <v>68.75366666666666</v>
      </c>
      <c r="N561" s="3">
        <v>16.473666666666666</v>
      </c>
      <c r="O561" s="3">
        <v>5.1555555555555559</v>
      </c>
      <c r="P561" s="3">
        <f>SUM(Table3[[#This Row],[LPN Hours (excl. Admin)]:[LPN Admin Hours]])</f>
        <v>60.087555555555554</v>
      </c>
      <c r="Q561" s="3">
        <v>60.087555555555554</v>
      </c>
      <c r="R561" s="3">
        <v>0</v>
      </c>
      <c r="S561" s="3">
        <f>SUM(Table3[[#This Row],[CNA Hours]], Table3[[#This Row],[NA TR Hours]], Table3[[#This Row],[Med Aide/Tech Hours]])</f>
        <v>172.99377777777775</v>
      </c>
      <c r="T561" s="3">
        <v>160.12177777777777</v>
      </c>
      <c r="U561" s="3">
        <v>12.871999999999995</v>
      </c>
      <c r="V561" s="3">
        <v>0</v>
      </c>
      <c r="W561" s="3">
        <f>SUM(Table3[[#This Row],[RN Hours Contract]:[Med Aide Hours Contract]])</f>
        <v>0</v>
      </c>
      <c r="X561" s="3">
        <v>0</v>
      </c>
      <c r="Y561" s="3">
        <v>0</v>
      </c>
      <c r="Z561" s="3">
        <v>0</v>
      </c>
      <c r="AA561" s="3">
        <v>0</v>
      </c>
      <c r="AB561" s="3">
        <v>0</v>
      </c>
      <c r="AC561" s="3">
        <v>0</v>
      </c>
      <c r="AD561" s="3">
        <v>0</v>
      </c>
      <c r="AE561" s="3">
        <v>0</v>
      </c>
      <c r="AF561" t="s">
        <v>559</v>
      </c>
      <c r="AG561" s="13">
        <v>3</v>
      </c>
      <c r="AQ561"/>
    </row>
    <row r="562" spans="1:43" x14ac:dyDescent="0.2">
      <c r="A562" t="s">
        <v>681</v>
      </c>
      <c r="B562" t="s">
        <v>1246</v>
      </c>
      <c r="C562" t="s">
        <v>1640</v>
      </c>
      <c r="D562" t="s">
        <v>1690</v>
      </c>
      <c r="E562" s="3">
        <v>29.677777777777777</v>
      </c>
      <c r="F562" s="3">
        <f>Table3[[#This Row],[Total Hours Nurse Staffing]]/Table3[[#This Row],[MDS Census]]</f>
        <v>4.3158929239985024</v>
      </c>
      <c r="G562" s="3">
        <f>Table3[[#This Row],[Total Direct Care Staff Hours]]/Table3[[#This Row],[MDS Census]]</f>
        <v>3.9973792587046049</v>
      </c>
      <c r="H562" s="3">
        <f>Table3[[#This Row],[Total RN Hours (w/ Admin, DON)]]/Table3[[#This Row],[MDS Census]]</f>
        <v>0.66033320853612876</v>
      </c>
      <c r="I562" s="3">
        <f>Table3[[#This Row],[RN Hours (excl. Admin, DON)]]/Table3[[#This Row],[MDS Census]]</f>
        <v>0.54352302508423811</v>
      </c>
      <c r="J562" s="3">
        <f t="shared" si="9"/>
        <v>128.08611111111111</v>
      </c>
      <c r="K562" s="3">
        <f>SUM(Table3[[#This Row],[RN Hours (excl. Admin, DON)]], Table3[[#This Row],[LPN Hours (excl. Admin)]], Table3[[#This Row],[CNA Hours]], Table3[[#This Row],[NA TR Hours]], Table3[[#This Row],[Med Aide/Tech Hours]])</f>
        <v>118.63333333333333</v>
      </c>
      <c r="L562" s="3">
        <f>SUM(Table3[[#This Row],[RN Hours (excl. Admin, DON)]:[RN DON Hours]])</f>
        <v>19.597222222222221</v>
      </c>
      <c r="M562" s="3">
        <v>16.130555555555556</v>
      </c>
      <c r="N562" s="3">
        <v>0</v>
      </c>
      <c r="O562" s="3">
        <v>3.4666666666666668</v>
      </c>
      <c r="P562" s="3">
        <f>SUM(Table3[[#This Row],[LPN Hours (excl. Admin)]:[LPN Admin Hours]])</f>
        <v>43.544444444444437</v>
      </c>
      <c r="Q562" s="3">
        <v>37.55833333333333</v>
      </c>
      <c r="R562" s="3">
        <v>5.9861111111111107</v>
      </c>
      <c r="S562" s="3">
        <f>SUM(Table3[[#This Row],[CNA Hours]], Table3[[#This Row],[NA TR Hours]], Table3[[#This Row],[Med Aide/Tech Hours]])</f>
        <v>64.944444444444443</v>
      </c>
      <c r="T562" s="3">
        <v>64.944444444444443</v>
      </c>
      <c r="U562" s="3">
        <v>0</v>
      </c>
      <c r="V562" s="3">
        <v>0</v>
      </c>
      <c r="W562" s="3">
        <f>SUM(Table3[[#This Row],[RN Hours Contract]:[Med Aide Hours Contract]])</f>
        <v>27.755555555555553</v>
      </c>
      <c r="X562" s="3">
        <v>3.5444444444444443</v>
      </c>
      <c r="Y562" s="3">
        <v>0</v>
      </c>
      <c r="Z562" s="3">
        <v>0</v>
      </c>
      <c r="AA562" s="3">
        <v>2.2888888888888888</v>
      </c>
      <c r="AB562" s="3">
        <v>0</v>
      </c>
      <c r="AC562" s="3">
        <v>21.922222222222221</v>
      </c>
      <c r="AD562" s="3">
        <v>0</v>
      </c>
      <c r="AE562" s="3">
        <v>0</v>
      </c>
      <c r="AF562" t="s">
        <v>560</v>
      </c>
      <c r="AG562" s="13">
        <v>3</v>
      </c>
      <c r="AQ562"/>
    </row>
    <row r="563" spans="1:43" x14ac:dyDescent="0.2">
      <c r="A563" t="s">
        <v>681</v>
      </c>
      <c r="B563" t="s">
        <v>1247</v>
      </c>
      <c r="C563" t="s">
        <v>1508</v>
      </c>
      <c r="D563" t="s">
        <v>1718</v>
      </c>
      <c r="E563" s="3">
        <v>50.888888888888886</v>
      </c>
      <c r="F563" s="3">
        <f>Table3[[#This Row],[Total Hours Nurse Staffing]]/Table3[[#This Row],[MDS Census]]</f>
        <v>3.5270043668122271</v>
      </c>
      <c r="G563" s="3">
        <f>Table3[[#This Row],[Total Direct Care Staff Hours]]/Table3[[#This Row],[MDS Census]]</f>
        <v>3.2016768558951965</v>
      </c>
      <c r="H563" s="3">
        <f>Table3[[#This Row],[Total RN Hours (w/ Admin, DON)]]/Table3[[#This Row],[MDS Census]]</f>
        <v>1.2403930131004368</v>
      </c>
      <c r="I563" s="3">
        <f>Table3[[#This Row],[RN Hours (excl. Admin, DON)]]/Table3[[#This Row],[MDS Census]]</f>
        <v>0.91506550218340621</v>
      </c>
      <c r="J563" s="3">
        <f t="shared" si="9"/>
        <v>179.48533333333333</v>
      </c>
      <c r="K563" s="3">
        <f>SUM(Table3[[#This Row],[RN Hours (excl. Admin, DON)]], Table3[[#This Row],[LPN Hours (excl. Admin)]], Table3[[#This Row],[CNA Hours]], Table3[[#This Row],[NA TR Hours]], Table3[[#This Row],[Med Aide/Tech Hours]])</f>
        <v>162.92977777777776</v>
      </c>
      <c r="L563" s="3">
        <f>SUM(Table3[[#This Row],[RN Hours (excl. Admin, DON)]:[RN DON Hours]])</f>
        <v>63.122222222222227</v>
      </c>
      <c r="M563" s="3">
        <v>46.56666666666667</v>
      </c>
      <c r="N563" s="3">
        <v>5.5111111111111111</v>
      </c>
      <c r="O563" s="3">
        <v>11.044444444444444</v>
      </c>
      <c r="P563" s="3">
        <f>SUM(Table3[[#This Row],[LPN Hours (excl. Admin)]:[LPN Admin Hours]])</f>
        <v>34.035555555555554</v>
      </c>
      <c r="Q563" s="3">
        <v>34.035555555555554</v>
      </c>
      <c r="R563" s="3">
        <v>0</v>
      </c>
      <c r="S563" s="3">
        <f>SUM(Table3[[#This Row],[CNA Hours]], Table3[[#This Row],[NA TR Hours]], Table3[[#This Row],[Med Aide/Tech Hours]])</f>
        <v>82.327555555555548</v>
      </c>
      <c r="T563" s="3">
        <v>82.327555555555548</v>
      </c>
      <c r="U563" s="3">
        <v>0</v>
      </c>
      <c r="V563" s="3">
        <v>0</v>
      </c>
      <c r="W563" s="3">
        <f>SUM(Table3[[#This Row],[RN Hours Contract]:[Med Aide Hours Contract]])</f>
        <v>0</v>
      </c>
      <c r="X563" s="3">
        <v>0</v>
      </c>
      <c r="Y563" s="3">
        <v>0</v>
      </c>
      <c r="Z563" s="3">
        <v>0</v>
      </c>
      <c r="AA563" s="3">
        <v>0</v>
      </c>
      <c r="AB563" s="3">
        <v>0</v>
      </c>
      <c r="AC563" s="3">
        <v>0</v>
      </c>
      <c r="AD563" s="3">
        <v>0</v>
      </c>
      <c r="AE563" s="3">
        <v>0</v>
      </c>
      <c r="AF563" t="s">
        <v>561</v>
      </c>
      <c r="AG563" s="13">
        <v>3</v>
      </c>
      <c r="AQ563"/>
    </row>
    <row r="564" spans="1:43" x14ac:dyDescent="0.2">
      <c r="A564" t="s">
        <v>681</v>
      </c>
      <c r="B564" t="s">
        <v>1248</v>
      </c>
      <c r="C564" t="s">
        <v>1668</v>
      </c>
      <c r="D564" t="s">
        <v>1709</v>
      </c>
      <c r="E564" s="3">
        <v>72.577777777777783</v>
      </c>
      <c r="F564" s="3">
        <f>Table3[[#This Row],[Total Hours Nurse Staffing]]/Table3[[#This Row],[MDS Census]]</f>
        <v>3.2453505817513775</v>
      </c>
      <c r="G564" s="3">
        <f>Table3[[#This Row],[Total Direct Care Staff Hours]]/Table3[[#This Row],[MDS Census]]</f>
        <v>2.9293677281077772</v>
      </c>
      <c r="H564" s="3">
        <f>Table3[[#This Row],[Total RN Hours (w/ Admin, DON)]]/Table3[[#This Row],[MDS Census]]</f>
        <v>0.73580526638089405</v>
      </c>
      <c r="I564" s="3">
        <f>Table3[[#This Row],[RN Hours (excl. Admin, DON)]]/Table3[[#This Row],[MDS Census]]</f>
        <v>0.49330679730557259</v>
      </c>
      <c r="J564" s="3">
        <f t="shared" si="9"/>
        <v>235.54033333333334</v>
      </c>
      <c r="K564" s="3">
        <f>SUM(Table3[[#This Row],[RN Hours (excl. Admin, DON)]], Table3[[#This Row],[LPN Hours (excl. Admin)]], Table3[[#This Row],[CNA Hours]], Table3[[#This Row],[NA TR Hours]], Table3[[#This Row],[Med Aide/Tech Hours]])</f>
        <v>212.60700000000003</v>
      </c>
      <c r="L564" s="3">
        <f>SUM(Table3[[#This Row],[RN Hours (excl. Admin, DON)]:[RN DON Hours]])</f>
        <v>53.403111111111116</v>
      </c>
      <c r="M564" s="3">
        <v>35.803111111111114</v>
      </c>
      <c r="N564" s="3">
        <v>12</v>
      </c>
      <c r="O564" s="3">
        <v>5.6</v>
      </c>
      <c r="P564" s="3">
        <f>SUM(Table3[[#This Row],[LPN Hours (excl. Admin)]:[LPN Admin Hours]])</f>
        <v>63.43577777777778</v>
      </c>
      <c r="Q564" s="3">
        <v>58.102444444444444</v>
      </c>
      <c r="R564" s="3">
        <v>5.333333333333333</v>
      </c>
      <c r="S564" s="3">
        <f>SUM(Table3[[#This Row],[CNA Hours]], Table3[[#This Row],[NA TR Hours]], Table3[[#This Row],[Med Aide/Tech Hours]])</f>
        <v>118.70144444444443</v>
      </c>
      <c r="T564" s="3">
        <v>106.45977777777777</v>
      </c>
      <c r="U564" s="3">
        <v>12.241666666666667</v>
      </c>
      <c r="V564" s="3">
        <v>0</v>
      </c>
      <c r="W564" s="3">
        <f>SUM(Table3[[#This Row],[RN Hours Contract]:[Med Aide Hours Contract]])</f>
        <v>17.596555555555554</v>
      </c>
      <c r="X564" s="3">
        <v>1.0614444444444446</v>
      </c>
      <c r="Y564" s="3">
        <v>0</v>
      </c>
      <c r="Z564" s="3">
        <v>0</v>
      </c>
      <c r="AA564" s="3">
        <v>8.2462222222222223</v>
      </c>
      <c r="AB564" s="3">
        <v>0</v>
      </c>
      <c r="AC564" s="3">
        <v>8.2888888888888896</v>
      </c>
      <c r="AD564" s="3">
        <v>0</v>
      </c>
      <c r="AE564" s="3">
        <v>0</v>
      </c>
      <c r="AF564" t="s">
        <v>562</v>
      </c>
      <c r="AG564" s="13">
        <v>3</v>
      </c>
      <c r="AQ564"/>
    </row>
    <row r="565" spans="1:43" x14ac:dyDescent="0.2">
      <c r="A565" t="s">
        <v>681</v>
      </c>
      <c r="B565" t="s">
        <v>1249</v>
      </c>
      <c r="C565" t="s">
        <v>1463</v>
      </c>
      <c r="D565" t="s">
        <v>1689</v>
      </c>
      <c r="E565" s="3">
        <v>50.477777777777774</v>
      </c>
      <c r="F565" s="3">
        <f>Table3[[#This Row],[Total Hours Nurse Staffing]]/Table3[[#This Row],[MDS Census]]</f>
        <v>5.6339973585736303</v>
      </c>
      <c r="G565" s="3">
        <f>Table3[[#This Row],[Total Direct Care Staff Hours]]/Table3[[#This Row],[MDS Census]]</f>
        <v>5.175654853620955</v>
      </c>
      <c r="H565" s="3">
        <f>Table3[[#This Row],[Total RN Hours (w/ Admin, DON)]]/Table3[[#This Row],[MDS Census]]</f>
        <v>0.77234206471494604</v>
      </c>
      <c r="I565" s="3">
        <f>Table3[[#This Row],[RN Hours (excl. Admin, DON)]]/Table3[[#This Row],[MDS Census]]</f>
        <v>0.50577812018489987</v>
      </c>
      <c r="J565" s="3">
        <f t="shared" si="9"/>
        <v>284.39166666666665</v>
      </c>
      <c r="K565" s="3">
        <f>SUM(Table3[[#This Row],[RN Hours (excl. Admin, DON)]], Table3[[#This Row],[LPN Hours (excl. Admin)]], Table3[[#This Row],[CNA Hours]], Table3[[#This Row],[NA TR Hours]], Table3[[#This Row],[Med Aide/Tech Hours]])</f>
        <v>261.25555555555553</v>
      </c>
      <c r="L565" s="3">
        <f>SUM(Table3[[#This Row],[RN Hours (excl. Admin, DON)]:[RN DON Hours]])</f>
        <v>38.986111111111107</v>
      </c>
      <c r="M565" s="3">
        <v>25.530555555555555</v>
      </c>
      <c r="N565" s="3">
        <v>8.25</v>
      </c>
      <c r="O565" s="3">
        <v>5.2055555555555557</v>
      </c>
      <c r="P565" s="3">
        <f>SUM(Table3[[#This Row],[LPN Hours (excl. Admin)]:[LPN Admin Hours]])</f>
        <v>60.516666666666666</v>
      </c>
      <c r="Q565" s="3">
        <v>50.836111111111109</v>
      </c>
      <c r="R565" s="3">
        <v>9.6805555555555554</v>
      </c>
      <c r="S565" s="3">
        <f>SUM(Table3[[#This Row],[CNA Hours]], Table3[[#This Row],[NA TR Hours]], Table3[[#This Row],[Med Aide/Tech Hours]])</f>
        <v>184.88888888888889</v>
      </c>
      <c r="T565" s="3">
        <v>184.88888888888889</v>
      </c>
      <c r="U565" s="3">
        <v>0</v>
      </c>
      <c r="V565" s="3">
        <v>0</v>
      </c>
      <c r="W565" s="3">
        <f>SUM(Table3[[#This Row],[RN Hours Contract]:[Med Aide Hours Contract]])</f>
        <v>0</v>
      </c>
      <c r="X565" s="3">
        <v>0</v>
      </c>
      <c r="Y565" s="3">
        <v>0</v>
      </c>
      <c r="Z565" s="3">
        <v>0</v>
      </c>
      <c r="AA565" s="3">
        <v>0</v>
      </c>
      <c r="AB565" s="3">
        <v>0</v>
      </c>
      <c r="AC565" s="3">
        <v>0</v>
      </c>
      <c r="AD565" s="3">
        <v>0</v>
      </c>
      <c r="AE565" s="3">
        <v>0</v>
      </c>
      <c r="AF565" t="s">
        <v>563</v>
      </c>
      <c r="AG565" s="13">
        <v>3</v>
      </c>
      <c r="AQ565"/>
    </row>
    <row r="566" spans="1:43" x14ac:dyDescent="0.2">
      <c r="A566" t="s">
        <v>681</v>
      </c>
      <c r="B566" t="s">
        <v>1250</v>
      </c>
      <c r="C566" t="s">
        <v>1495</v>
      </c>
      <c r="D566" t="s">
        <v>1688</v>
      </c>
      <c r="E566" s="3">
        <v>47.966666666666669</v>
      </c>
      <c r="F566" s="3">
        <f>Table3[[#This Row],[Total Hours Nurse Staffing]]/Table3[[#This Row],[MDS Census]]</f>
        <v>5.231248552235348</v>
      </c>
      <c r="G566" s="3">
        <f>Table3[[#This Row],[Total Direct Care Staff Hours]]/Table3[[#This Row],[MDS Census]]</f>
        <v>4.8053741023859162</v>
      </c>
      <c r="H566" s="3">
        <f>Table3[[#This Row],[Total RN Hours (w/ Admin, DON)]]/Table3[[#This Row],[MDS Census]]</f>
        <v>1.0278434097753069</v>
      </c>
      <c r="I566" s="3">
        <f>Table3[[#This Row],[RN Hours (excl. Admin, DON)]]/Table3[[#This Row],[MDS Census]]</f>
        <v>0.70412323372712526</v>
      </c>
      <c r="J566" s="3">
        <f t="shared" si="9"/>
        <v>250.92555555555555</v>
      </c>
      <c r="K566" s="3">
        <f>SUM(Table3[[#This Row],[RN Hours (excl. Admin, DON)]], Table3[[#This Row],[LPN Hours (excl. Admin)]], Table3[[#This Row],[CNA Hours]], Table3[[#This Row],[NA TR Hours]], Table3[[#This Row],[Med Aide/Tech Hours]])</f>
        <v>230.4977777777778</v>
      </c>
      <c r="L566" s="3">
        <f>SUM(Table3[[#This Row],[RN Hours (excl. Admin, DON)]:[RN DON Hours]])</f>
        <v>49.30222222222222</v>
      </c>
      <c r="M566" s="3">
        <v>33.774444444444441</v>
      </c>
      <c r="N566" s="3">
        <v>10.527777777777779</v>
      </c>
      <c r="O566" s="3">
        <v>5</v>
      </c>
      <c r="P566" s="3">
        <f>SUM(Table3[[#This Row],[LPN Hours (excl. Admin)]:[LPN Admin Hours]])</f>
        <v>48.06111111111111</v>
      </c>
      <c r="Q566" s="3">
        <v>43.161111111111111</v>
      </c>
      <c r="R566" s="3">
        <v>4.9000000000000004</v>
      </c>
      <c r="S566" s="3">
        <f>SUM(Table3[[#This Row],[CNA Hours]], Table3[[#This Row],[NA TR Hours]], Table3[[#This Row],[Med Aide/Tech Hours]])</f>
        <v>153.56222222222223</v>
      </c>
      <c r="T566" s="3">
        <v>153.56222222222223</v>
      </c>
      <c r="U566" s="3">
        <v>0</v>
      </c>
      <c r="V566" s="3">
        <v>0</v>
      </c>
      <c r="W566" s="3">
        <f>SUM(Table3[[#This Row],[RN Hours Contract]:[Med Aide Hours Contract]])</f>
        <v>2.5055555555555555</v>
      </c>
      <c r="X566" s="3">
        <v>0.17222222222222222</v>
      </c>
      <c r="Y566" s="3">
        <v>0</v>
      </c>
      <c r="Z566" s="3">
        <v>0</v>
      </c>
      <c r="AA566" s="3">
        <v>0</v>
      </c>
      <c r="AB566" s="3">
        <v>0</v>
      </c>
      <c r="AC566" s="3">
        <v>2.3333333333333335</v>
      </c>
      <c r="AD566" s="3">
        <v>0</v>
      </c>
      <c r="AE566" s="3">
        <v>0</v>
      </c>
      <c r="AF566" t="s">
        <v>564</v>
      </c>
      <c r="AG566" s="13">
        <v>3</v>
      </c>
      <c r="AQ566"/>
    </row>
    <row r="567" spans="1:43" x14ac:dyDescent="0.2">
      <c r="A567" t="s">
        <v>681</v>
      </c>
      <c r="B567" t="s">
        <v>1251</v>
      </c>
      <c r="C567" t="s">
        <v>1376</v>
      </c>
      <c r="D567" t="s">
        <v>1708</v>
      </c>
      <c r="E567" s="3">
        <v>42.244444444444447</v>
      </c>
      <c r="F567" s="3">
        <f>Table3[[#This Row],[Total Hours Nurse Staffing]]/Table3[[#This Row],[MDS Census]]</f>
        <v>5.8221830615465535</v>
      </c>
      <c r="G567" s="3">
        <f>Table3[[#This Row],[Total Direct Care Staff Hours]]/Table3[[#This Row],[MDS Census]]</f>
        <v>5.5061967385586525</v>
      </c>
      <c r="H567" s="3">
        <f>Table3[[#This Row],[Total RN Hours (w/ Admin, DON)]]/Table3[[#This Row],[MDS Census]]</f>
        <v>1.0372830089426617</v>
      </c>
      <c r="I567" s="3">
        <f>Table3[[#This Row],[RN Hours (excl. Admin, DON)]]/Table3[[#This Row],[MDS Census]]</f>
        <v>0.75432667017359278</v>
      </c>
      <c r="J567" s="3">
        <f t="shared" si="9"/>
        <v>245.95488888888886</v>
      </c>
      <c r="K567" s="3">
        <f>SUM(Table3[[#This Row],[RN Hours (excl. Admin, DON)]], Table3[[#This Row],[LPN Hours (excl. Admin)]], Table3[[#This Row],[CNA Hours]], Table3[[#This Row],[NA TR Hours]], Table3[[#This Row],[Med Aide/Tech Hours]])</f>
        <v>232.60622222222219</v>
      </c>
      <c r="L567" s="3">
        <f>SUM(Table3[[#This Row],[RN Hours (excl. Admin, DON)]:[RN DON Hours]])</f>
        <v>43.819444444444443</v>
      </c>
      <c r="M567" s="3">
        <v>31.86611111111111</v>
      </c>
      <c r="N567" s="3">
        <v>6.606111111111109</v>
      </c>
      <c r="O567" s="3">
        <v>5.3472222222222223</v>
      </c>
      <c r="P567" s="3">
        <f>SUM(Table3[[#This Row],[LPN Hours (excl. Admin)]:[LPN Admin Hours]])</f>
        <v>57.571777777777775</v>
      </c>
      <c r="Q567" s="3">
        <v>56.176444444444442</v>
      </c>
      <c r="R567" s="3">
        <v>1.3953333333333338</v>
      </c>
      <c r="S567" s="3">
        <f>SUM(Table3[[#This Row],[CNA Hours]], Table3[[#This Row],[NA TR Hours]], Table3[[#This Row],[Med Aide/Tech Hours]])</f>
        <v>144.56366666666665</v>
      </c>
      <c r="T567" s="3">
        <v>144.56366666666665</v>
      </c>
      <c r="U567" s="3">
        <v>0</v>
      </c>
      <c r="V567" s="3">
        <v>0</v>
      </c>
      <c r="W567" s="3">
        <f>SUM(Table3[[#This Row],[RN Hours Contract]:[Med Aide Hours Contract]])</f>
        <v>0</v>
      </c>
      <c r="X567" s="3">
        <v>0</v>
      </c>
      <c r="Y567" s="3">
        <v>0</v>
      </c>
      <c r="Z567" s="3">
        <v>0</v>
      </c>
      <c r="AA567" s="3">
        <v>0</v>
      </c>
      <c r="AB567" s="3">
        <v>0</v>
      </c>
      <c r="AC567" s="3">
        <v>0</v>
      </c>
      <c r="AD567" s="3">
        <v>0</v>
      </c>
      <c r="AE567" s="3">
        <v>0</v>
      </c>
      <c r="AF567" t="s">
        <v>565</v>
      </c>
      <c r="AG567" s="13">
        <v>3</v>
      </c>
      <c r="AQ567"/>
    </row>
    <row r="568" spans="1:43" x14ac:dyDescent="0.2">
      <c r="A568" t="s">
        <v>681</v>
      </c>
      <c r="B568" t="s">
        <v>1252</v>
      </c>
      <c r="C568" t="s">
        <v>1619</v>
      </c>
      <c r="D568" t="s">
        <v>1721</v>
      </c>
      <c r="E568" s="3">
        <v>6.9</v>
      </c>
      <c r="F568" s="3">
        <f>Table3[[#This Row],[Total Hours Nurse Staffing]]/Table3[[#This Row],[MDS Census]]</f>
        <v>8.7740740740740737</v>
      </c>
      <c r="G568" s="3">
        <f>Table3[[#This Row],[Total Direct Care Staff Hours]]/Table3[[#This Row],[MDS Census]]</f>
        <v>7.9818035426731075</v>
      </c>
      <c r="H568" s="3">
        <f>Table3[[#This Row],[Total RN Hours (w/ Admin, DON)]]/Table3[[#This Row],[MDS Census]]</f>
        <v>5.8851851851851844</v>
      </c>
      <c r="I568" s="3">
        <f>Table3[[#This Row],[RN Hours (excl. Admin, DON)]]/Table3[[#This Row],[MDS Census]]</f>
        <v>5.0929146537842183</v>
      </c>
      <c r="J568" s="3">
        <f t="shared" si="9"/>
        <v>60.541111111111107</v>
      </c>
      <c r="K568" s="3">
        <f>SUM(Table3[[#This Row],[RN Hours (excl. Admin, DON)]], Table3[[#This Row],[LPN Hours (excl. Admin)]], Table3[[#This Row],[CNA Hours]], Table3[[#This Row],[NA TR Hours]], Table3[[#This Row],[Med Aide/Tech Hours]])</f>
        <v>55.074444444444445</v>
      </c>
      <c r="L568" s="3">
        <f>SUM(Table3[[#This Row],[RN Hours (excl. Admin, DON)]:[RN DON Hours]])</f>
        <v>40.607777777777777</v>
      </c>
      <c r="M568" s="3">
        <v>35.141111111111108</v>
      </c>
      <c r="N568" s="3">
        <v>0</v>
      </c>
      <c r="O568" s="3">
        <v>5.4666666666666668</v>
      </c>
      <c r="P568" s="3">
        <f>SUM(Table3[[#This Row],[LPN Hours (excl. Admin)]:[LPN Admin Hours]])</f>
        <v>0</v>
      </c>
      <c r="Q568" s="3">
        <v>0</v>
      </c>
      <c r="R568" s="3">
        <v>0</v>
      </c>
      <c r="S568" s="3">
        <f>SUM(Table3[[#This Row],[CNA Hours]], Table3[[#This Row],[NA TR Hours]], Table3[[#This Row],[Med Aide/Tech Hours]])</f>
        <v>19.933333333333334</v>
      </c>
      <c r="T568" s="3">
        <v>19.843333333333334</v>
      </c>
      <c r="U568" s="3">
        <v>0.09</v>
      </c>
      <c r="V568" s="3">
        <v>0</v>
      </c>
      <c r="W568" s="3">
        <f>SUM(Table3[[#This Row],[RN Hours Contract]:[Med Aide Hours Contract]])</f>
        <v>0</v>
      </c>
      <c r="X568" s="3">
        <v>0</v>
      </c>
      <c r="Y568" s="3">
        <v>0</v>
      </c>
      <c r="Z568" s="3">
        <v>0</v>
      </c>
      <c r="AA568" s="3">
        <v>0</v>
      </c>
      <c r="AB568" s="3">
        <v>0</v>
      </c>
      <c r="AC568" s="3">
        <v>0</v>
      </c>
      <c r="AD568" s="3">
        <v>0</v>
      </c>
      <c r="AE568" s="3">
        <v>0</v>
      </c>
      <c r="AF568" t="s">
        <v>566</v>
      </c>
      <c r="AG568" s="13">
        <v>3</v>
      </c>
      <c r="AQ568"/>
    </row>
    <row r="569" spans="1:43" x14ac:dyDescent="0.2">
      <c r="A569" t="s">
        <v>681</v>
      </c>
      <c r="B569" t="s">
        <v>1253</v>
      </c>
      <c r="C569" t="s">
        <v>1465</v>
      </c>
      <c r="D569" t="s">
        <v>1722</v>
      </c>
      <c r="E569" s="3">
        <v>12.977777777777778</v>
      </c>
      <c r="F569" s="3">
        <f>Table3[[#This Row],[Total Hours Nurse Staffing]]/Table3[[#This Row],[MDS Census]]</f>
        <v>7.4602140410958908</v>
      </c>
      <c r="G569" s="3">
        <f>Table3[[#This Row],[Total Direct Care Staff Hours]]/Table3[[#This Row],[MDS Census]]</f>
        <v>6.6024229452054799</v>
      </c>
      <c r="H569" s="3">
        <f>Table3[[#This Row],[Total RN Hours (w/ Admin, DON)]]/Table3[[#This Row],[MDS Census]]</f>
        <v>3.4289212328767125</v>
      </c>
      <c r="I569" s="3">
        <f>Table3[[#This Row],[RN Hours (excl. Admin, DON)]]/Table3[[#This Row],[MDS Census]]</f>
        <v>2.6101712328767124</v>
      </c>
      <c r="J569" s="3">
        <f t="shared" si="9"/>
        <v>96.817000000000007</v>
      </c>
      <c r="K569" s="3">
        <f>SUM(Table3[[#This Row],[RN Hours (excl. Admin, DON)]], Table3[[#This Row],[LPN Hours (excl. Admin)]], Table3[[#This Row],[CNA Hours]], Table3[[#This Row],[NA TR Hours]], Table3[[#This Row],[Med Aide/Tech Hours]])</f>
        <v>85.684777777777782</v>
      </c>
      <c r="L569" s="3">
        <f>SUM(Table3[[#This Row],[RN Hours (excl. Admin, DON)]:[RN DON Hours]])</f>
        <v>44.49977777777778</v>
      </c>
      <c r="M569" s="3">
        <v>33.874222222222222</v>
      </c>
      <c r="N569" s="3">
        <v>5.47</v>
      </c>
      <c r="O569" s="3">
        <v>5.1555555555555559</v>
      </c>
      <c r="P569" s="3">
        <f>SUM(Table3[[#This Row],[LPN Hours (excl. Admin)]:[LPN Admin Hours]])</f>
        <v>16.161111111111111</v>
      </c>
      <c r="Q569" s="3">
        <v>15.654444444444445</v>
      </c>
      <c r="R569" s="3">
        <v>0.50666666666666693</v>
      </c>
      <c r="S569" s="3">
        <f>SUM(Table3[[#This Row],[CNA Hours]], Table3[[#This Row],[NA TR Hours]], Table3[[#This Row],[Med Aide/Tech Hours]])</f>
        <v>36.156111111111116</v>
      </c>
      <c r="T569" s="3">
        <v>36.156111111111116</v>
      </c>
      <c r="U569" s="3">
        <v>0</v>
      </c>
      <c r="V569" s="3">
        <v>0</v>
      </c>
      <c r="W569" s="3">
        <f>SUM(Table3[[#This Row],[RN Hours Contract]:[Med Aide Hours Contract]])</f>
        <v>0</v>
      </c>
      <c r="X569" s="3">
        <v>0</v>
      </c>
      <c r="Y569" s="3">
        <v>0</v>
      </c>
      <c r="Z569" s="3">
        <v>0</v>
      </c>
      <c r="AA569" s="3">
        <v>0</v>
      </c>
      <c r="AB569" s="3">
        <v>0</v>
      </c>
      <c r="AC569" s="3">
        <v>0</v>
      </c>
      <c r="AD569" s="3">
        <v>0</v>
      </c>
      <c r="AE569" s="3">
        <v>0</v>
      </c>
      <c r="AF569" t="s">
        <v>567</v>
      </c>
      <c r="AG569" s="13">
        <v>3</v>
      </c>
      <c r="AQ569"/>
    </row>
    <row r="570" spans="1:43" x14ac:dyDescent="0.2">
      <c r="A570" t="s">
        <v>681</v>
      </c>
      <c r="B570" t="s">
        <v>1254</v>
      </c>
      <c r="C570" t="s">
        <v>1542</v>
      </c>
      <c r="D570" t="s">
        <v>1733</v>
      </c>
      <c r="E570" s="3">
        <v>50.222222222222221</v>
      </c>
      <c r="F570" s="3">
        <f>Table3[[#This Row],[Total Hours Nurse Staffing]]/Table3[[#This Row],[MDS Census]]</f>
        <v>4.1046017699115041</v>
      </c>
      <c r="G570" s="3">
        <f>Table3[[#This Row],[Total Direct Care Staff Hours]]/Table3[[#This Row],[MDS Census]]</f>
        <v>3.8925442477876104</v>
      </c>
      <c r="H570" s="3">
        <f>Table3[[#This Row],[Total RN Hours (w/ Admin, DON)]]/Table3[[#This Row],[MDS Census]]</f>
        <v>0.68863716814159281</v>
      </c>
      <c r="I570" s="3">
        <f>Table3[[#This Row],[RN Hours (excl. Admin, DON)]]/Table3[[#This Row],[MDS Census]]</f>
        <v>0.47657964601769914</v>
      </c>
      <c r="J570" s="3">
        <f t="shared" si="9"/>
        <v>206.14222222222222</v>
      </c>
      <c r="K570" s="3">
        <f>SUM(Table3[[#This Row],[RN Hours (excl. Admin, DON)]], Table3[[#This Row],[LPN Hours (excl. Admin)]], Table3[[#This Row],[CNA Hours]], Table3[[#This Row],[NA TR Hours]], Table3[[#This Row],[Med Aide/Tech Hours]])</f>
        <v>195.49222222222221</v>
      </c>
      <c r="L570" s="3">
        <f>SUM(Table3[[#This Row],[RN Hours (excl. Admin, DON)]:[RN DON Hours]])</f>
        <v>34.584888888888884</v>
      </c>
      <c r="M570" s="3">
        <v>23.934888888888889</v>
      </c>
      <c r="N570" s="3">
        <v>5.333333333333333</v>
      </c>
      <c r="O570" s="3">
        <v>5.3166666666666664</v>
      </c>
      <c r="P570" s="3">
        <f>SUM(Table3[[#This Row],[LPN Hours (excl. Admin)]:[LPN Admin Hours]])</f>
        <v>50.021111111111104</v>
      </c>
      <c r="Q570" s="3">
        <v>50.021111111111104</v>
      </c>
      <c r="R570" s="3">
        <v>0</v>
      </c>
      <c r="S570" s="3">
        <f>SUM(Table3[[#This Row],[CNA Hours]], Table3[[#This Row],[NA TR Hours]], Table3[[#This Row],[Med Aide/Tech Hours]])</f>
        <v>121.53622222222222</v>
      </c>
      <c r="T570" s="3">
        <v>121.53622222222222</v>
      </c>
      <c r="U570" s="3">
        <v>0</v>
      </c>
      <c r="V570" s="3">
        <v>0</v>
      </c>
      <c r="W570" s="3">
        <f>SUM(Table3[[#This Row],[RN Hours Contract]:[Med Aide Hours Contract]])</f>
        <v>26.310222222222222</v>
      </c>
      <c r="X570" s="3">
        <v>12.415777777777777</v>
      </c>
      <c r="Y570" s="3">
        <v>0</v>
      </c>
      <c r="Z570" s="3">
        <v>0</v>
      </c>
      <c r="AA570" s="3">
        <v>2.15</v>
      </c>
      <c r="AB570" s="3">
        <v>0</v>
      </c>
      <c r="AC570" s="3">
        <v>11.744444444444444</v>
      </c>
      <c r="AD570" s="3">
        <v>0</v>
      </c>
      <c r="AE570" s="3">
        <v>0</v>
      </c>
      <c r="AF570" t="s">
        <v>568</v>
      </c>
      <c r="AG570" s="13">
        <v>3</v>
      </c>
      <c r="AQ570"/>
    </row>
    <row r="571" spans="1:43" x14ac:dyDescent="0.2">
      <c r="A571" t="s">
        <v>681</v>
      </c>
      <c r="B571" t="s">
        <v>1255</v>
      </c>
      <c r="C571" t="s">
        <v>1415</v>
      </c>
      <c r="D571" t="s">
        <v>1737</v>
      </c>
      <c r="E571" s="3">
        <v>83.2</v>
      </c>
      <c r="F571" s="3">
        <f>Table3[[#This Row],[Total Hours Nurse Staffing]]/Table3[[#This Row],[MDS Census]]</f>
        <v>3.3093282585470085</v>
      </c>
      <c r="G571" s="3">
        <f>Table3[[#This Row],[Total Direct Care Staff Hours]]/Table3[[#This Row],[MDS Census]]</f>
        <v>3.1285723824786325</v>
      </c>
      <c r="H571" s="3">
        <f>Table3[[#This Row],[Total RN Hours (w/ Admin, DON)]]/Table3[[#This Row],[MDS Census]]</f>
        <v>0.55836004273504269</v>
      </c>
      <c r="I571" s="3">
        <f>Table3[[#This Row],[RN Hours (excl. Admin, DON)]]/Table3[[#This Row],[MDS Census]]</f>
        <v>0.37760416666666669</v>
      </c>
      <c r="J571" s="3">
        <f t="shared" si="9"/>
        <v>275.33611111111111</v>
      </c>
      <c r="K571" s="3">
        <f>SUM(Table3[[#This Row],[RN Hours (excl. Admin, DON)]], Table3[[#This Row],[LPN Hours (excl. Admin)]], Table3[[#This Row],[CNA Hours]], Table3[[#This Row],[NA TR Hours]], Table3[[#This Row],[Med Aide/Tech Hours]])</f>
        <v>260.29722222222222</v>
      </c>
      <c r="L571" s="3">
        <f>SUM(Table3[[#This Row],[RN Hours (excl. Admin, DON)]:[RN DON Hours]])</f>
        <v>46.455555555555556</v>
      </c>
      <c r="M571" s="3">
        <v>31.416666666666668</v>
      </c>
      <c r="N571" s="3">
        <v>9.280555555555555</v>
      </c>
      <c r="O571" s="3">
        <v>5.7583333333333337</v>
      </c>
      <c r="P571" s="3">
        <f>SUM(Table3[[#This Row],[LPN Hours (excl. Admin)]:[LPN Admin Hours]])</f>
        <v>79.858333333333334</v>
      </c>
      <c r="Q571" s="3">
        <v>79.858333333333334</v>
      </c>
      <c r="R571" s="3">
        <v>0</v>
      </c>
      <c r="S571" s="3">
        <f>SUM(Table3[[#This Row],[CNA Hours]], Table3[[#This Row],[NA TR Hours]], Table3[[#This Row],[Med Aide/Tech Hours]])</f>
        <v>149.02222222222221</v>
      </c>
      <c r="T571" s="3">
        <v>149.02222222222221</v>
      </c>
      <c r="U571" s="3">
        <v>0</v>
      </c>
      <c r="V571" s="3">
        <v>0</v>
      </c>
      <c r="W571" s="3">
        <f>SUM(Table3[[#This Row],[RN Hours Contract]:[Med Aide Hours Contract]])</f>
        <v>123.15</v>
      </c>
      <c r="X571" s="3">
        <v>14.841666666666667</v>
      </c>
      <c r="Y571" s="3">
        <v>0</v>
      </c>
      <c r="Z571" s="3">
        <v>0</v>
      </c>
      <c r="AA571" s="3">
        <v>45.652777777777779</v>
      </c>
      <c r="AB571" s="3">
        <v>0</v>
      </c>
      <c r="AC571" s="3">
        <v>62.655555555555559</v>
      </c>
      <c r="AD571" s="3">
        <v>0</v>
      </c>
      <c r="AE571" s="3">
        <v>0</v>
      </c>
      <c r="AF571" t="s">
        <v>569</v>
      </c>
      <c r="AG571" s="13">
        <v>3</v>
      </c>
      <c r="AQ571"/>
    </row>
    <row r="572" spans="1:43" x14ac:dyDescent="0.2">
      <c r="A572" t="s">
        <v>681</v>
      </c>
      <c r="B572" t="s">
        <v>1256</v>
      </c>
      <c r="C572" t="s">
        <v>1669</v>
      </c>
      <c r="D572" t="s">
        <v>1705</v>
      </c>
      <c r="E572" s="3">
        <v>70.344444444444449</v>
      </c>
      <c r="F572" s="3">
        <f>Table3[[#This Row],[Total Hours Nurse Staffing]]/Table3[[#This Row],[MDS Census]]</f>
        <v>3.9158963828779019</v>
      </c>
      <c r="G572" s="3">
        <f>Table3[[#This Row],[Total Direct Care Staff Hours]]/Table3[[#This Row],[MDS Census]]</f>
        <v>3.5095166640341176</v>
      </c>
      <c r="H572" s="3">
        <f>Table3[[#This Row],[Total RN Hours (w/ Admin, DON)]]/Table3[[#This Row],[MDS Census]]</f>
        <v>0.529306586637182</v>
      </c>
      <c r="I572" s="3">
        <f>Table3[[#This Row],[RN Hours (excl. Admin, DON)]]/Table3[[#This Row],[MDS Census]]</f>
        <v>0.19274206286526616</v>
      </c>
      <c r="J572" s="3">
        <f t="shared" si="9"/>
        <v>275.46155555555555</v>
      </c>
      <c r="K572" s="3">
        <f>SUM(Table3[[#This Row],[RN Hours (excl. Admin, DON)]], Table3[[#This Row],[LPN Hours (excl. Admin)]], Table3[[#This Row],[CNA Hours]], Table3[[#This Row],[NA TR Hours]], Table3[[#This Row],[Med Aide/Tech Hours]])</f>
        <v>246.875</v>
      </c>
      <c r="L572" s="3">
        <f>SUM(Table3[[#This Row],[RN Hours (excl. Admin, DON)]:[RN DON Hours]])</f>
        <v>37.233777777777775</v>
      </c>
      <c r="M572" s="3">
        <v>13.558333333333334</v>
      </c>
      <c r="N572" s="3">
        <v>18.25322222222222</v>
      </c>
      <c r="O572" s="3">
        <v>5.4222222222222225</v>
      </c>
      <c r="P572" s="3">
        <f>SUM(Table3[[#This Row],[LPN Hours (excl. Admin)]:[LPN Admin Hours]])</f>
        <v>76.261111111111106</v>
      </c>
      <c r="Q572" s="3">
        <v>71.349999999999994</v>
      </c>
      <c r="R572" s="3">
        <v>4.9111111111111114</v>
      </c>
      <c r="S572" s="3">
        <f>SUM(Table3[[#This Row],[CNA Hours]], Table3[[#This Row],[NA TR Hours]], Table3[[#This Row],[Med Aide/Tech Hours]])</f>
        <v>161.96666666666667</v>
      </c>
      <c r="T572" s="3">
        <v>161.96666666666667</v>
      </c>
      <c r="U572" s="3">
        <v>0</v>
      </c>
      <c r="V572" s="3">
        <v>0</v>
      </c>
      <c r="W572" s="3">
        <f>SUM(Table3[[#This Row],[RN Hours Contract]:[Med Aide Hours Contract]])</f>
        <v>0</v>
      </c>
      <c r="X572" s="3">
        <v>0</v>
      </c>
      <c r="Y572" s="3">
        <v>0</v>
      </c>
      <c r="Z572" s="3">
        <v>0</v>
      </c>
      <c r="AA572" s="3">
        <v>0</v>
      </c>
      <c r="AB572" s="3">
        <v>0</v>
      </c>
      <c r="AC572" s="3">
        <v>0</v>
      </c>
      <c r="AD572" s="3">
        <v>0</v>
      </c>
      <c r="AE572" s="3">
        <v>0</v>
      </c>
      <c r="AF572" t="s">
        <v>570</v>
      </c>
      <c r="AG572" s="13">
        <v>3</v>
      </c>
      <c r="AQ572"/>
    </row>
    <row r="573" spans="1:43" x14ac:dyDescent="0.2">
      <c r="A573" t="s">
        <v>681</v>
      </c>
      <c r="B573" t="s">
        <v>1257</v>
      </c>
      <c r="C573" t="s">
        <v>1429</v>
      </c>
      <c r="D573" t="s">
        <v>1729</v>
      </c>
      <c r="E573" s="3">
        <v>111.68888888888888</v>
      </c>
      <c r="F573" s="3">
        <f>Table3[[#This Row],[Total Hours Nurse Staffing]]/Table3[[#This Row],[MDS Census]]</f>
        <v>3.3261122164743333</v>
      </c>
      <c r="G573" s="3">
        <f>Table3[[#This Row],[Total Direct Care Staff Hours]]/Table3[[#This Row],[MDS Census]]</f>
        <v>3.1435107441305212</v>
      </c>
      <c r="H573" s="3">
        <f>Table3[[#This Row],[Total RN Hours (w/ Admin, DON)]]/Table3[[#This Row],[MDS Census]]</f>
        <v>0.51874452845204944</v>
      </c>
      <c r="I573" s="3">
        <f>Table3[[#This Row],[RN Hours (excl. Admin, DON)]]/Table3[[#This Row],[MDS Census]]</f>
        <v>0.40145443692797456</v>
      </c>
      <c r="J573" s="3">
        <f t="shared" si="9"/>
        <v>371.48977777777776</v>
      </c>
      <c r="K573" s="3">
        <f>SUM(Table3[[#This Row],[RN Hours (excl. Admin, DON)]], Table3[[#This Row],[LPN Hours (excl. Admin)]], Table3[[#This Row],[CNA Hours]], Table3[[#This Row],[NA TR Hours]], Table3[[#This Row],[Med Aide/Tech Hours]])</f>
        <v>351.09522222222222</v>
      </c>
      <c r="L573" s="3">
        <f>SUM(Table3[[#This Row],[RN Hours (excl. Admin, DON)]:[RN DON Hours]])</f>
        <v>57.938000000000002</v>
      </c>
      <c r="M573" s="3">
        <v>44.838000000000001</v>
      </c>
      <c r="N573" s="3">
        <v>8.8333333333333339</v>
      </c>
      <c r="O573" s="3">
        <v>4.2666666666666666</v>
      </c>
      <c r="P573" s="3">
        <f>SUM(Table3[[#This Row],[LPN Hours (excl. Admin)]:[LPN Admin Hours]])</f>
        <v>99.044333333333341</v>
      </c>
      <c r="Q573" s="3">
        <v>91.74977777777778</v>
      </c>
      <c r="R573" s="3">
        <v>7.294555555555557</v>
      </c>
      <c r="S573" s="3">
        <f>SUM(Table3[[#This Row],[CNA Hours]], Table3[[#This Row],[NA TR Hours]], Table3[[#This Row],[Med Aide/Tech Hours]])</f>
        <v>214.50744444444442</v>
      </c>
      <c r="T573" s="3">
        <v>214.50744444444442</v>
      </c>
      <c r="U573" s="3">
        <v>0</v>
      </c>
      <c r="V573" s="3">
        <v>0</v>
      </c>
      <c r="W573" s="3">
        <f>SUM(Table3[[#This Row],[RN Hours Contract]:[Med Aide Hours Contract]])</f>
        <v>9.963777777777775</v>
      </c>
      <c r="X573" s="3">
        <v>0</v>
      </c>
      <c r="Y573" s="3">
        <v>0</v>
      </c>
      <c r="Z573" s="3">
        <v>0</v>
      </c>
      <c r="AA573" s="3">
        <v>0</v>
      </c>
      <c r="AB573" s="3">
        <v>0</v>
      </c>
      <c r="AC573" s="3">
        <v>9.963777777777775</v>
      </c>
      <c r="AD573" s="3">
        <v>0</v>
      </c>
      <c r="AE573" s="3">
        <v>0</v>
      </c>
      <c r="AF573" t="s">
        <v>571</v>
      </c>
      <c r="AG573" s="13">
        <v>3</v>
      </c>
      <c r="AQ573"/>
    </row>
    <row r="574" spans="1:43" x14ac:dyDescent="0.2">
      <c r="A574" t="s">
        <v>681</v>
      </c>
      <c r="B574" t="s">
        <v>1258</v>
      </c>
      <c r="C574" t="s">
        <v>1670</v>
      </c>
      <c r="D574" t="s">
        <v>1722</v>
      </c>
      <c r="E574" s="3">
        <v>108.72222222222223</v>
      </c>
      <c r="F574" s="3">
        <f>Table3[[#This Row],[Total Hours Nurse Staffing]]/Table3[[#This Row],[MDS Census]]</f>
        <v>3.509484925907</v>
      </c>
      <c r="G574" s="3">
        <f>Table3[[#This Row],[Total Direct Care Staff Hours]]/Table3[[#This Row],[MDS Census]]</f>
        <v>3.2468891159938682</v>
      </c>
      <c r="H574" s="3">
        <f>Table3[[#This Row],[Total RN Hours (w/ Admin, DON)]]/Table3[[#This Row],[MDS Census]]</f>
        <v>0.75342667347981596</v>
      </c>
      <c r="I574" s="3">
        <f>Table3[[#This Row],[RN Hours (excl. Admin, DON)]]/Table3[[#This Row],[MDS Census]]</f>
        <v>0.49083086356668365</v>
      </c>
      <c r="J574" s="3">
        <f t="shared" si="9"/>
        <v>381.55899999999997</v>
      </c>
      <c r="K574" s="3">
        <f>SUM(Table3[[#This Row],[RN Hours (excl. Admin, DON)]], Table3[[#This Row],[LPN Hours (excl. Admin)]], Table3[[#This Row],[CNA Hours]], Table3[[#This Row],[NA TR Hours]], Table3[[#This Row],[Med Aide/Tech Hours]])</f>
        <v>353.00900000000001</v>
      </c>
      <c r="L574" s="3">
        <f>SUM(Table3[[#This Row],[RN Hours (excl. Admin, DON)]:[RN DON Hours]])</f>
        <v>81.914222222222222</v>
      </c>
      <c r="M574" s="3">
        <v>53.364222222222217</v>
      </c>
      <c r="N574" s="3">
        <v>24.283333333333335</v>
      </c>
      <c r="O574" s="3">
        <v>4.2666666666666666</v>
      </c>
      <c r="P574" s="3">
        <f>SUM(Table3[[#This Row],[LPN Hours (excl. Admin)]:[LPN Admin Hours]])</f>
        <v>92.594111111111104</v>
      </c>
      <c r="Q574" s="3">
        <v>92.594111111111104</v>
      </c>
      <c r="R574" s="3">
        <v>0</v>
      </c>
      <c r="S574" s="3">
        <f>SUM(Table3[[#This Row],[CNA Hours]], Table3[[#This Row],[NA TR Hours]], Table3[[#This Row],[Med Aide/Tech Hours]])</f>
        <v>207.05066666666667</v>
      </c>
      <c r="T574" s="3">
        <v>207.05066666666667</v>
      </c>
      <c r="U574" s="3">
        <v>0</v>
      </c>
      <c r="V574" s="3">
        <v>0</v>
      </c>
      <c r="W574" s="3">
        <f>SUM(Table3[[#This Row],[RN Hours Contract]:[Med Aide Hours Contract]])</f>
        <v>97.636888888888919</v>
      </c>
      <c r="X574" s="3">
        <v>1.4675555555555553</v>
      </c>
      <c r="Y574" s="3">
        <v>0</v>
      </c>
      <c r="Z574" s="3">
        <v>0</v>
      </c>
      <c r="AA574" s="3">
        <v>11.04188888888889</v>
      </c>
      <c r="AB574" s="3">
        <v>0</v>
      </c>
      <c r="AC574" s="3">
        <v>85.127444444444478</v>
      </c>
      <c r="AD574" s="3">
        <v>0</v>
      </c>
      <c r="AE574" s="3">
        <v>0</v>
      </c>
      <c r="AF574" t="s">
        <v>572</v>
      </c>
      <c r="AG574" s="13">
        <v>3</v>
      </c>
      <c r="AQ574"/>
    </row>
    <row r="575" spans="1:43" x14ac:dyDescent="0.2">
      <c r="A575" t="s">
        <v>681</v>
      </c>
      <c r="B575" t="s">
        <v>1259</v>
      </c>
      <c r="C575" t="s">
        <v>1644</v>
      </c>
      <c r="D575" t="s">
        <v>1729</v>
      </c>
      <c r="E575" s="3">
        <v>48.5</v>
      </c>
      <c r="F575" s="3">
        <f>Table3[[#This Row],[Total Hours Nurse Staffing]]/Table3[[#This Row],[MDS Census]]</f>
        <v>5.5571019473081327</v>
      </c>
      <c r="G575" s="3">
        <f>Table3[[#This Row],[Total Direct Care Staff Hours]]/Table3[[#This Row],[MDS Census]]</f>
        <v>4.7548682703321878</v>
      </c>
      <c r="H575" s="3">
        <f>Table3[[#This Row],[Total RN Hours (w/ Admin, DON)]]/Table3[[#This Row],[MDS Census]]</f>
        <v>2.9613974799541811</v>
      </c>
      <c r="I575" s="3">
        <f>Table3[[#This Row],[RN Hours (excl. Admin, DON)]]/Table3[[#This Row],[MDS Census]]</f>
        <v>2.1591638029782358</v>
      </c>
      <c r="J575" s="3">
        <f t="shared" si="9"/>
        <v>269.51944444444445</v>
      </c>
      <c r="K575" s="3">
        <f>SUM(Table3[[#This Row],[RN Hours (excl. Admin, DON)]], Table3[[#This Row],[LPN Hours (excl. Admin)]], Table3[[#This Row],[CNA Hours]], Table3[[#This Row],[NA TR Hours]], Table3[[#This Row],[Med Aide/Tech Hours]])</f>
        <v>230.61111111111111</v>
      </c>
      <c r="L575" s="3">
        <f>SUM(Table3[[#This Row],[RN Hours (excl. Admin, DON)]:[RN DON Hours]])</f>
        <v>143.62777777777779</v>
      </c>
      <c r="M575" s="3">
        <v>104.71944444444445</v>
      </c>
      <c r="N575" s="3">
        <v>33.18611111111111</v>
      </c>
      <c r="O575" s="3">
        <v>5.7222222222222223</v>
      </c>
      <c r="P575" s="3">
        <f>SUM(Table3[[#This Row],[LPN Hours (excl. Admin)]:[LPN Admin Hours]])</f>
        <v>0</v>
      </c>
      <c r="Q575" s="3">
        <v>0</v>
      </c>
      <c r="R575" s="3">
        <v>0</v>
      </c>
      <c r="S575" s="3">
        <f>SUM(Table3[[#This Row],[CNA Hours]], Table3[[#This Row],[NA TR Hours]], Table3[[#This Row],[Med Aide/Tech Hours]])</f>
        <v>125.89166666666667</v>
      </c>
      <c r="T575" s="3">
        <v>125.89166666666667</v>
      </c>
      <c r="U575" s="3">
        <v>0</v>
      </c>
      <c r="V575" s="3">
        <v>0</v>
      </c>
      <c r="W575" s="3">
        <f>SUM(Table3[[#This Row],[RN Hours Contract]:[Med Aide Hours Contract]])</f>
        <v>0</v>
      </c>
      <c r="X575" s="3">
        <v>0</v>
      </c>
      <c r="Y575" s="3">
        <v>0</v>
      </c>
      <c r="Z575" s="3">
        <v>0</v>
      </c>
      <c r="AA575" s="3">
        <v>0</v>
      </c>
      <c r="AB575" s="3">
        <v>0</v>
      </c>
      <c r="AC575" s="3">
        <v>0</v>
      </c>
      <c r="AD575" s="3">
        <v>0</v>
      </c>
      <c r="AE575" s="3">
        <v>0</v>
      </c>
      <c r="AF575" t="s">
        <v>573</v>
      </c>
      <c r="AG575" s="13">
        <v>3</v>
      </c>
      <c r="AQ575"/>
    </row>
    <row r="576" spans="1:43" x14ac:dyDescent="0.2">
      <c r="A576" t="s">
        <v>681</v>
      </c>
      <c r="B576" t="s">
        <v>1260</v>
      </c>
      <c r="C576" t="s">
        <v>1463</v>
      </c>
      <c r="D576" t="s">
        <v>1689</v>
      </c>
      <c r="E576" s="3">
        <v>50.411111111111111</v>
      </c>
      <c r="F576" s="3">
        <f>Table3[[#This Row],[Total Hours Nurse Staffing]]/Table3[[#This Row],[MDS Census]]</f>
        <v>4.1253912276834912</v>
      </c>
      <c r="G576" s="3">
        <f>Table3[[#This Row],[Total Direct Care Staff Hours]]/Table3[[#This Row],[MDS Census]]</f>
        <v>3.9248732642715449</v>
      </c>
      <c r="H576" s="3">
        <f>Table3[[#This Row],[Total RN Hours (w/ Admin, DON)]]/Table3[[#This Row],[MDS Census]]</f>
        <v>0.6878994930570862</v>
      </c>
      <c r="I576" s="3">
        <f>Table3[[#This Row],[RN Hours (excl. Admin, DON)]]/Table3[[#This Row],[MDS Census]]</f>
        <v>0.48738152964513992</v>
      </c>
      <c r="J576" s="3">
        <f t="shared" si="9"/>
        <v>207.96555555555554</v>
      </c>
      <c r="K576" s="3">
        <f>SUM(Table3[[#This Row],[RN Hours (excl. Admin, DON)]], Table3[[#This Row],[LPN Hours (excl. Admin)]], Table3[[#This Row],[CNA Hours]], Table3[[#This Row],[NA TR Hours]], Table3[[#This Row],[Med Aide/Tech Hours]])</f>
        <v>197.85722222222222</v>
      </c>
      <c r="L576" s="3">
        <f>SUM(Table3[[#This Row],[RN Hours (excl. Admin, DON)]:[RN DON Hours]])</f>
        <v>34.677777777777777</v>
      </c>
      <c r="M576" s="3">
        <v>24.569444444444443</v>
      </c>
      <c r="N576" s="3">
        <v>5.8416666666666668</v>
      </c>
      <c r="O576" s="3">
        <v>4.2666666666666666</v>
      </c>
      <c r="P576" s="3">
        <f>SUM(Table3[[#This Row],[LPN Hours (excl. Admin)]:[LPN Admin Hours]])</f>
        <v>42.369444444444447</v>
      </c>
      <c r="Q576" s="3">
        <v>42.369444444444447</v>
      </c>
      <c r="R576" s="3">
        <v>0</v>
      </c>
      <c r="S576" s="3">
        <f>SUM(Table3[[#This Row],[CNA Hours]], Table3[[#This Row],[NA TR Hours]], Table3[[#This Row],[Med Aide/Tech Hours]])</f>
        <v>130.91833333333332</v>
      </c>
      <c r="T576" s="3">
        <v>130.91833333333332</v>
      </c>
      <c r="U576" s="3">
        <v>0</v>
      </c>
      <c r="V576" s="3">
        <v>0</v>
      </c>
      <c r="W576" s="3">
        <f>SUM(Table3[[#This Row],[RN Hours Contract]:[Med Aide Hours Contract]])</f>
        <v>0.4</v>
      </c>
      <c r="X576" s="3">
        <v>0.4</v>
      </c>
      <c r="Y576" s="3">
        <v>0</v>
      </c>
      <c r="Z576" s="3">
        <v>0</v>
      </c>
      <c r="AA576" s="3">
        <v>0</v>
      </c>
      <c r="AB576" s="3">
        <v>0</v>
      </c>
      <c r="AC576" s="3">
        <v>0</v>
      </c>
      <c r="AD576" s="3">
        <v>0</v>
      </c>
      <c r="AE576" s="3">
        <v>0</v>
      </c>
      <c r="AF576" t="s">
        <v>574</v>
      </c>
      <c r="AG576" s="13">
        <v>3</v>
      </c>
      <c r="AQ576"/>
    </row>
    <row r="577" spans="1:43" x14ac:dyDescent="0.2">
      <c r="A577" t="s">
        <v>681</v>
      </c>
      <c r="B577" t="s">
        <v>1261</v>
      </c>
      <c r="C577" t="s">
        <v>1671</v>
      </c>
      <c r="D577" t="s">
        <v>1721</v>
      </c>
      <c r="E577" s="3">
        <v>44.944444444444443</v>
      </c>
      <c r="F577" s="3">
        <f>Table3[[#This Row],[Total Hours Nurse Staffing]]/Table3[[#This Row],[MDS Census]]</f>
        <v>3.5522348578491965</v>
      </c>
      <c r="G577" s="3">
        <f>Table3[[#This Row],[Total Direct Care Staff Hours]]/Table3[[#This Row],[MDS Census]]</f>
        <v>3.2526526576019781</v>
      </c>
      <c r="H577" s="3">
        <f>Table3[[#This Row],[Total RN Hours (w/ Admin, DON)]]/Table3[[#This Row],[MDS Census]]</f>
        <v>1.0012855377008654</v>
      </c>
      <c r="I577" s="3">
        <f>Table3[[#This Row],[RN Hours (excl. Admin, DON)]]/Table3[[#This Row],[MDS Census]]</f>
        <v>0.70170333745364655</v>
      </c>
      <c r="J577" s="3">
        <f t="shared" si="9"/>
        <v>159.65322222222221</v>
      </c>
      <c r="K577" s="3">
        <f>SUM(Table3[[#This Row],[RN Hours (excl. Admin, DON)]], Table3[[#This Row],[LPN Hours (excl. Admin)]], Table3[[#This Row],[CNA Hours]], Table3[[#This Row],[NA TR Hours]], Table3[[#This Row],[Med Aide/Tech Hours]])</f>
        <v>146.18866666666668</v>
      </c>
      <c r="L577" s="3">
        <f>SUM(Table3[[#This Row],[RN Hours (excl. Admin, DON)]:[RN DON Hours]])</f>
        <v>45.002222222222223</v>
      </c>
      <c r="M577" s="3">
        <v>31.537666666666667</v>
      </c>
      <c r="N577" s="3">
        <v>8.0612222222222218</v>
      </c>
      <c r="O577" s="3">
        <v>5.4033333333333351</v>
      </c>
      <c r="P577" s="3">
        <f>SUM(Table3[[#This Row],[LPN Hours (excl. Admin)]:[LPN Admin Hours]])</f>
        <v>27.351777777777777</v>
      </c>
      <c r="Q577" s="3">
        <v>27.351777777777777</v>
      </c>
      <c r="R577" s="3">
        <v>0</v>
      </c>
      <c r="S577" s="3">
        <f>SUM(Table3[[#This Row],[CNA Hours]], Table3[[#This Row],[NA TR Hours]], Table3[[#This Row],[Med Aide/Tech Hours]])</f>
        <v>87.299222222222227</v>
      </c>
      <c r="T577" s="3">
        <v>87.299222222222227</v>
      </c>
      <c r="U577" s="3">
        <v>0</v>
      </c>
      <c r="V577" s="3">
        <v>0</v>
      </c>
      <c r="W577" s="3">
        <f>SUM(Table3[[#This Row],[RN Hours Contract]:[Med Aide Hours Contract]])</f>
        <v>42.328000000000003</v>
      </c>
      <c r="X577" s="3">
        <v>20.106666666666669</v>
      </c>
      <c r="Y577" s="3">
        <v>2.5833333333333335</v>
      </c>
      <c r="Z577" s="3">
        <v>0</v>
      </c>
      <c r="AA577" s="3">
        <v>11.024333333333335</v>
      </c>
      <c r="AB577" s="3">
        <v>0</v>
      </c>
      <c r="AC577" s="3">
        <v>8.613666666666667</v>
      </c>
      <c r="AD577" s="3">
        <v>0</v>
      </c>
      <c r="AE577" s="3">
        <v>0</v>
      </c>
      <c r="AF577" t="s">
        <v>575</v>
      </c>
      <c r="AG577" s="13">
        <v>3</v>
      </c>
      <c r="AQ577"/>
    </row>
    <row r="578" spans="1:43" x14ac:dyDescent="0.2">
      <c r="A578" t="s">
        <v>681</v>
      </c>
      <c r="B578" t="s">
        <v>1262</v>
      </c>
      <c r="C578" t="s">
        <v>1443</v>
      </c>
      <c r="D578" t="s">
        <v>1727</v>
      </c>
      <c r="E578" s="3">
        <v>137.57777777777778</v>
      </c>
      <c r="F578" s="3">
        <f>Table3[[#This Row],[Total Hours Nurse Staffing]]/Table3[[#This Row],[MDS Census]]</f>
        <v>3.7289355516071709</v>
      </c>
      <c r="G578" s="3">
        <f>Table3[[#This Row],[Total Direct Care Staff Hours]]/Table3[[#This Row],[MDS Census]]</f>
        <v>3.6785398158617344</v>
      </c>
      <c r="H578" s="3">
        <f>Table3[[#This Row],[Total RN Hours (w/ Admin, DON)]]/Table3[[#This Row],[MDS Census]]</f>
        <v>0.52944273946050724</v>
      </c>
      <c r="I578" s="3">
        <f>Table3[[#This Row],[RN Hours (excl. Admin, DON)]]/Table3[[#This Row],[MDS Census]]</f>
        <v>0.47904700371507025</v>
      </c>
      <c r="J578" s="3">
        <f t="shared" si="9"/>
        <v>513.0186666666666</v>
      </c>
      <c r="K578" s="3">
        <f>SUM(Table3[[#This Row],[RN Hours (excl. Admin, DON)]], Table3[[#This Row],[LPN Hours (excl. Admin)]], Table3[[#This Row],[CNA Hours]], Table3[[#This Row],[NA TR Hours]], Table3[[#This Row],[Med Aide/Tech Hours]])</f>
        <v>506.08533333333332</v>
      </c>
      <c r="L578" s="3">
        <f>SUM(Table3[[#This Row],[RN Hours (excl. Admin, DON)]:[RN DON Hours]])</f>
        <v>72.839555555555563</v>
      </c>
      <c r="M578" s="3">
        <v>65.906222222222226</v>
      </c>
      <c r="N578" s="3">
        <v>0.97777777777777775</v>
      </c>
      <c r="O578" s="3">
        <v>5.9555555555555557</v>
      </c>
      <c r="P578" s="3">
        <f>SUM(Table3[[#This Row],[LPN Hours (excl. Admin)]:[LPN Admin Hours]])</f>
        <v>132.79877777777776</v>
      </c>
      <c r="Q578" s="3">
        <v>132.79877777777776</v>
      </c>
      <c r="R578" s="3">
        <v>0</v>
      </c>
      <c r="S578" s="3">
        <f>SUM(Table3[[#This Row],[CNA Hours]], Table3[[#This Row],[NA TR Hours]], Table3[[#This Row],[Med Aide/Tech Hours]])</f>
        <v>307.38033333333334</v>
      </c>
      <c r="T578" s="3">
        <v>307.38033333333334</v>
      </c>
      <c r="U578" s="3">
        <v>0</v>
      </c>
      <c r="V578" s="3">
        <v>0</v>
      </c>
      <c r="W578" s="3">
        <f>SUM(Table3[[#This Row],[RN Hours Contract]:[Med Aide Hours Contract]])</f>
        <v>64.684111111111093</v>
      </c>
      <c r="X578" s="3">
        <v>0</v>
      </c>
      <c r="Y578" s="3">
        <v>0.97777777777777775</v>
      </c>
      <c r="Z578" s="3">
        <v>0</v>
      </c>
      <c r="AA578" s="3">
        <v>37.801222222222215</v>
      </c>
      <c r="AB578" s="3">
        <v>0</v>
      </c>
      <c r="AC578" s="3">
        <v>25.905111111111111</v>
      </c>
      <c r="AD578" s="3">
        <v>0</v>
      </c>
      <c r="AE578" s="3">
        <v>0</v>
      </c>
      <c r="AF578" t="s">
        <v>576</v>
      </c>
      <c r="AG578" s="13">
        <v>3</v>
      </c>
      <c r="AQ578"/>
    </row>
    <row r="579" spans="1:43" x14ac:dyDescent="0.2">
      <c r="A579" t="s">
        <v>681</v>
      </c>
      <c r="B579" t="s">
        <v>1263</v>
      </c>
      <c r="C579" t="s">
        <v>1465</v>
      </c>
      <c r="D579" t="s">
        <v>1722</v>
      </c>
      <c r="E579" s="3">
        <v>26.933333333333334</v>
      </c>
      <c r="F579" s="3">
        <f>Table3[[#This Row],[Total Hours Nurse Staffing]]/Table3[[#This Row],[MDS Census]]</f>
        <v>7.1137376237623773</v>
      </c>
      <c r="G579" s="3">
        <f>Table3[[#This Row],[Total Direct Care Staff Hours]]/Table3[[#This Row],[MDS Census]]</f>
        <v>6.2143976897689779</v>
      </c>
      <c r="H579" s="3">
        <f>Table3[[#This Row],[Total RN Hours (w/ Admin, DON)]]/Table3[[#This Row],[MDS Census]]</f>
        <v>4.4753300330033001</v>
      </c>
      <c r="I579" s="3">
        <f>Table3[[#This Row],[RN Hours (excl. Admin, DON)]]/Table3[[#This Row],[MDS Census]]</f>
        <v>3.5759900990099016</v>
      </c>
      <c r="J579" s="3">
        <f t="shared" si="9"/>
        <v>191.59666666666669</v>
      </c>
      <c r="K579" s="3">
        <f>SUM(Table3[[#This Row],[RN Hours (excl. Admin, DON)]], Table3[[#This Row],[LPN Hours (excl. Admin)]], Table3[[#This Row],[CNA Hours]], Table3[[#This Row],[NA TR Hours]], Table3[[#This Row],[Med Aide/Tech Hours]])</f>
        <v>167.37444444444446</v>
      </c>
      <c r="L579" s="3">
        <f>SUM(Table3[[#This Row],[RN Hours (excl. Admin, DON)]:[RN DON Hours]])</f>
        <v>120.53555555555556</v>
      </c>
      <c r="M579" s="3">
        <v>96.313333333333347</v>
      </c>
      <c r="N579" s="3">
        <v>20.044444444444444</v>
      </c>
      <c r="O579" s="3">
        <v>4.177777777777778</v>
      </c>
      <c r="P579" s="3">
        <f>SUM(Table3[[#This Row],[LPN Hours (excl. Admin)]:[LPN Admin Hours]])</f>
        <v>0</v>
      </c>
      <c r="Q579" s="3">
        <v>0</v>
      </c>
      <c r="R579" s="3">
        <v>0</v>
      </c>
      <c r="S579" s="3">
        <f>SUM(Table3[[#This Row],[CNA Hours]], Table3[[#This Row],[NA TR Hours]], Table3[[#This Row],[Med Aide/Tech Hours]])</f>
        <v>71.061111111111117</v>
      </c>
      <c r="T579" s="3">
        <v>71.061111111111117</v>
      </c>
      <c r="U579" s="3">
        <v>0</v>
      </c>
      <c r="V579" s="3">
        <v>0</v>
      </c>
      <c r="W579" s="3">
        <f>SUM(Table3[[#This Row],[RN Hours Contract]:[Med Aide Hours Contract]])</f>
        <v>0</v>
      </c>
      <c r="X579" s="3">
        <v>0</v>
      </c>
      <c r="Y579" s="3">
        <v>0</v>
      </c>
      <c r="Z579" s="3">
        <v>0</v>
      </c>
      <c r="AA579" s="3">
        <v>0</v>
      </c>
      <c r="AB579" s="3">
        <v>0</v>
      </c>
      <c r="AC579" s="3">
        <v>0</v>
      </c>
      <c r="AD579" s="3">
        <v>0</v>
      </c>
      <c r="AE579" s="3">
        <v>0</v>
      </c>
      <c r="AF579" t="s">
        <v>577</v>
      </c>
      <c r="AG579" s="13">
        <v>3</v>
      </c>
      <c r="AQ579"/>
    </row>
    <row r="580" spans="1:43" x14ac:dyDescent="0.2">
      <c r="A580" t="s">
        <v>681</v>
      </c>
      <c r="B580" t="s">
        <v>1264</v>
      </c>
      <c r="C580" t="s">
        <v>1672</v>
      </c>
      <c r="D580" t="s">
        <v>1709</v>
      </c>
      <c r="E580" s="3">
        <v>67.577777777777783</v>
      </c>
      <c r="F580" s="3">
        <f>Table3[[#This Row],[Total Hours Nurse Staffing]]/Table3[[#This Row],[MDS Census]]</f>
        <v>4.2097731009536332</v>
      </c>
      <c r="G580" s="3">
        <f>Table3[[#This Row],[Total Direct Care Staff Hours]]/Table3[[#This Row],[MDS Census]]</f>
        <v>3.943454455771128</v>
      </c>
      <c r="H580" s="3">
        <f>Table3[[#This Row],[Total RN Hours (w/ Admin, DON)]]/Table3[[#This Row],[MDS Census]]</f>
        <v>1.1321275896086811</v>
      </c>
      <c r="I580" s="3">
        <f>Table3[[#This Row],[RN Hours (excl. Admin, DON)]]/Table3[[#This Row],[MDS Census]]</f>
        <v>0.95315685629727065</v>
      </c>
      <c r="J580" s="3">
        <f t="shared" si="9"/>
        <v>284.48711111111112</v>
      </c>
      <c r="K580" s="3">
        <f>SUM(Table3[[#This Row],[RN Hours (excl. Admin, DON)]], Table3[[#This Row],[LPN Hours (excl. Admin)]], Table3[[#This Row],[CNA Hours]], Table3[[#This Row],[NA TR Hours]], Table3[[#This Row],[Med Aide/Tech Hours]])</f>
        <v>266.48988888888891</v>
      </c>
      <c r="L580" s="3">
        <f>SUM(Table3[[#This Row],[RN Hours (excl. Admin, DON)]:[RN DON Hours]])</f>
        <v>76.506666666666661</v>
      </c>
      <c r="M580" s="3">
        <v>64.412222222222226</v>
      </c>
      <c r="N580" s="3">
        <v>7.0277777777777777</v>
      </c>
      <c r="O580" s="3">
        <v>5.0666666666666664</v>
      </c>
      <c r="P580" s="3">
        <f>SUM(Table3[[#This Row],[LPN Hours (excl. Admin)]:[LPN Admin Hours]])</f>
        <v>57.723222222222226</v>
      </c>
      <c r="Q580" s="3">
        <v>51.820444444444448</v>
      </c>
      <c r="R580" s="3">
        <v>5.9027777777777777</v>
      </c>
      <c r="S580" s="3">
        <f>SUM(Table3[[#This Row],[CNA Hours]], Table3[[#This Row],[NA TR Hours]], Table3[[#This Row],[Med Aide/Tech Hours]])</f>
        <v>150.25722222222223</v>
      </c>
      <c r="T580" s="3">
        <v>150.25722222222223</v>
      </c>
      <c r="U580" s="3">
        <v>0</v>
      </c>
      <c r="V580" s="3">
        <v>0</v>
      </c>
      <c r="W580" s="3">
        <f>SUM(Table3[[#This Row],[RN Hours Contract]:[Med Aide Hours Contract]])</f>
        <v>72.551666666666677</v>
      </c>
      <c r="X580" s="3">
        <v>14.603888888888891</v>
      </c>
      <c r="Y580" s="3">
        <v>0</v>
      </c>
      <c r="Z580" s="3">
        <v>0</v>
      </c>
      <c r="AA580" s="3">
        <v>18.396888888888892</v>
      </c>
      <c r="AB580" s="3">
        <v>0</v>
      </c>
      <c r="AC580" s="3">
        <v>39.550888888888885</v>
      </c>
      <c r="AD580" s="3">
        <v>0</v>
      </c>
      <c r="AE580" s="3">
        <v>0</v>
      </c>
      <c r="AF580" t="s">
        <v>578</v>
      </c>
      <c r="AG580" s="13">
        <v>3</v>
      </c>
      <c r="AQ580"/>
    </row>
    <row r="581" spans="1:43" x14ac:dyDescent="0.2">
      <c r="A581" t="s">
        <v>681</v>
      </c>
      <c r="B581" t="s">
        <v>1265</v>
      </c>
      <c r="C581" t="s">
        <v>1673</v>
      </c>
      <c r="D581" t="s">
        <v>1697</v>
      </c>
      <c r="E581" s="3">
        <v>52.544444444444444</v>
      </c>
      <c r="F581" s="3">
        <f>Table3[[#This Row],[Total Hours Nurse Staffing]]/Table3[[#This Row],[MDS Census]]</f>
        <v>3.4548001691689572</v>
      </c>
      <c r="G581" s="3">
        <f>Table3[[#This Row],[Total Direct Care Staff Hours]]/Table3[[#This Row],[MDS Census]]</f>
        <v>3.1719179530556141</v>
      </c>
      <c r="H581" s="3">
        <f>Table3[[#This Row],[Total RN Hours (w/ Admin, DON)]]/Table3[[#This Row],[MDS Census]]</f>
        <v>0.88348488052442375</v>
      </c>
      <c r="I581" s="3">
        <f>Table3[[#This Row],[RN Hours (excl. Admin, DON)]]/Table3[[#This Row],[MDS Census]]</f>
        <v>0.60060266441108057</v>
      </c>
      <c r="J581" s="3">
        <f t="shared" si="9"/>
        <v>181.53055555555554</v>
      </c>
      <c r="K581" s="3">
        <f>SUM(Table3[[#This Row],[RN Hours (excl. Admin, DON)]], Table3[[#This Row],[LPN Hours (excl. Admin)]], Table3[[#This Row],[CNA Hours]], Table3[[#This Row],[NA TR Hours]], Table3[[#This Row],[Med Aide/Tech Hours]])</f>
        <v>166.66666666666666</v>
      </c>
      <c r="L581" s="3">
        <f>SUM(Table3[[#This Row],[RN Hours (excl. Admin, DON)]:[RN DON Hours]])</f>
        <v>46.422222222222224</v>
      </c>
      <c r="M581" s="3">
        <v>31.558333333333334</v>
      </c>
      <c r="N581" s="3">
        <v>8.6972222222222229</v>
      </c>
      <c r="O581" s="3">
        <v>6.166666666666667</v>
      </c>
      <c r="P581" s="3">
        <f>SUM(Table3[[#This Row],[LPN Hours (excl. Admin)]:[LPN Admin Hours]])</f>
        <v>36</v>
      </c>
      <c r="Q581" s="3">
        <v>36</v>
      </c>
      <c r="R581" s="3">
        <v>0</v>
      </c>
      <c r="S581" s="3">
        <f>SUM(Table3[[#This Row],[CNA Hours]], Table3[[#This Row],[NA TR Hours]], Table3[[#This Row],[Med Aide/Tech Hours]])</f>
        <v>99.10833333333332</v>
      </c>
      <c r="T581" s="3">
        <v>95.080555555555549</v>
      </c>
      <c r="U581" s="3">
        <v>4.0277777777777777</v>
      </c>
      <c r="V581" s="3">
        <v>0</v>
      </c>
      <c r="W581" s="3">
        <f>SUM(Table3[[#This Row],[RN Hours Contract]:[Med Aide Hours Contract]])</f>
        <v>37.944444444444443</v>
      </c>
      <c r="X581" s="3">
        <v>4.8944444444444448</v>
      </c>
      <c r="Y581" s="3">
        <v>4.25</v>
      </c>
      <c r="Z581" s="3">
        <v>4.7527777777777782</v>
      </c>
      <c r="AA581" s="3">
        <v>15.097222222222221</v>
      </c>
      <c r="AB581" s="3">
        <v>0</v>
      </c>
      <c r="AC581" s="3">
        <v>8.9499999999999993</v>
      </c>
      <c r="AD581" s="3">
        <v>0</v>
      </c>
      <c r="AE581" s="3">
        <v>0</v>
      </c>
      <c r="AF581" t="s">
        <v>579</v>
      </c>
      <c r="AG581" s="13">
        <v>3</v>
      </c>
      <c r="AQ581"/>
    </row>
    <row r="582" spans="1:43" x14ac:dyDescent="0.2">
      <c r="A582" t="s">
        <v>681</v>
      </c>
      <c r="B582" t="s">
        <v>1266</v>
      </c>
      <c r="C582" t="s">
        <v>1381</v>
      </c>
      <c r="D582" t="s">
        <v>1714</v>
      </c>
      <c r="E582" s="3">
        <v>183.03333333333333</v>
      </c>
      <c r="F582" s="3">
        <f>Table3[[#This Row],[Total Hours Nurse Staffing]]/Table3[[#This Row],[MDS Census]]</f>
        <v>4.711770776422024</v>
      </c>
      <c r="G582" s="3">
        <f>Table3[[#This Row],[Total Direct Care Staff Hours]]/Table3[[#This Row],[MDS Census]]</f>
        <v>4.3140290171796272</v>
      </c>
      <c r="H582" s="3">
        <f>Table3[[#This Row],[Total RN Hours (w/ Admin, DON)]]/Table3[[#This Row],[MDS Census]]</f>
        <v>0.85418563710313844</v>
      </c>
      <c r="I582" s="3">
        <f>Table3[[#This Row],[RN Hours (excl. Admin, DON)]]/Table3[[#This Row],[MDS Census]]</f>
        <v>0.45644387786074186</v>
      </c>
      <c r="J582" s="3">
        <f t="shared" si="9"/>
        <v>862.41111111111104</v>
      </c>
      <c r="K582" s="3">
        <f>SUM(Table3[[#This Row],[RN Hours (excl. Admin, DON)]], Table3[[#This Row],[LPN Hours (excl. Admin)]], Table3[[#This Row],[CNA Hours]], Table3[[#This Row],[NA TR Hours]], Table3[[#This Row],[Med Aide/Tech Hours]])</f>
        <v>789.61111111111109</v>
      </c>
      <c r="L582" s="3">
        <f>SUM(Table3[[#This Row],[RN Hours (excl. Admin, DON)]:[RN DON Hours]])</f>
        <v>156.34444444444443</v>
      </c>
      <c r="M582" s="3">
        <v>83.544444444444451</v>
      </c>
      <c r="N582" s="3">
        <v>72.8</v>
      </c>
      <c r="O582" s="3">
        <v>0</v>
      </c>
      <c r="P582" s="3">
        <f>SUM(Table3[[#This Row],[LPN Hours (excl. Admin)]:[LPN Admin Hours]])</f>
        <v>197.125</v>
      </c>
      <c r="Q582" s="3">
        <v>197.125</v>
      </c>
      <c r="R582" s="3">
        <v>0</v>
      </c>
      <c r="S582" s="3">
        <f>SUM(Table3[[#This Row],[CNA Hours]], Table3[[#This Row],[NA TR Hours]], Table3[[#This Row],[Med Aide/Tech Hours]])</f>
        <v>508.94166666666666</v>
      </c>
      <c r="T582" s="3">
        <v>507.51944444444445</v>
      </c>
      <c r="U582" s="3">
        <v>1.4222222222222223</v>
      </c>
      <c r="V582" s="3">
        <v>0</v>
      </c>
      <c r="W582" s="3">
        <f>SUM(Table3[[#This Row],[RN Hours Contract]:[Med Aide Hours Contract]])</f>
        <v>0</v>
      </c>
      <c r="X582" s="3">
        <v>0</v>
      </c>
      <c r="Y582" s="3">
        <v>0</v>
      </c>
      <c r="Z582" s="3">
        <v>0</v>
      </c>
      <c r="AA582" s="3">
        <v>0</v>
      </c>
      <c r="AB582" s="3">
        <v>0</v>
      </c>
      <c r="AC582" s="3">
        <v>0</v>
      </c>
      <c r="AD582" s="3">
        <v>0</v>
      </c>
      <c r="AE582" s="3">
        <v>0</v>
      </c>
      <c r="AF582" t="s">
        <v>580</v>
      </c>
      <c r="AG582" s="13">
        <v>3</v>
      </c>
      <c r="AQ582"/>
    </row>
    <row r="583" spans="1:43" x14ac:dyDescent="0.2">
      <c r="A583" t="s">
        <v>681</v>
      </c>
      <c r="B583" t="s">
        <v>1267</v>
      </c>
      <c r="C583" t="s">
        <v>1397</v>
      </c>
      <c r="D583" t="s">
        <v>1750</v>
      </c>
      <c r="E583" s="3">
        <v>58.544444444444444</v>
      </c>
      <c r="F583" s="3">
        <f>Table3[[#This Row],[Total Hours Nurse Staffing]]/Table3[[#This Row],[MDS Census]]</f>
        <v>4.0914841525906249</v>
      </c>
      <c r="G583" s="3">
        <f>Table3[[#This Row],[Total Direct Care Staff Hours]]/Table3[[#This Row],[MDS Census]]</f>
        <v>3.6812355285632949</v>
      </c>
      <c r="H583" s="3">
        <f>Table3[[#This Row],[Total RN Hours (w/ Admin, DON)]]/Table3[[#This Row],[MDS Census]]</f>
        <v>0.94873410514329104</v>
      </c>
      <c r="I583" s="3">
        <f>Table3[[#This Row],[RN Hours (excl. Admin, DON)]]/Table3[[#This Row],[MDS Census]]</f>
        <v>0.53848548111596128</v>
      </c>
      <c r="J583" s="3">
        <f t="shared" si="9"/>
        <v>239.53366666666668</v>
      </c>
      <c r="K583" s="3">
        <f>SUM(Table3[[#This Row],[RN Hours (excl. Admin, DON)]], Table3[[#This Row],[LPN Hours (excl. Admin)]], Table3[[#This Row],[CNA Hours]], Table3[[#This Row],[NA TR Hours]], Table3[[#This Row],[Med Aide/Tech Hours]])</f>
        <v>215.5158888888889</v>
      </c>
      <c r="L583" s="3">
        <f>SUM(Table3[[#This Row],[RN Hours (excl. Admin, DON)]:[RN DON Hours]])</f>
        <v>55.543111111111116</v>
      </c>
      <c r="M583" s="3">
        <v>31.525333333333336</v>
      </c>
      <c r="N583" s="3">
        <v>18.773333333333333</v>
      </c>
      <c r="O583" s="3">
        <v>5.2444444444444445</v>
      </c>
      <c r="P583" s="3">
        <f>SUM(Table3[[#This Row],[LPN Hours (excl. Admin)]:[LPN Admin Hours]])</f>
        <v>64.339111111111123</v>
      </c>
      <c r="Q583" s="3">
        <v>64.339111111111123</v>
      </c>
      <c r="R583" s="3">
        <v>0</v>
      </c>
      <c r="S583" s="3">
        <f>SUM(Table3[[#This Row],[CNA Hours]], Table3[[#This Row],[NA TR Hours]], Table3[[#This Row],[Med Aide/Tech Hours]])</f>
        <v>119.65144444444444</v>
      </c>
      <c r="T583" s="3">
        <v>119.65144444444444</v>
      </c>
      <c r="U583" s="3">
        <v>0</v>
      </c>
      <c r="V583" s="3">
        <v>0</v>
      </c>
      <c r="W583" s="3">
        <f>SUM(Table3[[#This Row],[RN Hours Contract]:[Med Aide Hours Contract]])</f>
        <v>0</v>
      </c>
      <c r="X583" s="3">
        <v>0</v>
      </c>
      <c r="Y583" s="3">
        <v>0</v>
      </c>
      <c r="Z583" s="3">
        <v>0</v>
      </c>
      <c r="AA583" s="3">
        <v>0</v>
      </c>
      <c r="AB583" s="3">
        <v>0</v>
      </c>
      <c r="AC583" s="3">
        <v>0</v>
      </c>
      <c r="AD583" s="3">
        <v>0</v>
      </c>
      <c r="AE583" s="3">
        <v>0</v>
      </c>
      <c r="AF583" t="s">
        <v>581</v>
      </c>
      <c r="AG583" s="13">
        <v>3</v>
      </c>
      <c r="AQ583"/>
    </row>
    <row r="584" spans="1:43" x14ac:dyDescent="0.2">
      <c r="A584" t="s">
        <v>681</v>
      </c>
      <c r="B584" t="s">
        <v>1268</v>
      </c>
      <c r="C584" t="s">
        <v>1443</v>
      </c>
      <c r="D584" t="s">
        <v>1727</v>
      </c>
      <c r="E584" s="3">
        <v>85.188888888888883</v>
      </c>
      <c r="F584" s="3">
        <f>Table3[[#This Row],[Total Hours Nurse Staffing]]/Table3[[#This Row],[MDS Census]]</f>
        <v>5.2431524716316691</v>
      </c>
      <c r="G584" s="3">
        <f>Table3[[#This Row],[Total Direct Care Staff Hours]]/Table3[[#This Row],[MDS Census]]</f>
        <v>4.9367744880657369</v>
      </c>
      <c r="H584" s="3">
        <f>Table3[[#This Row],[Total RN Hours (w/ Admin, DON)]]/Table3[[#This Row],[MDS Census]]</f>
        <v>1.172949002217295</v>
      </c>
      <c r="I584" s="3">
        <f>Table3[[#This Row],[RN Hours (excl. Admin, DON)]]/Table3[[#This Row],[MDS Census]]</f>
        <v>0.99243511151689068</v>
      </c>
      <c r="J584" s="3">
        <f t="shared" si="9"/>
        <v>446.65833333333336</v>
      </c>
      <c r="K584" s="3">
        <f>SUM(Table3[[#This Row],[RN Hours (excl. Admin, DON)]], Table3[[#This Row],[LPN Hours (excl. Admin)]], Table3[[#This Row],[CNA Hours]], Table3[[#This Row],[NA TR Hours]], Table3[[#This Row],[Med Aide/Tech Hours]])</f>
        <v>420.55833333333334</v>
      </c>
      <c r="L584" s="3">
        <f>SUM(Table3[[#This Row],[RN Hours (excl. Admin, DON)]:[RN DON Hours]])</f>
        <v>99.922222222222231</v>
      </c>
      <c r="M584" s="3">
        <v>84.544444444444451</v>
      </c>
      <c r="N584" s="3">
        <v>10.222222222222221</v>
      </c>
      <c r="O584" s="3">
        <v>5.1555555555555559</v>
      </c>
      <c r="P584" s="3">
        <f>SUM(Table3[[#This Row],[LPN Hours (excl. Admin)]:[LPN Admin Hours]])</f>
        <v>79.11944444444444</v>
      </c>
      <c r="Q584" s="3">
        <v>68.397222222222226</v>
      </c>
      <c r="R584" s="3">
        <v>10.722222222222221</v>
      </c>
      <c r="S584" s="3">
        <f>SUM(Table3[[#This Row],[CNA Hours]], Table3[[#This Row],[NA TR Hours]], Table3[[#This Row],[Med Aide/Tech Hours]])</f>
        <v>267.61666666666667</v>
      </c>
      <c r="T584" s="3">
        <v>267.61666666666667</v>
      </c>
      <c r="U584" s="3">
        <v>0</v>
      </c>
      <c r="V584" s="3">
        <v>0</v>
      </c>
      <c r="W584" s="3">
        <f>SUM(Table3[[#This Row],[RN Hours Contract]:[Med Aide Hours Contract]])</f>
        <v>0</v>
      </c>
      <c r="X584" s="3">
        <v>0</v>
      </c>
      <c r="Y584" s="3">
        <v>0</v>
      </c>
      <c r="Z584" s="3">
        <v>0</v>
      </c>
      <c r="AA584" s="3">
        <v>0</v>
      </c>
      <c r="AB584" s="3">
        <v>0</v>
      </c>
      <c r="AC584" s="3">
        <v>0</v>
      </c>
      <c r="AD584" s="3">
        <v>0</v>
      </c>
      <c r="AE584" s="3">
        <v>0</v>
      </c>
      <c r="AF584" t="s">
        <v>582</v>
      </c>
      <c r="AG584" s="13">
        <v>3</v>
      </c>
      <c r="AQ584"/>
    </row>
    <row r="585" spans="1:43" x14ac:dyDescent="0.2">
      <c r="A585" t="s">
        <v>681</v>
      </c>
      <c r="B585" t="s">
        <v>1269</v>
      </c>
      <c r="C585" t="s">
        <v>1674</v>
      </c>
      <c r="D585" t="s">
        <v>1708</v>
      </c>
      <c r="E585" s="3">
        <v>89.24444444444444</v>
      </c>
      <c r="F585" s="3">
        <f>Table3[[#This Row],[Total Hours Nurse Staffing]]/Table3[[#This Row],[MDS Census]]</f>
        <v>3.4277265936254984</v>
      </c>
      <c r="G585" s="3">
        <f>Table3[[#This Row],[Total Direct Care Staff Hours]]/Table3[[#This Row],[MDS Census]]</f>
        <v>3.1695094621513942</v>
      </c>
      <c r="H585" s="3">
        <f>Table3[[#This Row],[Total RN Hours (w/ Admin, DON)]]/Table3[[#This Row],[MDS Census]]</f>
        <v>0.60069098605577698</v>
      </c>
      <c r="I585" s="3">
        <f>Table3[[#This Row],[RN Hours (excl. Admin, DON)]]/Table3[[#This Row],[MDS Census]]</f>
        <v>0.34247385458167334</v>
      </c>
      <c r="J585" s="3">
        <f t="shared" si="9"/>
        <v>305.90555555555557</v>
      </c>
      <c r="K585" s="3">
        <f>SUM(Table3[[#This Row],[RN Hours (excl. Admin, DON)]], Table3[[#This Row],[LPN Hours (excl. Admin)]], Table3[[#This Row],[CNA Hours]], Table3[[#This Row],[NA TR Hours]], Table3[[#This Row],[Med Aide/Tech Hours]])</f>
        <v>282.86111111111109</v>
      </c>
      <c r="L585" s="3">
        <f>SUM(Table3[[#This Row],[RN Hours (excl. Admin, DON)]:[RN DON Hours]])</f>
        <v>53.608333333333341</v>
      </c>
      <c r="M585" s="3">
        <v>30.56388888888889</v>
      </c>
      <c r="N585" s="3">
        <v>17.533333333333335</v>
      </c>
      <c r="O585" s="3">
        <v>5.5111111111111111</v>
      </c>
      <c r="P585" s="3">
        <f>SUM(Table3[[#This Row],[LPN Hours (excl. Admin)]:[LPN Admin Hours]])</f>
        <v>89.341666666666669</v>
      </c>
      <c r="Q585" s="3">
        <v>89.341666666666669</v>
      </c>
      <c r="R585" s="3">
        <v>0</v>
      </c>
      <c r="S585" s="3">
        <f>SUM(Table3[[#This Row],[CNA Hours]], Table3[[#This Row],[NA TR Hours]], Table3[[#This Row],[Med Aide/Tech Hours]])</f>
        <v>162.95555555555555</v>
      </c>
      <c r="T585" s="3">
        <v>162.95555555555555</v>
      </c>
      <c r="U585" s="3">
        <v>0</v>
      </c>
      <c r="V585" s="3">
        <v>0</v>
      </c>
      <c r="W585" s="3">
        <f>SUM(Table3[[#This Row],[RN Hours Contract]:[Med Aide Hours Contract]])</f>
        <v>0</v>
      </c>
      <c r="X585" s="3">
        <v>0</v>
      </c>
      <c r="Y585" s="3">
        <v>0</v>
      </c>
      <c r="Z585" s="3">
        <v>0</v>
      </c>
      <c r="AA585" s="3">
        <v>0</v>
      </c>
      <c r="AB585" s="3">
        <v>0</v>
      </c>
      <c r="AC585" s="3">
        <v>0</v>
      </c>
      <c r="AD585" s="3">
        <v>0</v>
      </c>
      <c r="AE585" s="3">
        <v>0</v>
      </c>
      <c r="AF585" t="s">
        <v>583</v>
      </c>
      <c r="AG585" s="13">
        <v>3</v>
      </c>
      <c r="AQ585"/>
    </row>
    <row r="586" spans="1:43" x14ac:dyDescent="0.2">
      <c r="A586" t="s">
        <v>681</v>
      </c>
      <c r="B586" t="s">
        <v>1270</v>
      </c>
      <c r="C586" t="s">
        <v>1417</v>
      </c>
      <c r="D586" t="s">
        <v>1750</v>
      </c>
      <c r="E586" s="3">
        <v>10.744444444444444</v>
      </c>
      <c r="F586" s="3">
        <f>Table3[[#This Row],[Total Hours Nurse Staffing]]/Table3[[#This Row],[MDS Census]]</f>
        <v>5.8559462254395047</v>
      </c>
      <c r="G586" s="3">
        <f>Table3[[#This Row],[Total Direct Care Staff Hours]]/Table3[[#This Row],[MDS Census]]</f>
        <v>5.1074457083764218</v>
      </c>
      <c r="H586" s="3">
        <f>Table3[[#This Row],[Total RN Hours (w/ Admin, DON)]]/Table3[[#This Row],[MDS Census]]</f>
        <v>2.7803516028955535</v>
      </c>
      <c r="I586" s="3">
        <f>Table3[[#This Row],[RN Hours (excl. Admin, DON)]]/Table3[[#This Row],[MDS Census]]</f>
        <v>2.0318510858324714</v>
      </c>
      <c r="J586" s="3">
        <f t="shared" si="9"/>
        <v>62.918888888888894</v>
      </c>
      <c r="K586" s="3">
        <f>SUM(Table3[[#This Row],[RN Hours (excl. Admin, DON)]], Table3[[#This Row],[LPN Hours (excl. Admin)]], Table3[[#This Row],[CNA Hours]], Table3[[#This Row],[NA TR Hours]], Table3[[#This Row],[Med Aide/Tech Hours]])</f>
        <v>54.876666666666665</v>
      </c>
      <c r="L586" s="3">
        <f>SUM(Table3[[#This Row],[RN Hours (excl. Admin, DON)]:[RN DON Hours]])</f>
        <v>29.873333333333335</v>
      </c>
      <c r="M586" s="3">
        <v>21.83111111111111</v>
      </c>
      <c r="N586" s="3">
        <v>3.5088888888888898</v>
      </c>
      <c r="O586" s="3">
        <v>4.5333333333333332</v>
      </c>
      <c r="P586" s="3">
        <f>SUM(Table3[[#This Row],[LPN Hours (excl. Admin)]:[LPN Admin Hours]])</f>
        <v>17.085000000000001</v>
      </c>
      <c r="Q586" s="3">
        <v>17.085000000000001</v>
      </c>
      <c r="R586" s="3">
        <v>0</v>
      </c>
      <c r="S586" s="3">
        <f>SUM(Table3[[#This Row],[CNA Hours]], Table3[[#This Row],[NA TR Hours]], Table3[[#This Row],[Med Aide/Tech Hours]])</f>
        <v>15.960555555555556</v>
      </c>
      <c r="T586" s="3">
        <v>15.960555555555556</v>
      </c>
      <c r="U586" s="3">
        <v>0</v>
      </c>
      <c r="V586" s="3">
        <v>0</v>
      </c>
      <c r="W586" s="3">
        <f>SUM(Table3[[#This Row],[RN Hours Contract]:[Med Aide Hours Contract]])</f>
        <v>0</v>
      </c>
      <c r="X586" s="3">
        <v>0</v>
      </c>
      <c r="Y586" s="3">
        <v>0</v>
      </c>
      <c r="Z586" s="3">
        <v>0</v>
      </c>
      <c r="AA586" s="3">
        <v>0</v>
      </c>
      <c r="AB586" s="3">
        <v>0</v>
      </c>
      <c r="AC586" s="3">
        <v>0</v>
      </c>
      <c r="AD586" s="3">
        <v>0</v>
      </c>
      <c r="AE586" s="3">
        <v>0</v>
      </c>
      <c r="AF586" t="s">
        <v>584</v>
      </c>
      <c r="AG586" s="13">
        <v>3</v>
      </c>
      <c r="AQ586"/>
    </row>
    <row r="587" spans="1:43" x14ac:dyDescent="0.2">
      <c r="A587" t="s">
        <v>681</v>
      </c>
      <c r="B587" t="s">
        <v>695</v>
      </c>
      <c r="C587" t="s">
        <v>1589</v>
      </c>
      <c r="D587" t="s">
        <v>1709</v>
      </c>
      <c r="E587" s="3">
        <v>66.711111111111109</v>
      </c>
      <c r="F587" s="3">
        <f>Table3[[#This Row],[Total Hours Nurse Staffing]]/Table3[[#This Row],[MDS Census]]</f>
        <v>5.7124766822118591</v>
      </c>
      <c r="G587" s="3">
        <f>Table3[[#This Row],[Total Direct Care Staff Hours]]/Table3[[#This Row],[MDS Census]]</f>
        <v>5.6431895403064631</v>
      </c>
      <c r="H587" s="3">
        <f>Table3[[#This Row],[Total RN Hours (w/ Admin, DON)]]/Table3[[#This Row],[MDS Census]]</f>
        <v>0.72735676215856093</v>
      </c>
      <c r="I587" s="3">
        <f>Table3[[#This Row],[RN Hours (excl. Admin, DON)]]/Table3[[#This Row],[MDS Census]]</f>
        <v>0.65806962025316462</v>
      </c>
      <c r="J587" s="3">
        <f t="shared" si="9"/>
        <v>381.08566666666667</v>
      </c>
      <c r="K587" s="3">
        <f>SUM(Table3[[#This Row],[RN Hours (excl. Admin, DON)]], Table3[[#This Row],[LPN Hours (excl. Admin)]], Table3[[#This Row],[CNA Hours]], Table3[[#This Row],[NA TR Hours]], Table3[[#This Row],[Med Aide/Tech Hours]])</f>
        <v>376.46344444444446</v>
      </c>
      <c r="L587" s="3">
        <f>SUM(Table3[[#This Row],[RN Hours (excl. Admin, DON)]:[RN DON Hours]])</f>
        <v>48.522777777777776</v>
      </c>
      <c r="M587" s="3">
        <v>43.900555555555556</v>
      </c>
      <c r="N587" s="3">
        <v>4.6222222222222218</v>
      </c>
      <c r="O587" s="3">
        <v>0</v>
      </c>
      <c r="P587" s="3">
        <f>SUM(Table3[[#This Row],[LPN Hours (excl. Admin)]:[LPN Admin Hours]])</f>
        <v>95.074777777777769</v>
      </c>
      <c r="Q587" s="3">
        <v>95.074777777777769</v>
      </c>
      <c r="R587" s="3">
        <v>0</v>
      </c>
      <c r="S587" s="3">
        <f>SUM(Table3[[#This Row],[CNA Hours]], Table3[[#This Row],[NA TR Hours]], Table3[[#This Row],[Med Aide/Tech Hours]])</f>
        <v>237.48811111111112</v>
      </c>
      <c r="T587" s="3">
        <v>237.48811111111112</v>
      </c>
      <c r="U587" s="3">
        <v>0</v>
      </c>
      <c r="V587" s="3">
        <v>0</v>
      </c>
      <c r="W587" s="3">
        <f>SUM(Table3[[#This Row],[RN Hours Contract]:[Med Aide Hours Contract]])</f>
        <v>0</v>
      </c>
      <c r="X587" s="3">
        <v>0</v>
      </c>
      <c r="Y587" s="3">
        <v>0</v>
      </c>
      <c r="Z587" s="3">
        <v>0</v>
      </c>
      <c r="AA587" s="3">
        <v>0</v>
      </c>
      <c r="AB587" s="3">
        <v>0</v>
      </c>
      <c r="AC587" s="3">
        <v>0</v>
      </c>
      <c r="AD587" s="3">
        <v>0</v>
      </c>
      <c r="AE587" s="3">
        <v>0</v>
      </c>
      <c r="AF587" t="s">
        <v>585</v>
      </c>
      <c r="AG587" s="13">
        <v>3</v>
      </c>
      <c r="AQ587"/>
    </row>
    <row r="588" spans="1:43" x14ac:dyDescent="0.2">
      <c r="A588" t="s">
        <v>681</v>
      </c>
      <c r="B588" t="s">
        <v>1271</v>
      </c>
      <c r="C588" t="s">
        <v>1506</v>
      </c>
      <c r="D588" t="s">
        <v>1693</v>
      </c>
      <c r="E588" s="3">
        <v>75.777777777777771</v>
      </c>
      <c r="F588" s="3">
        <f>Table3[[#This Row],[Total Hours Nurse Staffing]]/Table3[[#This Row],[MDS Census]]</f>
        <v>3.0838064516129036</v>
      </c>
      <c r="G588" s="3">
        <f>Table3[[#This Row],[Total Direct Care Staff Hours]]/Table3[[#This Row],[MDS Census]]</f>
        <v>2.8563137829912022</v>
      </c>
      <c r="H588" s="3">
        <f>Table3[[#This Row],[Total RN Hours (w/ Admin, DON)]]/Table3[[#This Row],[MDS Census]]</f>
        <v>0.57306158357771275</v>
      </c>
      <c r="I588" s="3">
        <f>Table3[[#This Row],[RN Hours (excl. Admin, DON)]]/Table3[[#This Row],[MDS Census]]</f>
        <v>0.34556891495601177</v>
      </c>
      <c r="J588" s="3">
        <f t="shared" si="9"/>
        <v>233.684</v>
      </c>
      <c r="K588" s="3">
        <f>SUM(Table3[[#This Row],[RN Hours (excl. Admin, DON)]], Table3[[#This Row],[LPN Hours (excl. Admin)]], Table3[[#This Row],[CNA Hours]], Table3[[#This Row],[NA TR Hours]], Table3[[#This Row],[Med Aide/Tech Hours]])</f>
        <v>216.44511111111109</v>
      </c>
      <c r="L588" s="3">
        <f>SUM(Table3[[#This Row],[RN Hours (excl. Admin, DON)]:[RN DON Hours]])</f>
        <v>43.425333333333342</v>
      </c>
      <c r="M588" s="3">
        <v>26.186444444444447</v>
      </c>
      <c r="N588" s="3">
        <v>9.7722222222222221</v>
      </c>
      <c r="O588" s="3">
        <v>7.4666666666666668</v>
      </c>
      <c r="P588" s="3">
        <f>SUM(Table3[[#This Row],[LPN Hours (excl. Admin)]:[LPN Admin Hours]])</f>
        <v>68.397777777777776</v>
      </c>
      <c r="Q588" s="3">
        <v>68.397777777777776</v>
      </c>
      <c r="R588" s="3">
        <v>0</v>
      </c>
      <c r="S588" s="3">
        <f>SUM(Table3[[#This Row],[CNA Hours]], Table3[[#This Row],[NA TR Hours]], Table3[[#This Row],[Med Aide/Tech Hours]])</f>
        <v>121.86088888888888</v>
      </c>
      <c r="T588" s="3">
        <v>121.86088888888888</v>
      </c>
      <c r="U588" s="3">
        <v>0</v>
      </c>
      <c r="V588" s="3">
        <v>0</v>
      </c>
      <c r="W588" s="3">
        <f>SUM(Table3[[#This Row],[RN Hours Contract]:[Med Aide Hours Contract]])</f>
        <v>1.1697777777777778</v>
      </c>
      <c r="X588" s="3">
        <v>1.1697777777777778</v>
      </c>
      <c r="Y588" s="3">
        <v>0</v>
      </c>
      <c r="Z588" s="3">
        <v>0</v>
      </c>
      <c r="AA588" s="3">
        <v>0</v>
      </c>
      <c r="AB588" s="3">
        <v>0</v>
      </c>
      <c r="AC588" s="3">
        <v>0</v>
      </c>
      <c r="AD588" s="3">
        <v>0</v>
      </c>
      <c r="AE588" s="3">
        <v>0</v>
      </c>
      <c r="AF588" t="s">
        <v>586</v>
      </c>
      <c r="AG588" s="13">
        <v>3</v>
      </c>
      <c r="AQ588"/>
    </row>
    <row r="589" spans="1:43" x14ac:dyDescent="0.2">
      <c r="A589" t="s">
        <v>681</v>
      </c>
      <c r="B589" t="s">
        <v>1272</v>
      </c>
      <c r="C589" t="s">
        <v>1443</v>
      </c>
      <c r="D589" t="s">
        <v>1727</v>
      </c>
      <c r="E589" s="3">
        <v>81.722222222222229</v>
      </c>
      <c r="F589" s="3">
        <f>Table3[[#This Row],[Total Hours Nurse Staffing]]/Table3[[#This Row],[MDS Census]]</f>
        <v>3.6221155676410604</v>
      </c>
      <c r="G589" s="3">
        <f>Table3[[#This Row],[Total Direct Care Staff Hours]]/Table3[[#This Row],[MDS Census]]</f>
        <v>3.4138218898708357</v>
      </c>
      <c r="H589" s="3">
        <f>Table3[[#This Row],[Total RN Hours (w/ Admin, DON)]]/Table3[[#This Row],[MDS Census]]</f>
        <v>0.6004758667573078</v>
      </c>
      <c r="I589" s="3">
        <f>Table3[[#This Row],[RN Hours (excl. Admin, DON)]]/Table3[[#This Row],[MDS Census]]</f>
        <v>0.39218218898708357</v>
      </c>
      <c r="J589" s="3">
        <f t="shared" si="9"/>
        <v>296.00733333333335</v>
      </c>
      <c r="K589" s="3">
        <f>SUM(Table3[[#This Row],[RN Hours (excl. Admin, DON)]], Table3[[#This Row],[LPN Hours (excl. Admin)]], Table3[[#This Row],[CNA Hours]], Table3[[#This Row],[NA TR Hours]], Table3[[#This Row],[Med Aide/Tech Hours]])</f>
        <v>278.98511111111111</v>
      </c>
      <c r="L589" s="3">
        <f>SUM(Table3[[#This Row],[RN Hours (excl. Admin, DON)]:[RN DON Hours]])</f>
        <v>49.072222222222216</v>
      </c>
      <c r="M589" s="3">
        <v>32.049999999999997</v>
      </c>
      <c r="N589" s="3">
        <v>14.666666666666666</v>
      </c>
      <c r="O589" s="3">
        <v>2.3555555555555556</v>
      </c>
      <c r="P589" s="3">
        <f>SUM(Table3[[#This Row],[LPN Hours (excl. Admin)]:[LPN Admin Hours]])</f>
        <v>69.268444444444441</v>
      </c>
      <c r="Q589" s="3">
        <v>69.268444444444441</v>
      </c>
      <c r="R589" s="3">
        <v>0</v>
      </c>
      <c r="S589" s="3">
        <f>SUM(Table3[[#This Row],[CNA Hours]], Table3[[#This Row],[NA TR Hours]], Table3[[#This Row],[Med Aide/Tech Hours]])</f>
        <v>177.66666666666669</v>
      </c>
      <c r="T589" s="3">
        <v>158.08333333333334</v>
      </c>
      <c r="U589" s="3">
        <v>19.583333333333332</v>
      </c>
      <c r="V589" s="3">
        <v>0</v>
      </c>
      <c r="W589" s="3">
        <f>SUM(Table3[[#This Row],[RN Hours Contract]:[Med Aide Hours Contract]])</f>
        <v>24.043444444444443</v>
      </c>
      <c r="X589" s="3">
        <v>7.1027777777777779</v>
      </c>
      <c r="Y589" s="3">
        <v>0</v>
      </c>
      <c r="Z589" s="3">
        <v>0</v>
      </c>
      <c r="AA589" s="3">
        <v>14.985111111111109</v>
      </c>
      <c r="AB589" s="3">
        <v>0</v>
      </c>
      <c r="AC589" s="3">
        <v>1.9555555555555555</v>
      </c>
      <c r="AD589" s="3">
        <v>0</v>
      </c>
      <c r="AE589" s="3">
        <v>0</v>
      </c>
      <c r="AF589" t="s">
        <v>587</v>
      </c>
      <c r="AG589" s="13">
        <v>3</v>
      </c>
      <c r="AQ589"/>
    </row>
    <row r="590" spans="1:43" x14ac:dyDescent="0.2">
      <c r="A590" t="s">
        <v>681</v>
      </c>
      <c r="B590" t="s">
        <v>1273</v>
      </c>
      <c r="C590" t="s">
        <v>1382</v>
      </c>
      <c r="D590" t="s">
        <v>1725</v>
      </c>
      <c r="E590" s="3">
        <v>61.9</v>
      </c>
      <c r="F590" s="3">
        <f>Table3[[#This Row],[Total Hours Nurse Staffing]]/Table3[[#This Row],[MDS Census]]</f>
        <v>3.5033207682642256</v>
      </c>
      <c r="G590" s="3">
        <f>Table3[[#This Row],[Total Direct Care Staff Hours]]/Table3[[#This Row],[MDS Census]]</f>
        <v>3.1462035541195479</v>
      </c>
      <c r="H590" s="3">
        <f>Table3[[#This Row],[Total RN Hours (w/ Admin, DON)]]/Table3[[#This Row],[MDS Census]]</f>
        <v>0.8130497217734699</v>
      </c>
      <c r="I590" s="3">
        <f>Table3[[#This Row],[RN Hours (excl. Admin, DON)]]/Table3[[#This Row],[MDS Census]]</f>
        <v>0.45593250762879195</v>
      </c>
      <c r="J590" s="3">
        <f t="shared" si="9"/>
        <v>216.85555555555555</v>
      </c>
      <c r="K590" s="3">
        <f>SUM(Table3[[#This Row],[RN Hours (excl. Admin, DON)]], Table3[[#This Row],[LPN Hours (excl. Admin)]], Table3[[#This Row],[CNA Hours]], Table3[[#This Row],[NA TR Hours]], Table3[[#This Row],[Med Aide/Tech Hours]])</f>
        <v>194.75</v>
      </c>
      <c r="L590" s="3">
        <f>SUM(Table3[[#This Row],[RN Hours (excl. Admin, DON)]:[RN DON Hours]])</f>
        <v>50.327777777777783</v>
      </c>
      <c r="M590" s="3">
        <v>28.222222222222221</v>
      </c>
      <c r="N590" s="3">
        <v>18.905555555555555</v>
      </c>
      <c r="O590" s="3">
        <v>3.2</v>
      </c>
      <c r="P590" s="3">
        <f>SUM(Table3[[#This Row],[LPN Hours (excl. Admin)]:[LPN Admin Hours]])</f>
        <v>58.891666666666666</v>
      </c>
      <c r="Q590" s="3">
        <v>58.891666666666666</v>
      </c>
      <c r="R590" s="3">
        <v>0</v>
      </c>
      <c r="S590" s="3">
        <f>SUM(Table3[[#This Row],[CNA Hours]], Table3[[#This Row],[NA TR Hours]], Table3[[#This Row],[Med Aide/Tech Hours]])</f>
        <v>107.63611111111111</v>
      </c>
      <c r="T590" s="3">
        <v>107.63611111111111</v>
      </c>
      <c r="U590" s="3">
        <v>0</v>
      </c>
      <c r="V590" s="3">
        <v>0</v>
      </c>
      <c r="W590" s="3">
        <f>SUM(Table3[[#This Row],[RN Hours Contract]:[Med Aide Hours Contract]])</f>
        <v>9.2166666666666668</v>
      </c>
      <c r="X590" s="3">
        <v>0</v>
      </c>
      <c r="Y590" s="3">
        <v>0</v>
      </c>
      <c r="Z590" s="3">
        <v>0</v>
      </c>
      <c r="AA590" s="3">
        <v>2.1333333333333333</v>
      </c>
      <c r="AB590" s="3">
        <v>0</v>
      </c>
      <c r="AC590" s="3">
        <v>7.083333333333333</v>
      </c>
      <c r="AD590" s="3">
        <v>0</v>
      </c>
      <c r="AE590" s="3">
        <v>0</v>
      </c>
      <c r="AF590" t="s">
        <v>588</v>
      </c>
      <c r="AG590" s="13">
        <v>3</v>
      </c>
      <c r="AQ590"/>
    </row>
    <row r="591" spans="1:43" x14ac:dyDescent="0.2">
      <c r="A591" t="s">
        <v>681</v>
      </c>
      <c r="B591" t="s">
        <v>1274</v>
      </c>
      <c r="C591" t="s">
        <v>1366</v>
      </c>
      <c r="D591" t="s">
        <v>1724</v>
      </c>
      <c r="E591" s="3">
        <v>81.36666666666666</v>
      </c>
      <c r="F591" s="3">
        <f>Table3[[#This Row],[Total Hours Nurse Staffing]]/Table3[[#This Row],[MDS Census]]</f>
        <v>3.5059634029769224</v>
      </c>
      <c r="G591" s="3">
        <f>Table3[[#This Row],[Total Direct Care Staff Hours]]/Table3[[#This Row],[MDS Census]]</f>
        <v>3.0888870681414722</v>
      </c>
      <c r="H591" s="3">
        <f>Table3[[#This Row],[Total RN Hours (w/ Admin, DON)]]/Table3[[#This Row],[MDS Census]]</f>
        <v>0.77072238153762118</v>
      </c>
      <c r="I591" s="3">
        <f>Table3[[#This Row],[RN Hours (excl. Admin, DON)]]/Table3[[#This Row],[MDS Census]]</f>
        <v>0.41936364877782328</v>
      </c>
      <c r="J591" s="3">
        <f t="shared" si="9"/>
        <v>285.26855555555557</v>
      </c>
      <c r="K591" s="3">
        <f>SUM(Table3[[#This Row],[RN Hours (excl. Admin, DON)]], Table3[[#This Row],[LPN Hours (excl. Admin)]], Table3[[#This Row],[CNA Hours]], Table3[[#This Row],[NA TR Hours]], Table3[[#This Row],[Med Aide/Tech Hours]])</f>
        <v>251.33244444444443</v>
      </c>
      <c r="L591" s="3">
        <f>SUM(Table3[[#This Row],[RN Hours (excl. Admin, DON)]:[RN DON Hours]])</f>
        <v>62.711111111111109</v>
      </c>
      <c r="M591" s="3">
        <v>34.12222222222222</v>
      </c>
      <c r="N591" s="3">
        <v>23.555555555555557</v>
      </c>
      <c r="O591" s="3">
        <v>5.0333333333333332</v>
      </c>
      <c r="P591" s="3">
        <f>SUM(Table3[[#This Row],[LPN Hours (excl. Admin)]:[LPN Admin Hours]])</f>
        <v>78.352888888888899</v>
      </c>
      <c r="Q591" s="3">
        <v>73.00566666666667</v>
      </c>
      <c r="R591" s="3">
        <v>5.3472222222222223</v>
      </c>
      <c r="S591" s="3">
        <f>SUM(Table3[[#This Row],[CNA Hours]], Table3[[#This Row],[NA TR Hours]], Table3[[#This Row],[Med Aide/Tech Hours]])</f>
        <v>144.20455555555554</v>
      </c>
      <c r="T591" s="3">
        <v>144.20455555555554</v>
      </c>
      <c r="U591" s="3">
        <v>0</v>
      </c>
      <c r="V591" s="3">
        <v>0</v>
      </c>
      <c r="W591" s="3">
        <f>SUM(Table3[[#This Row],[RN Hours Contract]:[Med Aide Hours Contract]])</f>
        <v>11.79911111111111</v>
      </c>
      <c r="X591" s="3">
        <v>0</v>
      </c>
      <c r="Y591" s="3">
        <v>0</v>
      </c>
      <c r="Z591" s="3">
        <v>0</v>
      </c>
      <c r="AA591" s="3">
        <v>3.0389999999999997</v>
      </c>
      <c r="AB591" s="3">
        <v>0</v>
      </c>
      <c r="AC591" s="3">
        <v>8.7601111111111098</v>
      </c>
      <c r="AD591" s="3">
        <v>0</v>
      </c>
      <c r="AE591" s="3">
        <v>0</v>
      </c>
      <c r="AF591" t="s">
        <v>589</v>
      </c>
      <c r="AG591" s="13">
        <v>3</v>
      </c>
      <c r="AQ591"/>
    </row>
    <row r="592" spans="1:43" x14ac:dyDescent="0.2">
      <c r="A592" t="s">
        <v>681</v>
      </c>
      <c r="B592" t="s">
        <v>1275</v>
      </c>
      <c r="C592" t="s">
        <v>1579</v>
      </c>
      <c r="D592" t="s">
        <v>1747</v>
      </c>
      <c r="E592" s="3">
        <v>63.088888888888889</v>
      </c>
      <c r="F592" s="3">
        <f>Table3[[#This Row],[Total Hours Nurse Staffing]]/Table3[[#This Row],[MDS Census]]</f>
        <v>3.8338657978161326</v>
      </c>
      <c r="G592" s="3">
        <f>Table3[[#This Row],[Total Direct Care Staff Hours]]/Table3[[#This Row],[MDS Census]]</f>
        <v>3.208207115181402</v>
      </c>
      <c r="H592" s="3">
        <f>Table3[[#This Row],[Total RN Hours (w/ Admin, DON)]]/Table3[[#This Row],[MDS Census]]</f>
        <v>0.92272807326523421</v>
      </c>
      <c r="I592" s="3">
        <f>Table3[[#This Row],[RN Hours (excl. Admin, DON)]]/Table3[[#This Row],[MDS Census]]</f>
        <v>0.4270870024656569</v>
      </c>
      <c r="J592" s="3">
        <f t="shared" si="9"/>
        <v>241.87433333333334</v>
      </c>
      <c r="K592" s="3">
        <f>SUM(Table3[[#This Row],[RN Hours (excl. Admin, DON)]], Table3[[#This Row],[LPN Hours (excl. Admin)]], Table3[[#This Row],[CNA Hours]], Table3[[#This Row],[NA TR Hours]], Table3[[#This Row],[Med Aide/Tech Hours]])</f>
        <v>202.40222222222224</v>
      </c>
      <c r="L592" s="3">
        <f>SUM(Table3[[#This Row],[RN Hours (excl. Admin, DON)]:[RN DON Hours]])</f>
        <v>58.213888888888889</v>
      </c>
      <c r="M592" s="3">
        <v>26.944444444444443</v>
      </c>
      <c r="N592" s="3">
        <v>25.219444444444445</v>
      </c>
      <c r="O592" s="3">
        <v>6.05</v>
      </c>
      <c r="P592" s="3">
        <f>SUM(Table3[[#This Row],[LPN Hours (excl. Admin)]:[LPN Admin Hours]])</f>
        <v>67.097222222222229</v>
      </c>
      <c r="Q592" s="3">
        <v>58.894555555555556</v>
      </c>
      <c r="R592" s="3">
        <v>8.2026666666666674</v>
      </c>
      <c r="S592" s="3">
        <f>SUM(Table3[[#This Row],[CNA Hours]], Table3[[#This Row],[NA TR Hours]], Table3[[#This Row],[Med Aide/Tech Hours]])</f>
        <v>116.56322222222222</v>
      </c>
      <c r="T592" s="3">
        <v>116.56322222222222</v>
      </c>
      <c r="U592" s="3">
        <v>0</v>
      </c>
      <c r="V592" s="3">
        <v>0</v>
      </c>
      <c r="W592" s="3">
        <f>SUM(Table3[[#This Row],[RN Hours Contract]:[Med Aide Hours Contract]])</f>
        <v>7.6271111111111125</v>
      </c>
      <c r="X592" s="3">
        <v>8.8888888888888892E-2</v>
      </c>
      <c r="Y592" s="3">
        <v>0</v>
      </c>
      <c r="Z592" s="3">
        <v>0</v>
      </c>
      <c r="AA592" s="3">
        <v>1.1583333333333334</v>
      </c>
      <c r="AB592" s="3">
        <v>0</v>
      </c>
      <c r="AC592" s="3">
        <v>6.3798888888888898</v>
      </c>
      <c r="AD592" s="3">
        <v>0</v>
      </c>
      <c r="AE592" s="3">
        <v>0</v>
      </c>
      <c r="AF592" t="s">
        <v>590</v>
      </c>
      <c r="AG592" s="13">
        <v>3</v>
      </c>
      <c r="AQ592"/>
    </row>
    <row r="593" spans="1:43" x14ac:dyDescent="0.2">
      <c r="A593" t="s">
        <v>681</v>
      </c>
      <c r="B593" t="s">
        <v>1276</v>
      </c>
      <c r="C593" t="s">
        <v>1551</v>
      </c>
      <c r="D593" t="s">
        <v>1709</v>
      </c>
      <c r="E593" s="3">
        <v>111.97777777777777</v>
      </c>
      <c r="F593" s="3">
        <f>Table3[[#This Row],[Total Hours Nurse Staffing]]/Table3[[#This Row],[MDS Census]]</f>
        <v>3.3278428259575308</v>
      </c>
      <c r="G593" s="3">
        <f>Table3[[#This Row],[Total Direct Care Staff Hours]]/Table3[[#This Row],[MDS Census]]</f>
        <v>3.0377058940265926</v>
      </c>
      <c r="H593" s="3">
        <f>Table3[[#This Row],[Total RN Hours (w/ Admin, DON)]]/Table3[[#This Row],[MDS Census]]</f>
        <v>0.70639015677713834</v>
      </c>
      <c r="I593" s="3">
        <f>Table3[[#This Row],[RN Hours (excl. Admin, DON)]]/Table3[[#This Row],[MDS Census]]</f>
        <v>0.44641794006747371</v>
      </c>
      <c r="J593" s="3">
        <f t="shared" si="9"/>
        <v>372.64444444444439</v>
      </c>
      <c r="K593" s="3">
        <f>SUM(Table3[[#This Row],[RN Hours (excl. Admin, DON)]], Table3[[#This Row],[LPN Hours (excl. Admin)]], Table3[[#This Row],[CNA Hours]], Table3[[#This Row],[NA TR Hours]], Table3[[#This Row],[Med Aide/Tech Hours]])</f>
        <v>340.15555555555557</v>
      </c>
      <c r="L593" s="3">
        <f>SUM(Table3[[#This Row],[RN Hours (excl. Admin, DON)]:[RN DON Hours]])</f>
        <v>79.099999999999994</v>
      </c>
      <c r="M593" s="3">
        <v>49.988888888888887</v>
      </c>
      <c r="N593" s="3">
        <v>23.511111111111113</v>
      </c>
      <c r="O593" s="3">
        <v>5.6</v>
      </c>
      <c r="P593" s="3">
        <f>SUM(Table3[[#This Row],[LPN Hours (excl. Admin)]:[LPN Admin Hours]])</f>
        <v>98.855555555555554</v>
      </c>
      <c r="Q593" s="3">
        <v>95.477777777777774</v>
      </c>
      <c r="R593" s="3">
        <v>3.3777777777777778</v>
      </c>
      <c r="S593" s="3">
        <f>SUM(Table3[[#This Row],[CNA Hours]], Table3[[#This Row],[NA TR Hours]], Table3[[#This Row],[Med Aide/Tech Hours]])</f>
        <v>194.68888888888887</v>
      </c>
      <c r="T593" s="3">
        <v>191.29166666666666</v>
      </c>
      <c r="U593" s="3">
        <v>0</v>
      </c>
      <c r="V593" s="3">
        <v>3.3972222222222221</v>
      </c>
      <c r="W593" s="3">
        <f>SUM(Table3[[#This Row],[RN Hours Contract]:[Med Aide Hours Contract]])</f>
        <v>0</v>
      </c>
      <c r="X593" s="3">
        <v>0</v>
      </c>
      <c r="Y593" s="3">
        <v>0</v>
      </c>
      <c r="Z593" s="3">
        <v>0</v>
      </c>
      <c r="AA593" s="3">
        <v>0</v>
      </c>
      <c r="AB593" s="3">
        <v>0</v>
      </c>
      <c r="AC593" s="3">
        <v>0</v>
      </c>
      <c r="AD593" s="3">
        <v>0</v>
      </c>
      <c r="AE593" s="3">
        <v>0</v>
      </c>
      <c r="AF593" t="s">
        <v>591</v>
      </c>
      <c r="AG593" s="13">
        <v>3</v>
      </c>
      <c r="AQ593"/>
    </row>
    <row r="594" spans="1:43" x14ac:dyDescent="0.2">
      <c r="A594" t="s">
        <v>681</v>
      </c>
      <c r="B594" t="s">
        <v>1277</v>
      </c>
      <c r="C594" t="s">
        <v>1471</v>
      </c>
      <c r="D594" t="s">
        <v>1716</v>
      </c>
      <c r="E594" s="3">
        <v>71.411111111111111</v>
      </c>
      <c r="F594" s="3">
        <f>Table3[[#This Row],[Total Hours Nurse Staffing]]/Table3[[#This Row],[MDS Census]]</f>
        <v>4.4245760074684917</v>
      </c>
      <c r="G594" s="3">
        <f>Table3[[#This Row],[Total Direct Care Staff Hours]]/Table3[[#This Row],[MDS Census]]</f>
        <v>4.1393340594367505</v>
      </c>
      <c r="H594" s="3">
        <f>Table3[[#This Row],[Total RN Hours (w/ Admin, DON)]]/Table3[[#This Row],[MDS Census]]</f>
        <v>0.95561692858254232</v>
      </c>
      <c r="I594" s="3">
        <f>Table3[[#This Row],[RN Hours (excl. Admin, DON)]]/Table3[[#This Row],[MDS Census]]</f>
        <v>0.75287848140656599</v>
      </c>
      <c r="J594" s="3">
        <f t="shared" si="9"/>
        <v>315.96388888888885</v>
      </c>
      <c r="K594" s="3">
        <f>SUM(Table3[[#This Row],[RN Hours (excl. Admin, DON)]], Table3[[#This Row],[LPN Hours (excl. Admin)]], Table3[[#This Row],[CNA Hours]], Table3[[#This Row],[NA TR Hours]], Table3[[#This Row],[Med Aide/Tech Hours]])</f>
        <v>295.59444444444438</v>
      </c>
      <c r="L594" s="3">
        <f>SUM(Table3[[#This Row],[RN Hours (excl. Admin, DON)]:[RN DON Hours]])</f>
        <v>68.24166666666666</v>
      </c>
      <c r="M594" s="3">
        <v>53.763888888888886</v>
      </c>
      <c r="N594" s="3">
        <v>8.6666666666666661</v>
      </c>
      <c r="O594" s="3">
        <v>5.8111111111111109</v>
      </c>
      <c r="P594" s="3">
        <f>SUM(Table3[[#This Row],[LPN Hours (excl. Admin)]:[LPN Admin Hours]])</f>
        <v>75.352777777777774</v>
      </c>
      <c r="Q594" s="3">
        <v>69.461111111111109</v>
      </c>
      <c r="R594" s="3">
        <v>5.8916666666666666</v>
      </c>
      <c r="S594" s="3">
        <f>SUM(Table3[[#This Row],[CNA Hours]], Table3[[#This Row],[NA TR Hours]], Table3[[#This Row],[Med Aide/Tech Hours]])</f>
        <v>172.36944444444444</v>
      </c>
      <c r="T594" s="3">
        <v>162.15277777777777</v>
      </c>
      <c r="U594" s="3">
        <v>10.216666666666667</v>
      </c>
      <c r="V594" s="3">
        <v>0</v>
      </c>
      <c r="W594" s="3">
        <f>SUM(Table3[[#This Row],[RN Hours Contract]:[Med Aide Hours Contract]])</f>
        <v>11.588888888888889</v>
      </c>
      <c r="X594" s="3">
        <v>0.85</v>
      </c>
      <c r="Y594" s="3">
        <v>0</v>
      </c>
      <c r="Z594" s="3">
        <v>0</v>
      </c>
      <c r="AA594" s="3">
        <v>3.625</v>
      </c>
      <c r="AB594" s="3">
        <v>0</v>
      </c>
      <c r="AC594" s="3">
        <v>7.1138888888888889</v>
      </c>
      <c r="AD594" s="3">
        <v>0</v>
      </c>
      <c r="AE594" s="3">
        <v>0</v>
      </c>
      <c r="AF594" t="s">
        <v>592</v>
      </c>
      <c r="AG594" s="13">
        <v>3</v>
      </c>
      <c r="AQ594"/>
    </row>
    <row r="595" spans="1:43" x14ac:dyDescent="0.2">
      <c r="A595" t="s">
        <v>681</v>
      </c>
      <c r="B595" t="s">
        <v>1278</v>
      </c>
      <c r="C595" t="s">
        <v>1365</v>
      </c>
      <c r="D595" t="s">
        <v>1711</v>
      </c>
      <c r="E595" s="3">
        <v>33.155555555555559</v>
      </c>
      <c r="F595" s="3">
        <f>Table3[[#This Row],[Total Hours Nurse Staffing]]/Table3[[#This Row],[MDS Census]]</f>
        <v>4.9610656836461118</v>
      </c>
      <c r="G595" s="3">
        <f>Table3[[#This Row],[Total Direct Care Staff Hours]]/Table3[[#This Row],[MDS Census]]</f>
        <v>4.469946380697051</v>
      </c>
      <c r="H595" s="3">
        <f>Table3[[#This Row],[Total RN Hours (w/ Admin, DON)]]/Table3[[#This Row],[MDS Census]]</f>
        <v>1.2079423592493297</v>
      </c>
      <c r="I595" s="3">
        <f>Table3[[#This Row],[RN Hours (excl. Admin, DON)]]/Table3[[#This Row],[MDS Census]]</f>
        <v>0.88304289544235914</v>
      </c>
      <c r="J595" s="3">
        <f t="shared" si="9"/>
        <v>164.48688888888887</v>
      </c>
      <c r="K595" s="3">
        <f>SUM(Table3[[#This Row],[RN Hours (excl. Admin, DON)]], Table3[[#This Row],[LPN Hours (excl. Admin)]], Table3[[#This Row],[CNA Hours]], Table3[[#This Row],[NA TR Hours]], Table3[[#This Row],[Med Aide/Tech Hours]])</f>
        <v>148.20355555555557</v>
      </c>
      <c r="L595" s="3">
        <f>SUM(Table3[[#This Row],[RN Hours (excl. Admin, DON)]:[RN DON Hours]])</f>
        <v>40.050000000000004</v>
      </c>
      <c r="M595" s="3">
        <v>29.277777777777779</v>
      </c>
      <c r="N595" s="3">
        <v>5.083333333333333</v>
      </c>
      <c r="O595" s="3">
        <v>5.6888888888888891</v>
      </c>
      <c r="P595" s="3">
        <f>SUM(Table3[[#This Row],[LPN Hours (excl. Admin)]:[LPN Admin Hours]])</f>
        <v>36.972222222222221</v>
      </c>
      <c r="Q595" s="3">
        <v>31.461111111111112</v>
      </c>
      <c r="R595" s="3">
        <v>5.5111111111111111</v>
      </c>
      <c r="S595" s="3">
        <f>SUM(Table3[[#This Row],[CNA Hours]], Table3[[#This Row],[NA TR Hours]], Table3[[#This Row],[Med Aide/Tech Hours]])</f>
        <v>87.464666666666659</v>
      </c>
      <c r="T595" s="3">
        <v>87.464666666666659</v>
      </c>
      <c r="U595" s="3">
        <v>0</v>
      </c>
      <c r="V595" s="3">
        <v>0</v>
      </c>
      <c r="W595" s="3">
        <f>SUM(Table3[[#This Row],[RN Hours Contract]:[Med Aide Hours Contract]])</f>
        <v>21.991666666666667</v>
      </c>
      <c r="X595" s="3">
        <v>2.4611111111111112</v>
      </c>
      <c r="Y595" s="3">
        <v>0</v>
      </c>
      <c r="Z595" s="3">
        <v>0</v>
      </c>
      <c r="AA595" s="3">
        <v>4.7444444444444445</v>
      </c>
      <c r="AB595" s="3">
        <v>0</v>
      </c>
      <c r="AC595" s="3">
        <v>14.786111111111111</v>
      </c>
      <c r="AD595" s="3">
        <v>0</v>
      </c>
      <c r="AE595" s="3">
        <v>0</v>
      </c>
      <c r="AF595" t="s">
        <v>593</v>
      </c>
      <c r="AG595" s="13">
        <v>3</v>
      </c>
      <c r="AQ595"/>
    </row>
    <row r="596" spans="1:43" x14ac:dyDescent="0.2">
      <c r="A596" t="s">
        <v>681</v>
      </c>
      <c r="B596" t="s">
        <v>1279</v>
      </c>
      <c r="C596" t="s">
        <v>1554</v>
      </c>
      <c r="D596" t="s">
        <v>1688</v>
      </c>
      <c r="E596" s="3">
        <v>22.766666666666666</v>
      </c>
      <c r="F596" s="3">
        <f>Table3[[#This Row],[Total Hours Nurse Staffing]]/Table3[[#This Row],[MDS Census]]</f>
        <v>6.9008052708638372</v>
      </c>
      <c r="G596" s="3">
        <f>Table3[[#This Row],[Total Direct Care Staff Hours]]/Table3[[#This Row],[MDS Census]]</f>
        <v>6.5416056612981937</v>
      </c>
      <c r="H596" s="3">
        <f>Table3[[#This Row],[Total RN Hours (w/ Admin, DON)]]/Table3[[#This Row],[MDS Census]]</f>
        <v>3.0843094192288918</v>
      </c>
      <c r="I596" s="3">
        <f>Table3[[#This Row],[RN Hours (excl. Admin, DON)]]/Table3[[#This Row],[MDS Census]]</f>
        <v>2.7251098096632504</v>
      </c>
      <c r="J596" s="3">
        <f t="shared" si="9"/>
        <v>157.10833333333335</v>
      </c>
      <c r="K596" s="3">
        <f>SUM(Table3[[#This Row],[RN Hours (excl. Admin, DON)]], Table3[[#This Row],[LPN Hours (excl. Admin)]], Table3[[#This Row],[CNA Hours]], Table3[[#This Row],[NA TR Hours]], Table3[[#This Row],[Med Aide/Tech Hours]])</f>
        <v>148.93055555555554</v>
      </c>
      <c r="L596" s="3">
        <f>SUM(Table3[[#This Row],[RN Hours (excl. Admin, DON)]:[RN DON Hours]])</f>
        <v>70.219444444444434</v>
      </c>
      <c r="M596" s="3">
        <v>62.041666666666664</v>
      </c>
      <c r="N596" s="3">
        <v>2.5777777777777779</v>
      </c>
      <c r="O596" s="3">
        <v>5.6</v>
      </c>
      <c r="P596" s="3">
        <f>SUM(Table3[[#This Row],[LPN Hours (excl. Admin)]:[LPN Admin Hours]])</f>
        <v>2.6666666666666665</v>
      </c>
      <c r="Q596" s="3">
        <v>2.6666666666666665</v>
      </c>
      <c r="R596" s="3">
        <v>0</v>
      </c>
      <c r="S596" s="3">
        <f>SUM(Table3[[#This Row],[CNA Hours]], Table3[[#This Row],[NA TR Hours]], Table3[[#This Row],[Med Aide/Tech Hours]])</f>
        <v>84.222222222222229</v>
      </c>
      <c r="T596" s="3">
        <v>84.222222222222229</v>
      </c>
      <c r="U596" s="3">
        <v>0</v>
      </c>
      <c r="V596" s="3">
        <v>0</v>
      </c>
      <c r="W596" s="3">
        <f>SUM(Table3[[#This Row],[RN Hours Contract]:[Med Aide Hours Contract]])</f>
        <v>0</v>
      </c>
      <c r="X596" s="3">
        <v>0</v>
      </c>
      <c r="Y596" s="3">
        <v>0</v>
      </c>
      <c r="Z596" s="3">
        <v>0</v>
      </c>
      <c r="AA596" s="3">
        <v>0</v>
      </c>
      <c r="AB596" s="3">
        <v>0</v>
      </c>
      <c r="AC596" s="3">
        <v>0</v>
      </c>
      <c r="AD596" s="3">
        <v>0</v>
      </c>
      <c r="AE596" s="3">
        <v>0</v>
      </c>
      <c r="AF596" t="s">
        <v>594</v>
      </c>
      <c r="AG596" s="13">
        <v>3</v>
      </c>
      <c r="AQ596"/>
    </row>
    <row r="597" spans="1:43" x14ac:dyDescent="0.2">
      <c r="A597" t="s">
        <v>681</v>
      </c>
      <c r="B597" t="s">
        <v>1280</v>
      </c>
      <c r="C597" t="s">
        <v>1443</v>
      </c>
      <c r="D597" t="s">
        <v>1727</v>
      </c>
      <c r="E597" s="3">
        <v>16.366666666666667</v>
      </c>
      <c r="F597" s="3">
        <f>Table3[[#This Row],[Total Hours Nurse Staffing]]/Table3[[#This Row],[MDS Census]]</f>
        <v>3.9714867617107941</v>
      </c>
      <c r="G597" s="3">
        <f>Table3[[#This Row],[Total Direct Care Staff Hours]]/Table3[[#This Row],[MDS Census]]</f>
        <v>3.6401900882552614</v>
      </c>
      <c r="H597" s="3">
        <f>Table3[[#This Row],[Total RN Hours (w/ Admin, DON)]]/Table3[[#This Row],[MDS Census]]</f>
        <v>3.0281737949762388</v>
      </c>
      <c r="I597" s="3">
        <f>Table3[[#This Row],[RN Hours (excl. Admin, DON)]]/Table3[[#This Row],[MDS Census]]</f>
        <v>2.6968771215207057</v>
      </c>
      <c r="J597" s="3">
        <f t="shared" si="9"/>
        <v>65</v>
      </c>
      <c r="K597" s="3">
        <f>SUM(Table3[[#This Row],[RN Hours (excl. Admin, DON)]], Table3[[#This Row],[LPN Hours (excl. Admin)]], Table3[[#This Row],[CNA Hours]], Table3[[#This Row],[NA TR Hours]], Table3[[#This Row],[Med Aide/Tech Hours]])</f>
        <v>59.577777777777776</v>
      </c>
      <c r="L597" s="3">
        <f>SUM(Table3[[#This Row],[RN Hours (excl. Admin, DON)]:[RN DON Hours]])</f>
        <v>49.56111111111111</v>
      </c>
      <c r="M597" s="3">
        <v>44.138888888888886</v>
      </c>
      <c r="N597" s="3">
        <v>0</v>
      </c>
      <c r="O597" s="3">
        <v>5.4222222222222225</v>
      </c>
      <c r="P597" s="3">
        <f>SUM(Table3[[#This Row],[LPN Hours (excl. Admin)]:[LPN Admin Hours]])</f>
        <v>0</v>
      </c>
      <c r="Q597" s="3">
        <v>0</v>
      </c>
      <c r="R597" s="3">
        <v>0</v>
      </c>
      <c r="S597" s="3">
        <f>SUM(Table3[[#This Row],[CNA Hours]], Table3[[#This Row],[NA TR Hours]], Table3[[#This Row],[Med Aide/Tech Hours]])</f>
        <v>15.438888888888888</v>
      </c>
      <c r="T597" s="3">
        <v>15.438888888888888</v>
      </c>
      <c r="U597" s="3">
        <v>0</v>
      </c>
      <c r="V597" s="3">
        <v>0</v>
      </c>
      <c r="W597" s="3">
        <f>SUM(Table3[[#This Row],[RN Hours Contract]:[Med Aide Hours Contract]])</f>
        <v>0</v>
      </c>
      <c r="X597" s="3">
        <v>0</v>
      </c>
      <c r="Y597" s="3">
        <v>0</v>
      </c>
      <c r="Z597" s="3">
        <v>0</v>
      </c>
      <c r="AA597" s="3">
        <v>0</v>
      </c>
      <c r="AB597" s="3">
        <v>0</v>
      </c>
      <c r="AC597" s="3">
        <v>0</v>
      </c>
      <c r="AD597" s="3">
        <v>0</v>
      </c>
      <c r="AE597" s="3">
        <v>0</v>
      </c>
      <c r="AF597" t="s">
        <v>595</v>
      </c>
      <c r="AG597" s="13">
        <v>3</v>
      </c>
      <c r="AQ597"/>
    </row>
    <row r="598" spans="1:43" x14ac:dyDescent="0.2">
      <c r="A598" t="s">
        <v>681</v>
      </c>
      <c r="B598" t="s">
        <v>1281</v>
      </c>
      <c r="C598" t="s">
        <v>1371</v>
      </c>
      <c r="D598" t="s">
        <v>1721</v>
      </c>
      <c r="E598" s="3">
        <v>91.066666666666663</v>
      </c>
      <c r="F598" s="3">
        <f>Table3[[#This Row],[Total Hours Nurse Staffing]]/Table3[[#This Row],[MDS Census]]</f>
        <v>3.2586456808199125</v>
      </c>
      <c r="G598" s="3">
        <f>Table3[[#This Row],[Total Direct Care Staff Hours]]/Table3[[#This Row],[MDS Census]]</f>
        <v>3.0412896534895073</v>
      </c>
      <c r="H598" s="3">
        <f>Table3[[#This Row],[Total RN Hours (w/ Admin, DON)]]/Table3[[#This Row],[MDS Census]]</f>
        <v>0.85455588091752066</v>
      </c>
      <c r="I598" s="3">
        <f>Table3[[#This Row],[RN Hours (excl. Admin, DON)]]/Table3[[#This Row],[MDS Census]]</f>
        <v>0.63719985358711562</v>
      </c>
      <c r="J598" s="3">
        <f t="shared" si="9"/>
        <v>296.75400000000002</v>
      </c>
      <c r="K598" s="3">
        <f>SUM(Table3[[#This Row],[RN Hours (excl. Admin, DON)]], Table3[[#This Row],[LPN Hours (excl. Admin)]], Table3[[#This Row],[CNA Hours]], Table3[[#This Row],[NA TR Hours]], Table3[[#This Row],[Med Aide/Tech Hours]])</f>
        <v>276.96011111111113</v>
      </c>
      <c r="L598" s="3">
        <f>SUM(Table3[[#This Row],[RN Hours (excl. Admin, DON)]:[RN DON Hours]])</f>
        <v>77.821555555555548</v>
      </c>
      <c r="M598" s="3">
        <v>58.027666666666661</v>
      </c>
      <c r="N598" s="3">
        <v>15.927222222222223</v>
      </c>
      <c r="O598" s="3">
        <v>3.8666666666666667</v>
      </c>
      <c r="P598" s="3">
        <f>SUM(Table3[[#This Row],[LPN Hours (excl. Admin)]:[LPN Admin Hours]])</f>
        <v>77.447444444444443</v>
      </c>
      <c r="Q598" s="3">
        <v>77.447444444444443</v>
      </c>
      <c r="R598" s="3">
        <v>0</v>
      </c>
      <c r="S598" s="3">
        <f>SUM(Table3[[#This Row],[CNA Hours]], Table3[[#This Row],[NA TR Hours]], Table3[[#This Row],[Med Aide/Tech Hours]])</f>
        <v>141.48499999999999</v>
      </c>
      <c r="T598" s="3">
        <v>128.101</v>
      </c>
      <c r="U598" s="3">
        <v>13.383999999999995</v>
      </c>
      <c r="V598" s="3">
        <v>0</v>
      </c>
      <c r="W598" s="3">
        <f>SUM(Table3[[#This Row],[RN Hours Contract]:[Med Aide Hours Contract]])</f>
        <v>53.498555555555555</v>
      </c>
      <c r="X598" s="3">
        <v>23.112333333333336</v>
      </c>
      <c r="Y598" s="3">
        <v>0.35555555555555557</v>
      </c>
      <c r="Z598" s="3">
        <v>0</v>
      </c>
      <c r="AA598" s="3">
        <v>22.159444444444443</v>
      </c>
      <c r="AB598" s="3">
        <v>0</v>
      </c>
      <c r="AC598" s="3">
        <v>7.8712222222222215</v>
      </c>
      <c r="AD598" s="3">
        <v>0</v>
      </c>
      <c r="AE598" s="3">
        <v>0</v>
      </c>
      <c r="AF598" t="s">
        <v>596</v>
      </c>
      <c r="AG598" s="13">
        <v>3</v>
      </c>
      <c r="AQ598"/>
    </row>
    <row r="599" spans="1:43" x14ac:dyDescent="0.2">
      <c r="A599" t="s">
        <v>681</v>
      </c>
      <c r="B599" t="s">
        <v>1282</v>
      </c>
      <c r="C599" t="s">
        <v>1543</v>
      </c>
      <c r="D599" t="s">
        <v>1688</v>
      </c>
      <c r="E599" s="3">
        <v>79.677777777777777</v>
      </c>
      <c r="F599" s="3">
        <f>Table3[[#This Row],[Total Hours Nurse Staffing]]/Table3[[#This Row],[MDS Census]]</f>
        <v>3.5073713568539953</v>
      </c>
      <c r="G599" s="3">
        <f>Table3[[#This Row],[Total Direct Care Staff Hours]]/Table3[[#This Row],[MDS Census]]</f>
        <v>3.235690977548459</v>
      </c>
      <c r="H599" s="3">
        <f>Table3[[#This Row],[Total RN Hours (w/ Admin, DON)]]/Table3[[#This Row],[MDS Census]]</f>
        <v>1.0458903918560871</v>
      </c>
      <c r="I599" s="3">
        <f>Table3[[#This Row],[RN Hours (excl. Admin, DON)]]/Table3[[#This Row],[MDS Census]]</f>
        <v>0.84053409566308757</v>
      </c>
      <c r="J599" s="3">
        <f t="shared" si="9"/>
        <v>279.45955555555554</v>
      </c>
      <c r="K599" s="3">
        <f>SUM(Table3[[#This Row],[RN Hours (excl. Admin, DON)]], Table3[[#This Row],[LPN Hours (excl. Admin)]], Table3[[#This Row],[CNA Hours]], Table3[[#This Row],[NA TR Hours]], Table3[[#This Row],[Med Aide/Tech Hours]])</f>
        <v>257.81266666666664</v>
      </c>
      <c r="L599" s="3">
        <f>SUM(Table3[[#This Row],[RN Hours (excl. Admin, DON)]:[RN DON Hours]])</f>
        <v>83.334222222222223</v>
      </c>
      <c r="M599" s="3">
        <v>66.971888888888898</v>
      </c>
      <c r="N599" s="3">
        <v>11.117888888888888</v>
      </c>
      <c r="O599" s="3">
        <v>5.2444444444444445</v>
      </c>
      <c r="P599" s="3">
        <f>SUM(Table3[[#This Row],[LPN Hours (excl. Admin)]:[LPN Admin Hours]])</f>
        <v>59.664555555555552</v>
      </c>
      <c r="Q599" s="3">
        <v>54.379999999999995</v>
      </c>
      <c r="R599" s="3">
        <v>5.2845555555555572</v>
      </c>
      <c r="S599" s="3">
        <f>SUM(Table3[[#This Row],[CNA Hours]], Table3[[#This Row],[NA TR Hours]], Table3[[#This Row],[Med Aide/Tech Hours]])</f>
        <v>136.46077777777776</v>
      </c>
      <c r="T599" s="3">
        <v>136.46077777777776</v>
      </c>
      <c r="U599" s="3">
        <v>0</v>
      </c>
      <c r="V599" s="3">
        <v>0</v>
      </c>
      <c r="W599" s="3">
        <f>SUM(Table3[[#This Row],[RN Hours Contract]:[Med Aide Hours Contract]])</f>
        <v>57.566222222222223</v>
      </c>
      <c r="X599" s="3">
        <v>4.3005555555555555</v>
      </c>
      <c r="Y599" s="3">
        <v>0</v>
      </c>
      <c r="Z599" s="3">
        <v>0</v>
      </c>
      <c r="AA599" s="3">
        <v>23.199444444444453</v>
      </c>
      <c r="AB599" s="3">
        <v>0</v>
      </c>
      <c r="AC599" s="3">
        <v>30.066222222222219</v>
      </c>
      <c r="AD599" s="3">
        <v>0</v>
      </c>
      <c r="AE599" s="3">
        <v>0</v>
      </c>
      <c r="AF599" t="s">
        <v>597</v>
      </c>
      <c r="AG599" s="13">
        <v>3</v>
      </c>
      <c r="AQ599"/>
    </row>
    <row r="600" spans="1:43" x14ac:dyDescent="0.2">
      <c r="A600" t="s">
        <v>681</v>
      </c>
      <c r="B600" t="s">
        <v>1283</v>
      </c>
      <c r="C600" t="s">
        <v>1525</v>
      </c>
      <c r="D600" t="s">
        <v>1739</v>
      </c>
      <c r="E600" s="3">
        <v>48.211111111111109</v>
      </c>
      <c r="F600" s="3">
        <f>Table3[[#This Row],[Total Hours Nurse Staffing]]/Table3[[#This Row],[MDS Census]]</f>
        <v>4.8859068909887071</v>
      </c>
      <c r="G600" s="3">
        <f>Table3[[#This Row],[Total Direct Care Staff Hours]]/Table3[[#This Row],[MDS Census]]</f>
        <v>4.5025812399170322</v>
      </c>
      <c r="H600" s="3">
        <f>Table3[[#This Row],[Total RN Hours (w/ Admin, DON)]]/Table3[[#This Row],[MDS Census]]</f>
        <v>0.90666052085734039</v>
      </c>
      <c r="I600" s="3">
        <f>Table3[[#This Row],[RN Hours (excl. Admin, DON)]]/Table3[[#This Row],[MDS Census]]</f>
        <v>0.5233348697856649</v>
      </c>
      <c r="J600" s="3">
        <f t="shared" si="9"/>
        <v>235.55500000000001</v>
      </c>
      <c r="K600" s="3">
        <f>SUM(Table3[[#This Row],[RN Hours (excl. Admin, DON)]], Table3[[#This Row],[LPN Hours (excl. Admin)]], Table3[[#This Row],[CNA Hours]], Table3[[#This Row],[NA TR Hours]], Table3[[#This Row],[Med Aide/Tech Hours]])</f>
        <v>217.07444444444445</v>
      </c>
      <c r="L600" s="3">
        <f>SUM(Table3[[#This Row],[RN Hours (excl. Admin, DON)]:[RN DON Hours]])</f>
        <v>43.711111111111109</v>
      </c>
      <c r="M600" s="3">
        <v>25.230555555555554</v>
      </c>
      <c r="N600" s="3">
        <v>8.2138888888888886</v>
      </c>
      <c r="O600" s="3">
        <v>10.266666666666667</v>
      </c>
      <c r="P600" s="3">
        <f>SUM(Table3[[#This Row],[LPN Hours (excl. Admin)]:[LPN Admin Hours]])</f>
        <v>61.227777777777774</v>
      </c>
      <c r="Q600" s="3">
        <v>61.227777777777774</v>
      </c>
      <c r="R600" s="3">
        <v>0</v>
      </c>
      <c r="S600" s="3">
        <f>SUM(Table3[[#This Row],[CNA Hours]], Table3[[#This Row],[NA TR Hours]], Table3[[#This Row],[Med Aide/Tech Hours]])</f>
        <v>130.61611111111111</v>
      </c>
      <c r="T600" s="3">
        <v>122.87444444444445</v>
      </c>
      <c r="U600" s="3">
        <v>7.7416666666666663</v>
      </c>
      <c r="V600" s="3">
        <v>0</v>
      </c>
      <c r="W600" s="3">
        <f>SUM(Table3[[#This Row],[RN Hours Contract]:[Med Aide Hours Contract]])</f>
        <v>0</v>
      </c>
      <c r="X600" s="3">
        <v>0</v>
      </c>
      <c r="Y600" s="3">
        <v>0</v>
      </c>
      <c r="Z600" s="3">
        <v>0</v>
      </c>
      <c r="AA600" s="3">
        <v>0</v>
      </c>
      <c r="AB600" s="3">
        <v>0</v>
      </c>
      <c r="AC600" s="3">
        <v>0</v>
      </c>
      <c r="AD600" s="3">
        <v>0</v>
      </c>
      <c r="AE600" s="3">
        <v>0</v>
      </c>
      <c r="AF600" t="s">
        <v>598</v>
      </c>
      <c r="AG600" s="13">
        <v>3</v>
      </c>
      <c r="AQ600"/>
    </row>
    <row r="601" spans="1:43" x14ac:dyDescent="0.2">
      <c r="A601" t="s">
        <v>681</v>
      </c>
      <c r="B601" t="s">
        <v>1284</v>
      </c>
      <c r="C601" t="s">
        <v>1549</v>
      </c>
      <c r="D601" t="s">
        <v>1688</v>
      </c>
      <c r="E601" s="3">
        <v>83.077777777777783</v>
      </c>
      <c r="F601" s="3">
        <f>Table3[[#This Row],[Total Hours Nurse Staffing]]/Table3[[#This Row],[MDS Census]]</f>
        <v>4.4237100441353485</v>
      </c>
      <c r="G601" s="3">
        <f>Table3[[#This Row],[Total Direct Care Staff Hours]]/Table3[[#This Row],[MDS Census]]</f>
        <v>4.1088150327671524</v>
      </c>
      <c r="H601" s="3">
        <f>Table3[[#This Row],[Total RN Hours (w/ Admin, DON)]]/Table3[[#This Row],[MDS Census]]</f>
        <v>1.5555650662030227</v>
      </c>
      <c r="I601" s="3">
        <f>Table3[[#This Row],[RN Hours (excl. Admin, DON)]]/Table3[[#This Row],[MDS Census]]</f>
        <v>1.2406700548348268</v>
      </c>
      <c r="J601" s="3">
        <f t="shared" si="9"/>
        <v>367.512</v>
      </c>
      <c r="K601" s="3">
        <f>SUM(Table3[[#This Row],[RN Hours (excl. Admin, DON)]], Table3[[#This Row],[LPN Hours (excl. Admin)]], Table3[[#This Row],[CNA Hours]], Table3[[#This Row],[NA TR Hours]], Table3[[#This Row],[Med Aide/Tech Hours]])</f>
        <v>341.35122222222225</v>
      </c>
      <c r="L601" s="3">
        <f>SUM(Table3[[#This Row],[RN Hours (excl. Admin, DON)]:[RN DON Hours]])</f>
        <v>129.23288888888891</v>
      </c>
      <c r="M601" s="3">
        <v>103.07211111111111</v>
      </c>
      <c r="N601" s="3">
        <v>21.374666666666666</v>
      </c>
      <c r="O601" s="3">
        <v>4.7861111111111114</v>
      </c>
      <c r="P601" s="3">
        <f>SUM(Table3[[#This Row],[LPN Hours (excl. Admin)]:[LPN Admin Hours]])</f>
        <v>80.938000000000002</v>
      </c>
      <c r="Q601" s="3">
        <v>80.938000000000002</v>
      </c>
      <c r="R601" s="3">
        <v>0</v>
      </c>
      <c r="S601" s="3">
        <f>SUM(Table3[[#This Row],[CNA Hours]], Table3[[#This Row],[NA TR Hours]], Table3[[#This Row],[Med Aide/Tech Hours]])</f>
        <v>157.3411111111111</v>
      </c>
      <c r="T601" s="3">
        <v>153.13344444444445</v>
      </c>
      <c r="U601" s="3">
        <v>4.2076666666666664</v>
      </c>
      <c r="V601" s="3">
        <v>0</v>
      </c>
      <c r="W601" s="3">
        <f>SUM(Table3[[#This Row],[RN Hours Contract]:[Med Aide Hours Contract]])</f>
        <v>51.98599999999999</v>
      </c>
      <c r="X601" s="3">
        <v>11.39977777777778</v>
      </c>
      <c r="Y601" s="3">
        <v>0</v>
      </c>
      <c r="Z601" s="3">
        <v>0</v>
      </c>
      <c r="AA601" s="3">
        <v>6.2234444444444446</v>
      </c>
      <c r="AB601" s="3">
        <v>0</v>
      </c>
      <c r="AC601" s="3">
        <v>34.362777777777765</v>
      </c>
      <c r="AD601" s="3">
        <v>0</v>
      </c>
      <c r="AE601" s="3">
        <v>0</v>
      </c>
      <c r="AF601" t="s">
        <v>599</v>
      </c>
      <c r="AG601" s="13">
        <v>3</v>
      </c>
      <c r="AQ601"/>
    </row>
    <row r="602" spans="1:43" x14ac:dyDescent="0.2">
      <c r="A602" t="s">
        <v>681</v>
      </c>
      <c r="B602" t="s">
        <v>1285</v>
      </c>
      <c r="C602" t="s">
        <v>1406</v>
      </c>
      <c r="D602" t="s">
        <v>1734</v>
      </c>
      <c r="E602" s="3">
        <v>66.033333333333331</v>
      </c>
      <c r="F602" s="3">
        <f>Table3[[#This Row],[Total Hours Nurse Staffing]]/Table3[[#This Row],[MDS Census]]</f>
        <v>4.5090358404846036</v>
      </c>
      <c r="G602" s="3">
        <f>Table3[[#This Row],[Total Direct Care Staff Hours]]/Table3[[#This Row],[MDS Census]]</f>
        <v>4.1482752818441861</v>
      </c>
      <c r="H602" s="3">
        <f>Table3[[#This Row],[Total RN Hours (w/ Admin, DON)]]/Table3[[#This Row],[MDS Census]]</f>
        <v>1.4330338213023726</v>
      </c>
      <c r="I602" s="3">
        <f>Table3[[#This Row],[RN Hours (excl. Admin, DON)]]/Table3[[#This Row],[MDS Census]]</f>
        <v>1.0722732626619553</v>
      </c>
      <c r="J602" s="3">
        <f t="shared" si="9"/>
        <v>297.74666666666667</v>
      </c>
      <c r="K602" s="3">
        <f>SUM(Table3[[#This Row],[RN Hours (excl. Admin, DON)]], Table3[[#This Row],[LPN Hours (excl. Admin)]], Table3[[#This Row],[CNA Hours]], Table3[[#This Row],[NA TR Hours]], Table3[[#This Row],[Med Aide/Tech Hours]])</f>
        <v>273.92444444444442</v>
      </c>
      <c r="L602" s="3">
        <f>SUM(Table3[[#This Row],[RN Hours (excl. Admin, DON)]:[RN DON Hours]])</f>
        <v>94.628</v>
      </c>
      <c r="M602" s="3">
        <v>70.805777777777777</v>
      </c>
      <c r="N602" s="3">
        <v>19.022222222222222</v>
      </c>
      <c r="O602" s="3">
        <v>4.8</v>
      </c>
      <c r="P602" s="3">
        <f>SUM(Table3[[#This Row],[LPN Hours (excl. Admin)]:[LPN Admin Hours]])</f>
        <v>39.159555555555556</v>
      </c>
      <c r="Q602" s="3">
        <v>39.159555555555556</v>
      </c>
      <c r="R602" s="3">
        <v>0</v>
      </c>
      <c r="S602" s="3">
        <f>SUM(Table3[[#This Row],[CNA Hours]], Table3[[#This Row],[NA TR Hours]], Table3[[#This Row],[Med Aide/Tech Hours]])</f>
        <v>163.9591111111111</v>
      </c>
      <c r="T602" s="3">
        <v>163.9591111111111</v>
      </c>
      <c r="U602" s="3">
        <v>0</v>
      </c>
      <c r="V602" s="3">
        <v>0</v>
      </c>
      <c r="W602" s="3">
        <f>SUM(Table3[[#This Row],[RN Hours Contract]:[Med Aide Hours Contract]])</f>
        <v>65.566888888888883</v>
      </c>
      <c r="X602" s="3">
        <v>12.147222222222227</v>
      </c>
      <c r="Y602" s="3">
        <v>0</v>
      </c>
      <c r="Z602" s="3">
        <v>0</v>
      </c>
      <c r="AA602" s="3">
        <v>15.988555555555555</v>
      </c>
      <c r="AB602" s="3">
        <v>0</v>
      </c>
      <c r="AC602" s="3">
        <v>37.4311111111111</v>
      </c>
      <c r="AD602" s="3">
        <v>0</v>
      </c>
      <c r="AE602" s="3">
        <v>0</v>
      </c>
      <c r="AF602" t="s">
        <v>600</v>
      </c>
      <c r="AG602" s="13">
        <v>3</v>
      </c>
      <c r="AQ602"/>
    </row>
    <row r="603" spans="1:43" x14ac:dyDescent="0.2">
      <c r="A603" t="s">
        <v>681</v>
      </c>
      <c r="B603" t="s">
        <v>1286</v>
      </c>
      <c r="C603" t="s">
        <v>1675</v>
      </c>
      <c r="D603" t="s">
        <v>1719</v>
      </c>
      <c r="E603" s="3">
        <v>106.51111111111111</v>
      </c>
      <c r="F603" s="3">
        <f>Table3[[#This Row],[Total Hours Nurse Staffing]]/Table3[[#This Row],[MDS Census]]</f>
        <v>3.9180794909242644</v>
      </c>
      <c r="G603" s="3">
        <f>Table3[[#This Row],[Total Direct Care Staff Hours]]/Table3[[#This Row],[MDS Census]]</f>
        <v>3.6179282286668055</v>
      </c>
      <c r="H603" s="3">
        <f>Table3[[#This Row],[Total RN Hours (w/ Admin, DON)]]/Table3[[#This Row],[MDS Census]]</f>
        <v>1.1018130607135406</v>
      </c>
      <c r="I603" s="3">
        <f>Table3[[#This Row],[RN Hours (excl. Admin, DON)]]/Table3[[#This Row],[MDS Census]]</f>
        <v>0.85948049238472768</v>
      </c>
      <c r="J603" s="3">
        <f t="shared" si="9"/>
        <v>417.31899999999996</v>
      </c>
      <c r="K603" s="3">
        <f>SUM(Table3[[#This Row],[RN Hours (excl. Admin, DON)]], Table3[[#This Row],[LPN Hours (excl. Admin)]], Table3[[#This Row],[CNA Hours]], Table3[[#This Row],[NA TR Hours]], Table3[[#This Row],[Med Aide/Tech Hours]])</f>
        <v>385.34955555555553</v>
      </c>
      <c r="L603" s="3">
        <f>SUM(Table3[[#This Row],[RN Hours (excl. Admin, DON)]:[RN DON Hours]])</f>
        <v>117.35533333333332</v>
      </c>
      <c r="M603" s="3">
        <v>91.544222222222217</v>
      </c>
      <c r="N603" s="3">
        <v>20.122222222222224</v>
      </c>
      <c r="O603" s="3">
        <v>5.6888888888888891</v>
      </c>
      <c r="P603" s="3">
        <f>SUM(Table3[[#This Row],[LPN Hours (excl. Admin)]:[LPN Admin Hours]])</f>
        <v>61.749111111111112</v>
      </c>
      <c r="Q603" s="3">
        <v>55.590777777777781</v>
      </c>
      <c r="R603" s="3">
        <v>6.1583333333333332</v>
      </c>
      <c r="S603" s="3">
        <f>SUM(Table3[[#This Row],[CNA Hours]], Table3[[#This Row],[NA TR Hours]], Table3[[#This Row],[Med Aide/Tech Hours]])</f>
        <v>238.21455555555556</v>
      </c>
      <c r="T603" s="3">
        <v>238.21455555555556</v>
      </c>
      <c r="U603" s="3">
        <v>0</v>
      </c>
      <c r="V603" s="3">
        <v>0</v>
      </c>
      <c r="W603" s="3">
        <f>SUM(Table3[[#This Row],[RN Hours Contract]:[Med Aide Hours Contract]])</f>
        <v>0.26666666666666666</v>
      </c>
      <c r="X603" s="3">
        <v>0</v>
      </c>
      <c r="Y603" s="3">
        <v>0.26666666666666666</v>
      </c>
      <c r="Z603" s="3">
        <v>0</v>
      </c>
      <c r="AA603" s="3">
        <v>0</v>
      </c>
      <c r="AB603" s="3">
        <v>0</v>
      </c>
      <c r="AC603" s="3">
        <v>0</v>
      </c>
      <c r="AD603" s="3">
        <v>0</v>
      </c>
      <c r="AE603" s="3">
        <v>0</v>
      </c>
      <c r="AF603" t="s">
        <v>601</v>
      </c>
      <c r="AG603" s="13">
        <v>3</v>
      </c>
      <c r="AQ603"/>
    </row>
    <row r="604" spans="1:43" x14ac:dyDescent="0.2">
      <c r="A604" t="s">
        <v>681</v>
      </c>
      <c r="B604" t="s">
        <v>1287</v>
      </c>
      <c r="C604" t="s">
        <v>1676</v>
      </c>
      <c r="D604" t="s">
        <v>1734</v>
      </c>
      <c r="E604" s="3">
        <v>27.133333333333333</v>
      </c>
      <c r="F604" s="3">
        <f>Table3[[#This Row],[Total Hours Nurse Staffing]]/Table3[[#This Row],[MDS Census]]</f>
        <v>3.8797092547092547</v>
      </c>
      <c r="G604" s="3">
        <f>Table3[[#This Row],[Total Direct Care Staff Hours]]/Table3[[#This Row],[MDS Census]]</f>
        <v>3.3988533988533991</v>
      </c>
      <c r="H604" s="3">
        <f>Table3[[#This Row],[Total RN Hours (w/ Admin, DON)]]/Table3[[#This Row],[MDS Census]]</f>
        <v>1.3750000000000002</v>
      </c>
      <c r="I604" s="3">
        <f>Table3[[#This Row],[RN Hours (excl. Admin, DON)]]/Table3[[#This Row],[MDS Census]]</f>
        <v>0.89414414414414423</v>
      </c>
      <c r="J604" s="3">
        <f t="shared" si="9"/>
        <v>105.26944444444445</v>
      </c>
      <c r="K604" s="3">
        <f>SUM(Table3[[#This Row],[RN Hours (excl. Admin, DON)]], Table3[[#This Row],[LPN Hours (excl. Admin)]], Table3[[#This Row],[CNA Hours]], Table3[[#This Row],[NA TR Hours]], Table3[[#This Row],[Med Aide/Tech Hours]])</f>
        <v>92.222222222222229</v>
      </c>
      <c r="L604" s="3">
        <f>SUM(Table3[[#This Row],[RN Hours (excl. Admin, DON)]:[RN DON Hours]])</f>
        <v>37.308333333333337</v>
      </c>
      <c r="M604" s="3">
        <v>24.261111111111113</v>
      </c>
      <c r="N604" s="3">
        <v>7.802777777777778</v>
      </c>
      <c r="O604" s="3">
        <v>5.2444444444444445</v>
      </c>
      <c r="P604" s="3">
        <f>SUM(Table3[[#This Row],[LPN Hours (excl. Admin)]:[LPN Admin Hours]])</f>
        <v>18.516666666666666</v>
      </c>
      <c r="Q604" s="3">
        <v>18.516666666666666</v>
      </c>
      <c r="R604" s="3">
        <v>0</v>
      </c>
      <c r="S604" s="3">
        <f>SUM(Table3[[#This Row],[CNA Hours]], Table3[[#This Row],[NA TR Hours]], Table3[[#This Row],[Med Aide/Tech Hours]])</f>
        <v>49.444444444444443</v>
      </c>
      <c r="T604" s="3">
        <v>49.444444444444443</v>
      </c>
      <c r="U604" s="3">
        <v>0</v>
      </c>
      <c r="V604" s="3">
        <v>0</v>
      </c>
      <c r="W604" s="3">
        <f>SUM(Table3[[#This Row],[RN Hours Contract]:[Med Aide Hours Contract]])</f>
        <v>0</v>
      </c>
      <c r="X604" s="3">
        <v>0</v>
      </c>
      <c r="Y604" s="3">
        <v>0</v>
      </c>
      <c r="Z604" s="3">
        <v>0</v>
      </c>
      <c r="AA604" s="3">
        <v>0</v>
      </c>
      <c r="AB604" s="3">
        <v>0</v>
      </c>
      <c r="AC604" s="3">
        <v>0</v>
      </c>
      <c r="AD604" s="3">
        <v>0</v>
      </c>
      <c r="AE604" s="3">
        <v>0</v>
      </c>
      <c r="AF604" t="s">
        <v>602</v>
      </c>
      <c r="AG604" s="13">
        <v>3</v>
      </c>
      <c r="AQ604"/>
    </row>
    <row r="605" spans="1:43" x14ac:dyDescent="0.2">
      <c r="A605" t="s">
        <v>681</v>
      </c>
      <c r="B605" t="s">
        <v>1288</v>
      </c>
      <c r="C605" t="s">
        <v>1594</v>
      </c>
      <c r="D605" t="s">
        <v>1721</v>
      </c>
      <c r="E605" s="3">
        <v>84.12222222222222</v>
      </c>
      <c r="F605" s="3">
        <f>Table3[[#This Row],[Total Hours Nurse Staffing]]/Table3[[#This Row],[MDS Census]]</f>
        <v>3.8754642715625409</v>
      </c>
      <c r="G605" s="3">
        <f>Table3[[#This Row],[Total Direct Care Staff Hours]]/Table3[[#This Row],[MDS Census]]</f>
        <v>3.4606247523444726</v>
      </c>
      <c r="H605" s="3">
        <f>Table3[[#This Row],[Total RN Hours (w/ Admin, DON)]]/Table3[[#This Row],[MDS Census]]</f>
        <v>0.97989037115308419</v>
      </c>
      <c r="I605" s="3">
        <f>Table3[[#This Row],[RN Hours (excl. Admin, DON)]]/Table3[[#This Row],[MDS Census]]</f>
        <v>0.58763703605864481</v>
      </c>
      <c r="J605" s="3">
        <f t="shared" si="9"/>
        <v>326.01266666666663</v>
      </c>
      <c r="K605" s="3">
        <f>SUM(Table3[[#This Row],[RN Hours (excl. Admin, DON)]], Table3[[#This Row],[LPN Hours (excl. Admin)]], Table3[[#This Row],[CNA Hours]], Table3[[#This Row],[NA TR Hours]], Table3[[#This Row],[Med Aide/Tech Hours]])</f>
        <v>291.11544444444445</v>
      </c>
      <c r="L605" s="3">
        <f>SUM(Table3[[#This Row],[RN Hours (excl. Admin, DON)]:[RN DON Hours]])</f>
        <v>82.430555555555557</v>
      </c>
      <c r="M605" s="3">
        <v>49.43333333333333</v>
      </c>
      <c r="N605" s="3">
        <v>27.619444444444444</v>
      </c>
      <c r="O605" s="3">
        <v>5.3777777777777782</v>
      </c>
      <c r="P605" s="3">
        <f>SUM(Table3[[#This Row],[LPN Hours (excl. Admin)]:[LPN Admin Hours]])</f>
        <v>69.955222222222233</v>
      </c>
      <c r="Q605" s="3">
        <v>68.055222222222227</v>
      </c>
      <c r="R605" s="3">
        <v>1.9</v>
      </c>
      <c r="S605" s="3">
        <f>SUM(Table3[[#This Row],[CNA Hours]], Table3[[#This Row],[NA TR Hours]], Table3[[#This Row],[Med Aide/Tech Hours]])</f>
        <v>173.62688888888889</v>
      </c>
      <c r="T605" s="3">
        <v>173.62688888888889</v>
      </c>
      <c r="U605" s="3">
        <v>0</v>
      </c>
      <c r="V605" s="3">
        <v>0</v>
      </c>
      <c r="W605" s="3">
        <f>SUM(Table3[[#This Row],[RN Hours Contract]:[Med Aide Hours Contract]])</f>
        <v>14.038444444444444</v>
      </c>
      <c r="X605" s="3">
        <v>0</v>
      </c>
      <c r="Y605" s="3">
        <v>0</v>
      </c>
      <c r="Z605" s="3">
        <v>0</v>
      </c>
      <c r="AA605" s="3">
        <v>9.3810000000000002</v>
      </c>
      <c r="AB605" s="3">
        <v>0</v>
      </c>
      <c r="AC605" s="3">
        <v>4.6574444444444438</v>
      </c>
      <c r="AD605" s="3">
        <v>0</v>
      </c>
      <c r="AE605" s="3">
        <v>0</v>
      </c>
      <c r="AF605" t="s">
        <v>603</v>
      </c>
      <c r="AG605" s="13">
        <v>3</v>
      </c>
      <c r="AQ605"/>
    </row>
    <row r="606" spans="1:43" x14ac:dyDescent="0.2">
      <c r="A606" t="s">
        <v>681</v>
      </c>
      <c r="B606" t="s">
        <v>1289</v>
      </c>
      <c r="C606" t="s">
        <v>1391</v>
      </c>
      <c r="D606" t="s">
        <v>1692</v>
      </c>
      <c r="E606" s="3">
        <v>55.355555555555554</v>
      </c>
      <c r="F606" s="3">
        <f>Table3[[#This Row],[Total Hours Nurse Staffing]]/Table3[[#This Row],[MDS Census]]</f>
        <v>3.550881172219992</v>
      </c>
      <c r="G606" s="3">
        <f>Table3[[#This Row],[Total Direct Care Staff Hours]]/Table3[[#This Row],[MDS Census]]</f>
        <v>3.2456222400642316</v>
      </c>
      <c r="H606" s="3">
        <f>Table3[[#This Row],[Total RN Hours (w/ Admin, DON)]]/Table3[[#This Row],[MDS Census]]</f>
        <v>1.1504817342432758</v>
      </c>
      <c r="I606" s="3">
        <f>Table3[[#This Row],[RN Hours (excl. Admin, DON)]]/Table3[[#This Row],[MDS Census]]</f>
        <v>0.8452228020875151</v>
      </c>
      <c r="J606" s="3">
        <f t="shared" si="9"/>
        <v>196.56100000000001</v>
      </c>
      <c r="K606" s="3">
        <f>SUM(Table3[[#This Row],[RN Hours (excl. Admin, DON)]], Table3[[#This Row],[LPN Hours (excl. Admin)]], Table3[[#This Row],[CNA Hours]], Table3[[#This Row],[NA TR Hours]], Table3[[#This Row],[Med Aide/Tech Hours]])</f>
        <v>179.66322222222223</v>
      </c>
      <c r="L606" s="3">
        <f>SUM(Table3[[#This Row],[RN Hours (excl. Admin, DON)]:[RN DON Hours]])</f>
        <v>63.685555555555553</v>
      </c>
      <c r="M606" s="3">
        <v>46.787777777777777</v>
      </c>
      <c r="N606" s="3">
        <v>11.564444444444442</v>
      </c>
      <c r="O606" s="3">
        <v>5.333333333333333</v>
      </c>
      <c r="P606" s="3">
        <f>SUM(Table3[[#This Row],[LPN Hours (excl. Admin)]:[LPN Admin Hours]])</f>
        <v>24.996666666666666</v>
      </c>
      <c r="Q606" s="3">
        <v>24.996666666666666</v>
      </c>
      <c r="R606" s="3">
        <v>0</v>
      </c>
      <c r="S606" s="3">
        <f>SUM(Table3[[#This Row],[CNA Hours]], Table3[[#This Row],[NA TR Hours]], Table3[[#This Row],[Med Aide/Tech Hours]])</f>
        <v>107.87877777777778</v>
      </c>
      <c r="T606" s="3">
        <v>107.87877777777778</v>
      </c>
      <c r="U606" s="3">
        <v>0</v>
      </c>
      <c r="V606" s="3">
        <v>0</v>
      </c>
      <c r="W606" s="3">
        <f>SUM(Table3[[#This Row],[RN Hours Contract]:[Med Aide Hours Contract]])</f>
        <v>0</v>
      </c>
      <c r="X606" s="3">
        <v>0</v>
      </c>
      <c r="Y606" s="3">
        <v>0</v>
      </c>
      <c r="Z606" s="3">
        <v>0</v>
      </c>
      <c r="AA606" s="3">
        <v>0</v>
      </c>
      <c r="AB606" s="3">
        <v>0</v>
      </c>
      <c r="AC606" s="3">
        <v>0</v>
      </c>
      <c r="AD606" s="3">
        <v>0</v>
      </c>
      <c r="AE606" s="3">
        <v>0</v>
      </c>
      <c r="AF606" t="s">
        <v>604</v>
      </c>
      <c r="AG606" s="13">
        <v>3</v>
      </c>
      <c r="AQ606"/>
    </row>
    <row r="607" spans="1:43" x14ac:dyDescent="0.2">
      <c r="A607" t="s">
        <v>681</v>
      </c>
      <c r="B607" t="s">
        <v>1290</v>
      </c>
      <c r="C607" t="s">
        <v>1508</v>
      </c>
      <c r="D607" t="s">
        <v>1718</v>
      </c>
      <c r="E607" s="3">
        <v>38.488888888888887</v>
      </c>
      <c r="F607" s="3">
        <f>Table3[[#This Row],[Total Hours Nurse Staffing]]/Table3[[#This Row],[MDS Census]]</f>
        <v>6.6298152424942263</v>
      </c>
      <c r="G607" s="3">
        <f>Table3[[#This Row],[Total Direct Care Staff Hours]]/Table3[[#This Row],[MDS Census]]</f>
        <v>5.7731466512702081</v>
      </c>
      <c r="H607" s="3">
        <f>Table3[[#This Row],[Total RN Hours (w/ Admin, DON)]]/Table3[[#This Row],[MDS Census]]</f>
        <v>1.9560046189376445</v>
      </c>
      <c r="I607" s="3">
        <f>Table3[[#This Row],[RN Hours (excl. Admin, DON)]]/Table3[[#This Row],[MDS Census]]</f>
        <v>1.5141743648960742</v>
      </c>
      <c r="J607" s="3">
        <f t="shared" si="9"/>
        <v>255.1742222222222</v>
      </c>
      <c r="K607" s="3">
        <f>SUM(Table3[[#This Row],[RN Hours (excl. Admin, DON)]], Table3[[#This Row],[LPN Hours (excl. Admin)]], Table3[[#This Row],[CNA Hours]], Table3[[#This Row],[NA TR Hours]], Table3[[#This Row],[Med Aide/Tech Hours]])</f>
        <v>222.202</v>
      </c>
      <c r="L607" s="3">
        <f>SUM(Table3[[#This Row],[RN Hours (excl. Admin, DON)]:[RN DON Hours]])</f>
        <v>75.284444444444446</v>
      </c>
      <c r="M607" s="3">
        <v>58.278888888888893</v>
      </c>
      <c r="N607" s="3">
        <v>13.672222222222222</v>
      </c>
      <c r="O607" s="3">
        <v>3.3333333333333335</v>
      </c>
      <c r="P607" s="3">
        <f>SUM(Table3[[#This Row],[LPN Hours (excl. Admin)]:[LPN Admin Hours]])</f>
        <v>67.7331111111111</v>
      </c>
      <c r="Q607" s="3">
        <v>51.766444444444438</v>
      </c>
      <c r="R607" s="3">
        <v>15.966666666666667</v>
      </c>
      <c r="S607" s="3">
        <f>SUM(Table3[[#This Row],[CNA Hours]], Table3[[#This Row],[NA TR Hours]], Table3[[#This Row],[Med Aide/Tech Hours]])</f>
        <v>112.15666666666667</v>
      </c>
      <c r="T607" s="3">
        <v>112.15666666666667</v>
      </c>
      <c r="U607" s="3">
        <v>0</v>
      </c>
      <c r="V607" s="3">
        <v>0</v>
      </c>
      <c r="W607" s="3">
        <f>SUM(Table3[[#This Row],[RN Hours Contract]:[Med Aide Hours Contract]])</f>
        <v>2.9333333333333331</v>
      </c>
      <c r="X607" s="3">
        <v>0</v>
      </c>
      <c r="Y607" s="3">
        <v>0</v>
      </c>
      <c r="Z607" s="3">
        <v>2.9333333333333331</v>
      </c>
      <c r="AA607" s="3">
        <v>0</v>
      </c>
      <c r="AB607" s="3">
        <v>0</v>
      </c>
      <c r="AC607" s="3">
        <v>0</v>
      </c>
      <c r="AD607" s="3">
        <v>0</v>
      </c>
      <c r="AE607" s="3">
        <v>0</v>
      </c>
      <c r="AF607" t="s">
        <v>605</v>
      </c>
      <c r="AG607" s="13">
        <v>3</v>
      </c>
      <c r="AQ607"/>
    </row>
    <row r="608" spans="1:43" x14ac:dyDescent="0.2">
      <c r="A608" t="s">
        <v>681</v>
      </c>
      <c r="B608" t="s">
        <v>1291</v>
      </c>
      <c r="C608" t="s">
        <v>1568</v>
      </c>
      <c r="D608" t="s">
        <v>1720</v>
      </c>
      <c r="E608" s="3">
        <v>36.222222222222221</v>
      </c>
      <c r="F608" s="3">
        <f>Table3[[#This Row],[Total Hours Nurse Staffing]]/Table3[[#This Row],[MDS Census]]</f>
        <v>3.6651871165644172</v>
      </c>
      <c r="G608" s="3">
        <f>Table3[[#This Row],[Total Direct Care Staff Hours]]/Table3[[#This Row],[MDS Census]]</f>
        <v>3.4958128834355828</v>
      </c>
      <c r="H608" s="3">
        <f>Table3[[#This Row],[Total RN Hours (w/ Admin, DON)]]/Table3[[#This Row],[MDS Census]]</f>
        <v>1.346739263803681</v>
      </c>
      <c r="I608" s="3">
        <f>Table3[[#This Row],[RN Hours (excl. Admin, DON)]]/Table3[[#This Row],[MDS Census]]</f>
        <v>1.1773650306748467</v>
      </c>
      <c r="J608" s="3">
        <f t="shared" si="9"/>
        <v>132.76122222222222</v>
      </c>
      <c r="K608" s="3">
        <f>SUM(Table3[[#This Row],[RN Hours (excl. Admin, DON)]], Table3[[#This Row],[LPN Hours (excl. Admin)]], Table3[[#This Row],[CNA Hours]], Table3[[#This Row],[NA TR Hours]], Table3[[#This Row],[Med Aide/Tech Hours]])</f>
        <v>126.62611111111111</v>
      </c>
      <c r="L608" s="3">
        <f>SUM(Table3[[#This Row],[RN Hours (excl. Admin, DON)]:[RN DON Hours]])</f>
        <v>48.781888888888894</v>
      </c>
      <c r="M608" s="3">
        <v>42.646777777777778</v>
      </c>
      <c r="N608" s="3">
        <v>1.0073333333333332</v>
      </c>
      <c r="O608" s="3">
        <v>5.1277777777777782</v>
      </c>
      <c r="P608" s="3">
        <f>SUM(Table3[[#This Row],[LPN Hours (excl. Admin)]:[LPN Admin Hours]])</f>
        <v>0.72955555555555551</v>
      </c>
      <c r="Q608" s="3">
        <v>0.72955555555555551</v>
      </c>
      <c r="R608" s="3">
        <v>0</v>
      </c>
      <c r="S608" s="3">
        <f>SUM(Table3[[#This Row],[CNA Hours]], Table3[[#This Row],[NA TR Hours]], Table3[[#This Row],[Med Aide/Tech Hours]])</f>
        <v>83.24977777777778</v>
      </c>
      <c r="T608" s="3">
        <v>83.24977777777778</v>
      </c>
      <c r="U608" s="3">
        <v>0</v>
      </c>
      <c r="V608" s="3">
        <v>0</v>
      </c>
      <c r="W608" s="3">
        <f>SUM(Table3[[#This Row],[RN Hours Contract]:[Med Aide Hours Contract]])</f>
        <v>0</v>
      </c>
      <c r="X608" s="3">
        <v>0</v>
      </c>
      <c r="Y608" s="3">
        <v>0</v>
      </c>
      <c r="Z608" s="3">
        <v>0</v>
      </c>
      <c r="AA608" s="3">
        <v>0</v>
      </c>
      <c r="AB608" s="3">
        <v>0</v>
      </c>
      <c r="AC608" s="3">
        <v>0</v>
      </c>
      <c r="AD608" s="3">
        <v>0</v>
      </c>
      <c r="AE608" s="3">
        <v>0</v>
      </c>
      <c r="AF608" t="s">
        <v>606</v>
      </c>
      <c r="AG608" s="13">
        <v>3</v>
      </c>
      <c r="AQ608"/>
    </row>
    <row r="609" spans="1:43" x14ac:dyDescent="0.2">
      <c r="A609" t="s">
        <v>681</v>
      </c>
      <c r="B609" t="s">
        <v>1292</v>
      </c>
      <c r="C609" t="s">
        <v>1677</v>
      </c>
      <c r="D609" t="s">
        <v>1734</v>
      </c>
      <c r="E609" s="3">
        <v>92.677777777777777</v>
      </c>
      <c r="F609" s="3">
        <f>Table3[[#This Row],[Total Hours Nurse Staffing]]/Table3[[#This Row],[MDS Census]]</f>
        <v>3.2260340486752188</v>
      </c>
      <c r="G609" s="3">
        <f>Table3[[#This Row],[Total Direct Care Staff Hours]]/Table3[[#This Row],[MDS Census]]</f>
        <v>2.9572689126004073</v>
      </c>
      <c r="H609" s="3">
        <f>Table3[[#This Row],[Total RN Hours (w/ Admin, DON)]]/Table3[[#This Row],[MDS Census]]</f>
        <v>1.1248843064380771</v>
      </c>
      <c r="I609" s="3">
        <f>Table3[[#This Row],[RN Hours (excl. Admin, DON)]]/Table3[[#This Row],[MDS Census]]</f>
        <v>0.85611917036326579</v>
      </c>
      <c r="J609" s="3">
        <f t="shared" si="9"/>
        <v>298.98166666666668</v>
      </c>
      <c r="K609" s="3">
        <f>SUM(Table3[[#This Row],[RN Hours (excl. Admin, DON)]], Table3[[#This Row],[LPN Hours (excl. Admin)]], Table3[[#This Row],[CNA Hours]], Table3[[#This Row],[NA TR Hours]], Table3[[#This Row],[Med Aide/Tech Hours]])</f>
        <v>274.07311111111107</v>
      </c>
      <c r="L609" s="3">
        <f>SUM(Table3[[#This Row],[RN Hours (excl. Admin, DON)]:[RN DON Hours]])</f>
        <v>104.25177777777779</v>
      </c>
      <c r="M609" s="3">
        <v>79.343222222222224</v>
      </c>
      <c r="N609" s="3">
        <v>19.920333333333339</v>
      </c>
      <c r="O609" s="3">
        <v>4.9882222222222232</v>
      </c>
      <c r="P609" s="3">
        <f>SUM(Table3[[#This Row],[LPN Hours (excl. Admin)]:[LPN Admin Hours]])</f>
        <v>47.045444444444449</v>
      </c>
      <c r="Q609" s="3">
        <v>47.045444444444449</v>
      </c>
      <c r="R609" s="3">
        <v>0</v>
      </c>
      <c r="S609" s="3">
        <f>SUM(Table3[[#This Row],[CNA Hours]], Table3[[#This Row],[NA TR Hours]], Table3[[#This Row],[Med Aide/Tech Hours]])</f>
        <v>147.68444444444444</v>
      </c>
      <c r="T609" s="3">
        <v>147.68444444444444</v>
      </c>
      <c r="U609" s="3">
        <v>0</v>
      </c>
      <c r="V609" s="3">
        <v>0</v>
      </c>
      <c r="W609" s="3">
        <f>SUM(Table3[[#This Row],[RN Hours Contract]:[Med Aide Hours Contract]])</f>
        <v>34.508111111111106</v>
      </c>
      <c r="X609" s="3">
        <v>16.744888888888887</v>
      </c>
      <c r="Y609" s="3">
        <v>0.37677777777777777</v>
      </c>
      <c r="Z609" s="3">
        <v>0</v>
      </c>
      <c r="AA609" s="3">
        <v>0</v>
      </c>
      <c r="AB609" s="3">
        <v>0</v>
      </c>
      <c r="AC609" s="3">
        <v>17.386444444444439</v>
      </c>
      <c r="AD609" s="3">
        <v>0</v>
      </c>
      <c r="AE609" s="3">
        <v>0</v>
      </c>
      <c r="AF609" t="s">
        <v>607</v>
      </c>
      <c r="AG609" s="13">
        <v>3</v>
      </c>
      <c r="AQ609"/>
    </row>
    <row r="610" spans="1:43" x14ac:dyDescent="0.2">
      <c r="A610" t="s">
        <v>681</v>
      </c>
      <c r="B610" t="s">
        <v>1293</v>
      </c>
      <c r="C610" t="s">
        <v>1662</v>
      </c>
      <c r="D610" t="s">
        <v>1707</v>
      </c>
      <c r="E610" s="3">
        <v>55.822222222222223</v>
      </c>
      <c r="F610" s="3">
        <f>Table3[[#This Row],[Total Hours Nurse Staffing]]/Table3[[#This Row],[MDS Census]]</f>
        <v>4.5896695859872612</v>
      </c>
      <c r="G610" s="3">
        <f>Table3[[#This Row],[Total Direct Care Staff Hours]]/Table3[[#This Row],[MDS Census]]</f>
        <v>4.2198447452229306</v>
      </c>
      <c r="H610" s="3">
        <f>Table3[[#This Row],[Total RN Hours (w/ Admin, DON)]]/Table3[[#This Row],[MDS Census]]</f>
        <v>0.9146894904458599</v>
      </c>
      <c r="I610" s="3">
        <f>Table3[[#This Row],[RN Hours (excl. Admin, DON)]]/Table3[[#This Row],[MDS Census]]</f>
        <v>0.5448646496815287</v>
      </c>
      <c r="J610" s="3">
        <f t="shared" si="9"/>
        <v>256.20555555555558</v>
      </c>
      <c r="K610" s="3">
        <f>SUM(Table3[[#This Row],[RN Hours (excl. Admin, DON)]], Table3[[#This Row],[LPN Hours (excl. Admin)]], Table3[[#This Row],[CNA Hours]], Table3[[#This Row],[NA TR Hours]], Table3[[#This Row],[Med Aide/Tech Hours]])</f>
        <v>235.56111111111113</v>
      </c>
      <c r="L610" s="3">
        <f>SUM(Table3[[#This Row],[RN Hours (excl. Admin, DON)]:[RN DON Hours]])</f>
        <v>51.06</v>
      </c>
      <c r="M610" s="3">
        <v>30.415555555555557</v>
      </c>
      <c r="N610" s="3">
        <v>16.111111111111111</v>
      </c>
      <c r="O610" s="3">
        <v>4.5333333333333332</v>
      </c>
      <c r="P610" s="3">
        <f>SUM(Table3[[#This Row],[LPN Hours (excl. Admin)]:[LPN Admin Hours]])</f>
        <v>66.040000000000006</v>
      </c>
      <c r="Q610" s="3">
        <v>66.040000000000006</v>
      </c>
      <c r="R610" s="3">
        <v>0</v>
      </c>
      <c r="S610" s="3">
        <f>SUM(Table3[[#This Row],[CNA Hours]], Table3[[#This Row],[NA TR Hours]], Table3[[#This Row],[Med Aide/Tech Hours]])</f>
        <v>139.10555555555555</v>
      </c>
      <c r="T610" s="3">
        <v>126.58333333333333</v>
      </c>
      <c r="U610" s="3">
        <v>12.522222222222227</v>
      </c>
      <c r="V610" s="3">
        <v>0</v>
      </c>
      <c r="W610" s="3">
        <f>SUM(Table3[[#This Row],[RN Hours Contract]:[Med Aide Hours Contract]])</f>
        <v>71.61388888888888</v>
      </c>
      <c r="X610" s="3">
        <v>0</v>
      </c>
      <c r="Y610" s="3">
        <v>0</v>
      </c>
      <c r="Z610" s="3">
        <v>0</v>
      </c>
      <c r="AA610" s="3">
        <v>37.463888888888889</v>
      </c>
      <c r="AB610" s="3">
        <v>0</v>
      </c>
      <c r="AC610" s="3">
        <v>34.15</v>
      </c>
      <c r="AD610" s="3">
        <v>0</v>
      </c>
      <c r="AE610" s="3">
        <v>0</v>
      </c>
      <c r="AF610" t="s">
        <v>608</v>
      </c>
      <c r="AG610" s="13">
        <v>3</v>
      </c>
      <c r="AQ610"/>
    </row>
    <row r="611" spans="1:43" x14ac:dyDescent="0.2">
      <c r="A611" t="s">
        <v>681</v>
      </c>
      <c r="B611" t="s">
        <v>1294</v>
      </c>
      <c r="C611" t="s">
        <v>1371</v>
      </c>
      <c r="D611" t="s">
        <v>1721</v>
      </c>
      <c r="E611" s="3">
        <v>50.12222222222222</v>
      </c>
      <c r="F611" s="3">
        <f>Table3[[#This Row],[Total Hours Nurse Staffing]]/Table3[[#This Row],[MDS Census]]</f>
        <v>3.7184704056750166</v>
      </c>
      <c r="G611" s="3">
        <f>Table3[[#This Row],[Total Direct Care Staff Hours]]/Table3[[#This Row],[MDS Census]]</f>
        <v>3.4809399246286858</v>
      </c>
      <c r="H611" s="3">
        <f>Table3[[#This Row],[Total RN Hours (w/ Admin, DON)]]/Table3[[#This Row],[MDS Census]]</f>
        <v>0.98830636222567059</v>
      </c>
      <c r="I611" s="3">
        <f>Table3[[#This Row],[RN Hours (excl. Admin, DON)]]/Table3[[#This Row],[MDS Census]]</f>
        <v>0.75498780758146755</v>
      </c>
      <c r="J611" s="3">
        <f t="shared" si="9"/>
        <v>186.37799999999999</v>
      </c>
      <c r="K611" s="3">
        <f>SUM(Table3[[#This Row],[RN Hours (excl. Admin, DON)]], Table3[[#This Row],[LPN Hours (excl. Admin)]], Table3[[#This Row],[CNA Hours]], Table3[[#This Row],[NA TR Hours]], Table3[[#This Row],[Med Aide/Tech Hours]])</f>
        <v>174.47244444444445</v>
      </c>
      <c r="L611" s="3">
        <f>SUM(Table3[[#This Row],[RN Hours (excl. Admin, DON)]:[RN DON Hours]])</f>
        <v>49.536111111111111</v>
      </c>
      <c r="M611" s="3">
        <v>37.841666666666669</v>
      </c>
      <c r="N611" s="3">
        <v>6.0055555555555555</v>
      </c>
      <c r="O611" s="3">
        <v>5.6888888888888891</v>
      </c>
      <c r="P611" s="3">
        <f>SUM(Table3[[#This Row],[LPN Hours (excl. Admin)]:[LPN Admin Hours]])</f>
        <v>42.030555555555551</v>
      </c>
      <c r="Q611" s="3">
        <v>41.819444444444443</v>
      </c>
      <c r="R611" s="3">
        <v>0.21111111111111111</v>
      </c>
      <c r="S611" s="3">
        <f>SUM(Table3[[#This Row],[CNA Hours]], Table3[[#This Row],[NA TR Hours]], Table3[[#This Row],[Med Aide/Tech Hours]])</f>
        <v>94.811333333333337</v>
      </c>
      <c r="T611" s="3">
        <v>94.811333333333337</v>
      </c>
      <c r="U611" s="3">
        <v>0</v>
      </c>
      <c r="V611" s="3">
        <v>0</v>
      </c>
      <c r="W611" s="3">
        <f>SUM(Table3[[#This Row],[RN Hours Contract]:[Med Aide Hours Contract]])</f>
        <v>0</v>
      </c>
      <c r="X611" s="3">
        <v>0</v>
      </c>
      <c r="Y611" s="3">
        <v>0</v>
      </c>
      <c r="Z611" s="3">
        <v>0</v>
      </c>
      <c r="AA611" s="3">
        <v>0</v>
      </c>
      <c r="AB611" s="3">
        <v>0</v>
      </c>
      <c r="AC611" s="3">
        <v>0</v>
      </c>
      <c r="AD611" s="3">
        <v>0</v>
      </c>
      <c r="AE611" s="3">
        <v>0</v>
      </c>
      <c r="AF611" t="s">
        <v>609</v>
      </c>
      <c r="AG611" s="13">
        <v>3</v>
      </c>
      <c r="AQ611"/>
    </row>
    <row r="612" spans="1:43" x14ac:dyDescent="0.2">
      <c r="A612" t="s">
        <v>681</v>
      </c>
      <c r="B612" t="s">
        <v>1295</v>
      </c>
      <c r="C612" t="s">
        <v>1678</v>
      </c>
      <c r="D612" t="s">
        <v>1731</v>
      </c>
      <c r="E612" s="3">
        <v>40.411111111111111</v>
      </c>
      <c r="F612" s="3">
        <f>Table3[[#This Row],[Total Hours Nurse Staffing]]/Table3[[#This Row],[MDS Census]]</f>
        <v>5.587473192191367</v>
      </c>
      <c r="G612" s="3">
        <f>Table3[[#This Row],[Total Direct Care Staff Hours]]/Table3[[#This Row],[MDS Census]]</f>
        <v>4.9666125927962614</v>
      </c>
      <c r="H612" s="3">
        <f>Table3[[#This Row],[Total RN Hours (w/ Admin, DON)]]/Table3[[#This Row],[MDS Census]]</f>
        <v>1.2447869122903492</v>
      </c>
      <c r="I612" s="3">
        <f>Table3[[#This Row],[RN Hours (excl. Admin, DON)]]/Table3[[#This Row],[MDS Census]]</f>
        <v>0.62392631289524336</v>
      </c>
      <c r="J612" s="3">
        <f t="shared" si="9"/>
        <v>225.79600000000002</v>
      </c>
      <c r="K612" s="3">
        <f>SUM(Table3[[#This Row],[RN Hours (excl. Admin, DON)]], Table3[[#This Row],[LPN Hours (excl. Admin)]], Table3[[#This Row],[CNA Hours]], Table3[[#This Row],[NA TR Hours]], Table3[[#This Row],[Med Aide/Tech Hours]])</f>
        <v>200.70633333333336</v>
      </c>
      <c r="L612" s="3">
        <f>SUM(Table3[[#This Row],[RN Hours (excl. Admin, DON)]:[RN DON Hours]])</f>
        <v>50.303222222222225</v>
      </c>
      <c r="M612" s="3">
        <v>25.213555555555555</v>
      </c>
      <c r="N612" s="3">
        <v>19.40077777777778</v>
      </c>
      <c r="O612" s="3">
        <v>5.6888888888888891</v>
      </c>
      <c r="P612" s="3">
        <f>SUM(Table3[[#This Row],[LPN Hours (excl. Admin)]:[LPN Admin Hours]])</f>
        <v>52.015000000000001</v>
      </c>
      <c r="Q612" s="3">
        <v>52.015000000000001</v>
      </c>
      <c r="R612" s="3">
        <v>0</v>
      </c>
      <c r="S612" s="3">
        <f>SUM(Table3[[#This Row],[CNA Hours]], Table3[[#This Row],[NA TR Hours]], Table3[[#This Row],[Med Aide/Tech Hours]])</f>
        <v>123.47777777777779</v>
      </c>
      <c r="T612" s="3">
        <v>119.44300000000001</v>
      </c>
      <c r="U612" s="3">
        <v>4.0347777777777774</v>
      </c>
      <c r="V612" s="3">
        <v>0</v>
      </c>
      <c r="W612" s="3">
        <f>SUM(Table3[[#This Row],[RN Hours Contract]:[Med Aide Hours Contract]])</f>
        <v>0</v>
      </c>
      <c r="X612" s="3">
        <v>0</v>
      </c>
      <c r="Y612" s="3">
        <v>0</v>
      </c>
      <c r="Z612" s="3">
        <v>0</v>
      </c>
      <c r="AA612" s="3">
        <v>0</v>
      </c>
      <c r="AB612" s="3">
        <v>0</v>
      </c>
      <c r="AC612" s="3">
        <v>0</v>
      </c>
      <c r="AD612" s="3">
        <v>0</v>
      </c>
      <c r="AE612" s="3">
        <v>0</v>
      </c>
      <c r="AF612" t="s">
        <v>610</v>
      </c>
      <c r="AG612" s="13">
        <v>3</v>
      </c>
      <c r="AQ612"/>
    </row>
    <row r="613" spans="1:43" x14ac:dyDescent="0.2">
      <c r="A613" t="s">
        <v>681</v>
      </c>
      <c r="B613" t="s">
        <v>1296</v>
      </c>
      <c r="C613" t="s">
        <v>1661</v>
      </c>
      <c r="D613" t="s">
        <v>1737</v>
      </c>
      <c r="E613" s="3">
        <v>89.422222222222217</v>
      </c>
      <c r="F613" s="3">
        <f>Table3[[#This Row],[Total Hours Nurse Staffing]]/Table3[[#This Row],[MDS Census]]</f>
        <v>3.4416886182902582</v>
      </c>
      <c r="G613" s="3">
        <f>Table3[[#This Row],[Total Direct Care Staff Hours]]/Table3[[#This Row],[MDS Census]]</f>
        <v>3.1545365308151094</v>
      </c>
      <c r="H613" s="3">
        <f>Table3[[#This Row],[Total RN Hours (w/ Admin, DON)]]/Table3[[#This Row],[MDS Census]]</f>
        <v>0.86867544731610347</v>
      </c>
      <c r="I613" s="3">
        <f>Table3[[#This Row],[RN Hours (excl. Admin, DON)]]/Table3[[#This Row],[MDS Census]]</f>
        <v>0.58152335984095438</v>
      </c>
      <c r="J613" s="3">
        <f t="shared" si="9"/>
        <v>307.76344444444442</v>
      </c>
      <c r="K613" s="3">
        <f>SUM(Table3[[#This Row],[RN Hours (excl. Admin, DON)]], Table3[[#This Row],[LPN Hours (excl. Admin)]], Table3[[#This Row],[CNA Hours]], Table3[[#This Row],[NA TR Hours]], Table3[[#This Row],[Med Aide/Tech Hours]])</f>
        <v>282.08566666666667</v>
      </c>
      <c r="L613" s="3">
        <f>SUM(Table3[[#This Row],[RN Hours (excl. Admin, DON)]:[RN DON Hours]])</f>
        <v>77.678888888888892</v>
      </c>
      <c r="M613" s="3">
        <v>52.001111111111115</v>
      </c>
      <c r="N613" s="3">
        <v>20.077777777777779</v>
      </c>
      <c r="O613" s="3">
        <v>5.6</v>
      </c>
      <c r="P613" s="3">
        <f>SUM(Table3[[#This Row],[LPN Hours (excl. Admin)]:[LPN Admin Hours]])</f>
        <v>56.463666666666661</v>
      </c>
      <c r="Q613" s="3">
        <v>56.463666666666661</v>
      </c>
      <c r="R613" s="3">
        <v>0</v>
      </c>
      <c r="S613" s="3">
        <f>SUM(Table3[[#This Row],[CNA Hours]], Table3[[#This Row],[NA TR Hours]], Table3[[#This Row],[Med Aide/Tech Hours]])</f>
        <v>173.62088888888889</v>
      </c>
      <c r="T613" s="3">
        <v>108.226</v>
      </c>
      <c r="U613" s="3">
        <v>65.394888888888886</v>
      </c>
      <c r="V613" s="3">
        <v>0</v>
      </c>
      <c r="W613" s="3">
        <f>SUM(Table3[[#This Row],[RN Hours Contract]:[Med Aide Hours Contract]])</f>
        <v>7.5388888888888879</v>
      </c>
      <c r="X613" s="3">
        <v>0</v>
      </c>
      <c r="Y613" s="3">
        <v>0</v>
      </c>
      <c r="Z613" s="3">
        <v>0</v>
      </c>
      <c r="AA613" s="3">
        <v>2.3108888888888894</v>
      </c>
      <c r="AB613" s="3">
        <v>0</v>
      </c>
      <c r="AC613" s="3">
        <v>5.2279999999999989</v>
      </c>
      <c r="AD613" s="3">
        <v>0</v>
      </c>
      <c r="AE613" s="3">
        <v>0</v>
      </c>
      <c r="AF613" t="s">
        <v>611</v>
      </c>
      <c r="AG613" s="13">
        <v>3</v>
      </c>
      <c r="AQ613"/>
    </row>
    <row r="614" spans="1:43" x14ac:dyDescent="0.2">
      <c r="A614" t="s">
        <v>681</v>
      </c>
      <c r="B614" t="s">
        <v>1297</v>
      </c>
      <c r="C614" t="s">
        <v>1365</v>
      </c>
      <c r="D614" t="s">
        <v>1711</v>
      </c>
      <c r="E614" s="3">
        <v>80.833333333333329</v>
      </c>
      <c r="F614" s="3">
        <f>Table3[[#This Row],[Total Hours Nurse Staffing]]/Table3[[#This Row],[MDS Census]]</f>
        <v>5.7156591065292099</v>
      </c>
      <c r="G614" s="3">
        <f>Table3[[#This Row],[Total Direct Care Staff Hours]]/Table3[[#This Row],[MDS Census]]</f>
        <v>5.4035628865979382</v>
      </c>
      <c r="H614" s="3">
        <f>Table3[[#This Row],[Total RN Hours (w/ Admin, DON)]]/Table3[[#This Row],[MDS Census]]</f>
        <v>0.65463917525773208</v>
      </c>
      <c r="I614" s="3">
        <f>Table3[[#This Row],[RN Hours (excl. Admin, DON)]]/Table3[[#This Row],[MDS Census]]</f>
        <v>0.34254295532646051</v>
      </c>
      <c r="J614" s="3">
        <f t="shared" si="9"/>
        <v>462.01577777777777</v>
      </c>
      <c r="K614" s="3">
        <f>SUM(Table3[[#This Row],[RN Hours (excl. Admin, DON)]], Table3[[#This Row],[LPN Hours (excl. Admin)]], Table3[[#This Row],[CNA Hours]], Table3[[#This Row],[NA TR Hours]], Table3[[#This Row],[Med Aide/Tech Hours]])</f>
        <v>436.78800000000001</v>
      </c>
      <c r="L614" s="3">
        <f>SUM(Table3[[#This Row],[RN Hours (excl. Admin, DON)]:[RN DON Hours]])</f>
        <v>52.916666666666671</v>
      </c>
      <c r="M614" s="3">
        <v>27.68888888888889</v>
      </c>
      <c r="N614" s="3">
        <v>19.894444444444446</v>
      </c>
      <c r="O614" s="3">
        <v>5.333333333333333</v>
      </c>
      <c r="P614" s="3">
        <f>SUM(Table3[[#This Row],[LPN Hours (excl. Admin)]:[LPN Admin Hours]])</f>
        <v>174.44444444444446</v>
      </c>
      <c r="Q614" s="3">
        <v>174.44444444444446</v>
      </c>
      <c r="R614" s="3">
        <v>0</v>
      </c>
      <c r="S614" s="3">
        <f>SUM(Table3[[#This Row],[CNA Hours]], Table3[[#This Row],[NA TR Hours]], Table3[[#This Row],[Med Aide/Tech Hours]])</f>
        <v>234.65466666666666</v>
      </c>
      <c r="T614" s="3">
        <v>234.65466666666666</v>
      </c>
      <c r="U614" s="3">
        <v>0</v>
      </c>
      <c r="V614" s="3">
        <v>0</v>
      </c>
      <c r="W614" s="3">
        <f>SUM(Table3[[#This Row],[RN Hours Contract]:[Med Aide Hours Contract]])</f>
        <v>7.7749999999999995</v>
      </c>
      <c r="X614" s="3">
        <v>3.4027777777777777</v>
      </c>
      <c r="Y614" s="3">
        <v>0</v>
      </c>
      <c r="Z614" s="3">
        <v>0</v>
      </c>
      <c r="AA614" s="3">
        <v>4.3722222222222218</v>
      </c>
      <c r="AB614" s="3">
        <v>0</v>
      </c>
      <c r="AC614" s="3">
        <v>0</v>
      </c>
      <c r="AD614" s="3">
        <v>0</v>
      </c>
      <c r="AE614" s="3">
        <v>0</v>
      </c>
      <c r="AF614" t="s">
        <v>612</v>
      </c>
      <c r="AG614" s="13">
        <v>3</v>
      </c>
      <c r="AQ614"/>
    </row>
    <row r="615" spans="1:43" x14ac:dyDescent="0.2">
      <c r="A615" t="s">
        <v>681</v>
      </c>
      <c r="B615" t="s">
        <v>1298</v>
      </c>
      <c r="C615" t="s">
        <v>1673</v>
      </c>
      <c r="D615" t="s">
        <v>1697</v>
      </c>
      <c r="E615" s="3">
        <v>101.36666666666666</v>
      </c>
      <c r="F615" s="3">
        <f>Table3[[#This Row],[Total Hours Nurse Staffing]]/Table3[[#This Row],[MDS Census]]</f>
        <v>3.7593182067302426</v>
      </c>
      <c r="G615" s="3">
        <f>Table3[[#This Row],[Total Direct Care Staff Hours]]/Table3[[#This Row],[MDS Census]]</f>
        <v>3.559688698892908</v>
      </c>
      <c r="H615" s="3">
        <f>Table3[[#This Row],[Total RN Hours (w/ Admin, DON)]]/Table3[[#This Row],[MDS Census]]</f>
        <v>0.38165954181738465</v>
      </c>
      <c r="I615" s="3">
        <f>Table3[[#This Row],[RN Hours (excl. Admin, DON)]]/Table3[[#This Row],[MDS Census]]</f>
        <v>0.28524608133289492</v>
      </c>
      <c r="J615" s="3">
        <f t="shared" si="9"/>
        <v>381.06955555555555</v>
      </c>
      <c r="K615" s="3">
        <f>SUM(Table3[[#This Row],[RN Hours (excl. Admin, DON)]], Table3[[#This Row],[LPN Hours (excl. Admin)]], Table3[[#This Row],[CNA Hours]], Table3[[#This Row],[NA TR Hours]], Table3[[#This Row],[Med Aide/Tech Hours]])</f>
        <v>360.83377777777775</v>
      </c>
      <c r="L615" s="3">
        <f>SUM(Table3[[#This Row],[RN Hours (excl. Admin, DON)]:[RN DON Hours]])</f>
        <v>38.687555555555555</v>
      </c>
      <c r="M615" s="3">
        <v>28.914444444444445</v>
      </c>
      <c r="N615" s="3">
        <v>4.5</v>
      </c>
      <c r="O615" s="3">
        <v>5.2731111111111106</v>
      </c>
      <c r="P615" s="3">
        <f>SUM(Table3[[#This Row],[LPN Hours (excl. Admin)]:[LPN Admin Hours]])</f>
        <v>113.58122222222222</v>
      </c>
      <c r="Q615" s="3">
        <v>103.11855555555556</v>
      </c>
      <c r="R615" s="3">
        <v>10.462666666666667</v>
      </c>
      <c r="S615" s="3">
        <f>SUM(Table3[[#This Row],[CNA Hours]], Table3[[#This Row],[NA TR Hours]], Table3[[#This Row],[Med Aide/Tech Hours]])</f>
        <v>228.80077777777777</v>
      </c>
      <c r="T615" s="3">
        <v>228.80077777777777</v>
      </c>
      <c r="U615" s="3">
        <v>0</v>
      </c>
      <c r="V615" s="3">
        <v>0</v>
      </c>
      <c r="W615" s="3">
        <f>SUM(Table3[[#This Row],[RN Hours Contract]:[Med Aide Hours Contract]])</f>
        <v>74.412000000000006</v>
      </c>
      <c r="X615" s="3">
        <v>18.011000000000003</v>
      </c>
      <c r="Y615" s="3">
        <v>0</v>
      </c>
      <c r="Z615" s="3">
        <v>0</v>
      </c>
      <c r="AA615" s="3">
        <v>39.310666666666663</v>
      </c>
      <c r="AB615" s="3">
        <v>0</v>
      </c>
      <c r="AC615" s="3">
        <v>17.090333333333334</v>
      </c>
      <c r="AD615" s="3">
        <v>0</v>
      </c>
      <c r="AE615" s="3">
        <v>0</v>
      </c>
      <c r="AF615" t="s">
        <v>613</v>
      </c>
      <c r="AG615" s="13">
        <v>3</v>
      </c>
      <c r="AQ615"/>
    </row>
    <row r="616" spans="1:43" x14ac:dyDescent="0.2">
      <c r="A616" t="s">
        <v>681</v>
      </c>
      <c r="B616" t="s">
        <v>1299</v>
      </c>
      <c r="C616" t="s">
        <v>1467</v>
      </c>
      <c r="D616" t="s">
        <v>1721</v>
      </c>
      <c r="E616" s="3">
        <v>127.24444444444444</v>
      </c>
      <c r="F616" s="3">
        <f>Table3[[#This Row],[Total Hours Nurse Staffing]]/Table3[[#This Row],[MDS Census]]</f>
        <v>3.5481173594132032</v>
      </c>
      <c r="G616" s="3">
        <f>Table3[[#This Row],[Total Direct Care Staff Hours]]/Table3[[#This Row],[MDS Census]]</f>
        <v>3.3416905344044707</v>
      </c>
      <c r="H616" s="3">
        <f>Table3[[#This Row],[Total RN Hours (w/ Admin, DON)]]/Table3[[#This Row],[MDS Census]]</f>
        <v>1.2896603213412503</v>
      </c>
      <c r="I616" s="3">
        <f>Table3[[#This Row],[RN Hours (excl. Admin, DON)]]/Table3[[#This Row],[MDS Census]]</f>
        <v>1.0832334963325183</v>
      </c>
      <c r="J616" s="3">
        <f t="shared" si="9"/>
        <v>451.47822222222226</v>
      </c>
      <c r="K616" s="3">
        <f>SUM(Table3[[#This Row],[RN Hours (excl. Admin, DON)]], Table3[[#This Row],[LPN Hours (excl. Admin)]], Table3[[#This Row],[CNA Hours]], Table3[[#This Row],[NA TR Hours]], Table3[[#This Row],[Med Aide/Tech Hours]])</f>
        <v>425.21155555555555</v>
      </c>
      <c r="L616" s="3">
        <f>SUM(Table3[[#This Row],[RN Hours (excl. Admin, DON)]:[RN DON Hours]])</f>
        <v>164.1021111111111</v>
      </c>
      <c r="M616" s="3">
        <v>137.83544444444445</v>
      </c>
      <c r="N616" s="3">
        <v>20.666666666666668</v>
      </c>
      <c r="O616" s="3">
        <v>5.6</v>
      </c>
      <c r="P616" s="3">
        <f>SUM(Table3[[#This Row],[LPN Hours (excl. Admin)]:[LPN Admin Hours]])</f>
        <v>71.597222222222229</v>
      </c>
      <c r="Q616" s="3">
        <v>71.597222222222229</v>
      </c>
      <c r="R616" s="3">
        <v>0</v>
      </c>
      <c r="S616" s="3">
        <f>SUM(Table3[[#This Row],[CNA Hours]], Table3[[#This Row],[NA TR Hours]], Table3[[#This Row],[Med Aide/Tech Hours]])</f>
        <v>215.7788888888889</v>
      </c>
      <c r="T616" s="3">
        <v>194.80422222222222</v>
      </c>
      <c r="U616" s="3">
        <v>20.974666666666664</v>
      </c>
      <c r="V616" s="3">
        <v>0</v>
      </c>
      <c r="W616" s="3">
        <f>SUM(Table3[[#This Row],[RN Hours Contract]:[Med Aide Hours Contract]])</f>
        <v>44.616000000000007</v>
      </c>
      <c r="X616" s="3">
        <v>1.7611111111111111</v>
      </c>
      <c r="Y616" s="3">
        <v>0</v>
      </c>
      <c r="Z616" s="3">
        <v>0</v>
      </c>
      <c r="AA616" s="3">
        <v>2.9309999999999996</v>
      </c>
      <c r="AB616" s="3">
        <v>0</v>
      </c>
      <c r="AC616" s="3">
        <v>39.923888888888897</v>
      </c>
      <c r="AD616" s="3">
        <v>0</v>
      </c>
      <c r="AE616" s="3">
        <v>0</v>
      </c>
      <c r="AF616" t="s">
        <v>614</v>
      </c>
      <c r="AG616" s="13">
        <v>3</v>
      </c>
      <c r="AQ616"/>
    </row>
    <row r="617" spans="1:43" x14ac:dyDescent="0.2">
      <c r="A617" t="s">
        <v>681</v>
      </c>
      <c r="B617" t="s">
        <v>1300</v>
      </c>
      <c r="C617" t="s">
        <v>1679</v>
      </c>
      <c r="D617" t="s">
        <v>1721</v>
      </c>
      <c r="E617" s="3">
        <v>47.044444444444444</v>
      </c>
      <c r="F617" s="3">
        <f>Table3[[#This Row],[Total Hours Nurse Staffing]]/Table3[[#This Row],[MDS Census]]</f>
        <v>4.6997803495512516</v>
      </c>
      <c r="G617" s="3">
        <f>Table3[[#This Row],[Total Direct Care Staff Hours]]/Table3[[#This Row],[MDS Census]]</f>
        <v>4.1640576287198865</v>
      </c>
      <c r="H617" s="3">
        <f>Table3[[#This Row],[Total RN Hours (w/ Admin, DON)]]/Table3[[#This Row],[MDS Census]]</f>
        <v>1.2490245630609353</v>
      </c>
      <c r="I617" s="3">
        <f>Table3[[#This Row],[RN Hours (excl. Admin, DON)]]/Table3[[#This Row],[MDS Census]]</f>
        <v>0.94588332546055742</v>
      </c>
      <c r="J617" s="3">
        <f t="shared" ref="J617:J680" si="10">SUM(L617,P617,S617)</f>
        <v>221.09855555555555</v>
      </c>
      <c r="K617" s="3">
        <f>SUM(Table3[[#This Row],[RN Hours (excl. Admin, DON)]], Table3[[#This Row],[LPN Hours (excl. Admin)]], Table3[[#This Row],[CNA Hours]], Table3[[#This Row],[NA TR Hours]], Table3[[#This Row],[Med Aide/Tech Hours]])</f>
        <v>195.89577777777777</v>
      </c>
      <c r="L617" s="3">
        <f>SUM(Table3[[#This Row],[RN Hours (excl. Admin, DON)]:[RN DON Hours]])</f>
        <v>58.759666666666668</v>
      </c>
      <c r="M617" s="3">
        <v>44.498555555555555</v>
      </c>
      <c r="N617" s="3">
        <v>9.0166666666666675</v>
      </c>
      <c r="O617" s="3">
        <v>5.2444444444444445</v>
      </c>
      <c r="P617" s="3">
        <f>SUM(Table3[[#This Row],[LPN Hours (excl. Admin)]:[LPN Admin Hours]])</f>
        <v>50.694444444444443</v>
      </c>
      <c r="Q617" s="3">
        <v>39.75277777777778</v>
      </c>
      <c r="R617" s="3">
        <v>10.941666666666666</v>
      </c>
      <c r="S617" s="3">
        <f>SUM(Table3[[#This Row],[CNA Hours]], Table3[[#This Row],[NA TR Hours]], Table3[[#This Row],[Med Aide/Tech Hours]])</f>
        <v>111.64444444444445</v>
      </c>
      <c r="T617" s="3">
        <v>111.64444444444445</v>
      </c>
      <c r="U617" s="3">
        <v>0</v>
      </c>
      <c r="V617" s="3">
        <v>0</v>
      </c>
      <c r="W617" s="3">
        <f>SUM(Table3[[#This Row],[RN Hours Contract]:[Med Aide Hours Contract]])</f>
        <v>0</v>
      </c>
      <c r="X617" s="3">
        <v>0</v>
      </c>
      <c r="Y617" s="3">
        <v>0</v>
      </c>
      <c r="Z617" s="3">
        <v>0</v>
      </c>
      <c r="AA617" s="3">
        <v>0</v>
      </c>
      <c r="AB617" s="3">
        <v>0</v>
      </c>
      <c r="AC617" s="3">
        <v>0</v>
      </c>
      <c r="AD617" s="3">
        <v>0</v>
      </c>
      <c r="AE617" s="3">
        <v>0</v>
      </c>
      <c r="AF617" t="s">
        <v>615</v>
      </c>
      <c r="AG617" s="13">
        <v>3</v>
      </c>
      <c r="AQ617"/>
    </row>
    <row r="618" spans="1:43" x14ac:dyDescent="0.2">
      <c r="A618" t="s">
        <v>681</v>
      </c>
      <c r="B618" t="s">
        <v>1301</v>
      </c>
      <c r="C618" t="s">
        <v>1449</v>
      </c>
      <c r="D618" t="s">
        <v>1748</v>
      </c>
      <c r="E618" s="3">
        <v>87.333333333333329</v>
      </c>
      <c r="F618" s="3">
        <f>Table3[[#This Row],[Total Hours Nurse Staffing]]/Table3[[#This Row],[MDS Census]]</f>
        <v>5.1197073791348595</v>
      </c>
      <c r="G618" s="3">
        <f>Table3[[#This Row],[Total Direct Care Staff Hours]]/Table3[[#This Row],[MDS Census]]</f>
        <v>4.6227735368956751</v>
      </c>
      <c r="H618" s="3">
        <f>Table3[[#This Row],[Total RN Hours (w/ Admin, DON)]]/Table3[[#This Row],[MDS Census]]</f>
        <v>1.0912340966921121</v>
      </c>
      <c r="I618" s="3">
        <f>Table3[[#This Row],[RN Hours (excl. Admin, DON)]]/Table3[[#This Row],[MDS Census]]</f>
        <v>0.72227735368956747</v>
      </c>
      <c r="J618" s="3">
        <f t="shared" si="10"/>
        <v>447.12111111111108</v>
      </c>
      <c r="K618" s="3">
        <f>SUM(Table3[[#This Row],[RN Hours (excl. Admin, DON)]], Table3[[#This Row],[LPN Hours (excl. Admin)]], Table3[[#This Row],[CNA Hours]], Table3[[#This Row],[NA TR Hours]], Table3[[#This Row],[Med Aide/Tech Hours]])</f>
        <v>403.72222222222223</v>
      </c>
      <c r="L618" s="3">
        <f>SUM(Table3[[#This Row],[RN Hours (excl. Admin, DON)]:[RN DON Hours]])</f>
        <v>95.301111111111112</v>
      </c>
      <c r="M618" s="3">
        <v>63.078888888888891</v>
      </c>
      <c r="N618" s="3">
        <v>26.9</v>
      </c>
      <c r="O618" s="3">
        <v>5.322222222222222</v>
      </c>
      <c r="P618" s="3">
        <f>SUM(Table3[[#This Row],[LPN Hours (excl. Admin)]:[LPN Admin Hours]])</f>
        <v>134.83444444444444</v>
      </c>
      <c r="Q618" s="3">
        <v>123.65777777777778</v>
      </c>
      <c r="R618" s="3">
        <v>11.176666666666662</v>
      </c>
      <c r="S618" s="3">
        <f>SUM(Table3[[#This Row],[CNA Hours]], Table3[[#This Row],[NA TR Hours]], Table3[[#This Row],[Med Aide/Tech Hours]])</f>
        <v>216.98555555555555</v>
      </c>
      <c r="T618" s="3">
        <v>216.98555555555555</v>
      </c>
      <c r="U618" s="3">
        <v>0</v>
      </c>
      <c r="V618" s="3">
        <v>0</v>
      </c>
      <c r="W618" s="3">
        <f>SUM(Table3[[#This Row],[RN Hours Contract]:[Med Aide Hours Contract]])</f>
        <v>0</v>
      </c>
      <c r="X618" s="3">
        <v>0</v>
      </c>
      <c r="Y618" s="3">
        <v>0</v>
      </c>
      <c r="Z618" s="3">
        <v>0</v>
      </c>
      <c r="AA618" s="3">
        <v>0</v>
      </c>
      <c r="AB618" s="3">
        <v>0</v>
      </c>
      <c r="AC618" s="3">
        <v>0</v>
      </c>
      <c r="AD618" s="3">
        <v>0</v>
      </c>
      <c r="AE618" s="3">
        <v>0</v>
      </c>
      <c r="AF618" t="s">
        <v>616</v>
      </c>
      <c r="AG618" s="13">
        <v>3</v>
      </c>
      <c r="AQ618"/>
    </row>
    <row r="619" spans="1:43" x14ac:dyDescent="0.2">
      <c r="A619" t="s">
        <v>681</v>
      </c>
      <c r="B619" t="s">
        <v>1302</v>
      </c>
      <c r="C619" t="s">
        <v>1443</v>
      </c>
      <c r="D619" t="s">
        <v>1727</v>
      </c>
      <c r="E619" s="3">
        <v>32.488888888888887</v>
      </c>
      <c r="F619" s="3">
        <f>Table3[[#This Row],[Total Hours Nurse Staffing]]/Table3[[#This Row],[MDS Census]]</f>
        <v>5.9308344733242135</v>
      </c>
      <c r="G619" s="3">
        <f>Table3[[#This Row],[Total Direct Care Staff Hours]]/Table3[[#This Row],[MDS Census]]</f>
        <v>4.9057660738714093</v>
      </c>
      <c r="H619" s="3">
        <f>Table3[[#This Row],[Total RN Hours (w/ Admin, DON)]]/Table3[[#This Row],[MDS Census]]</f>
        <v>1.5794938440492481</v>
      </c>
      <c r="I619" s="3">
        <f>Table3[[#This Row],[RN Hours (excl. Admin, DON)]]/Table3[[#This Row],[MDS Census]]</f>
        <v>0.55442544459644327</v>
      </c>
      <c r="J619" s="3">
        <f t="shared" si="10"/>
        <v>192.68622222222223</v>
      </c>
      <c r="K619" s="3">
        <f>SUM(Table3[[#This Row],[RN Hours (excl. Admin, DON)]], Table3[[#This Row],[LPN Hours (excl. Admin)]], Table3[[#This Row],[CNA Hours]], Table3[[#This Row],[NA TR Hours]], Table3[[#This Row],[Med Aide/Tech Hours]])</f>
        <v>159.38288888888889</v>
      </c>
      <c r="L619" s="3">
        <f>SUM(Table3[[#This Row],[RN Hours (excl. Admin, DON)]:[RN DON Hours]])</f>
        <v>51.31600000000001</v>
      </c>
      <c r="M619" s="3">
        <v>18.012666666666668</v>
      </c>
      <c r="N619" s="3">
        <v>31.258888888888897</v>
      </c>
      <c r="O619" s="3">
        <v>2.0444444444444443</v>
      </c>
      <c r="P619" s="3">
        <f>SUM(Table3[[#This Row],[LPN Hours (excl. Admin)]:[LPN Admin Hours]])</f>
        <v>56.548444444444442</v>
      </c>
      <c r="Q619" s="3">
        <v>56.548444444444442</v>
      </c>
      <c r="R619" s="3">
        <v>0</v>
      </c>
      <c r="S619" s="3">
        <f>SUM(Table3[[#This Row],[CNA Hours]], Table3[[#This Row],[NA TR Hours]], Table3[[#This Row],[Med Aide/Tech Hours]])</f>
        <v>84.821777777777783</v>
      </c>
      <c r="T619" s="3">
        <v>84.821777777777783</v>
      </c>
      <c r="U619" s="3">
        <v>0</v>
      </c>
      <c r="V619" s="3">
        <v>0</v>
      </c>
      <c r="W619" s="3">
        <f>SUM(Table3[[#This Row],[RN Hours Contract]:[Med Aide Hours Contract]])</f>
        <v>87.516555555555556</v>
      </c>
      <c r="X619" s="3">
        <v>5.5388888888888888</v>
      </c>
      <c r="Y619" s="3">
        <v>0</v>
      </c>
      <c r="Z619" s="3">
        <v>0</v>
      </c>
      <c r="AA619" s="3">
        <v>43.600444444444442</v>
      </c>
      <c r="AB619" s="3">
        <v>0</v>
      </c>
      <c r="AC619" s="3">
        <v>38.377222222222223</v>
      </c>
      <c r="AD619" s="3">
        <v>0</v>
      </c>
      <c r="AE619" s="3">
        <v>0</v>
      </c>
      <c r="AF619" t="s">
        <v>617</v>
      </c>
      <c r="AG619" s="13">
        <v>3</v>
      </c>
      <c r="AQ619"/>
    </row>
    <row r="620" spans="1:43" x14ac:dyDescent="0.2">
      <c r="A620" t="s">
        <v>681</v>
      </c>
      <c r="B620" t="s">
        <v>1303</v>
      </c>
      <c r="C620" t="s">
        <v>1471</v>
      </c>
      <c r="D620" t="s">
        <v>1716</v>
      </c>
      <c r="E620" s="3">
        <v>126.9</v>
      </c>
      <c r="F620" s="3">
        <f>Table3[[#This Row],[Total Hours Nurse Staffing]]/Table3[[#This Row],[MDS Census]]</f>
        <v>4.1433631030557745</v>
      </c>
      <c r="G620" s="3">
        <f>Table3[[#This Row],[Total Direct Care Staff Hours]]/Table3[[#This Row],[MDS Census]]</f>
        <v>3.8726249890552489</v>
      </c>
      <c r="H620" s="3">
        <f>Table3[[#This Row],[Total RN Hours (w/ Admin, DON)]]/Table3[[#This Row],[MDS Census]]</f>
        <v>0.49217231415812973</v>
      </c>
      <c r="I620" s="3">
        <f>Table3[[#This Row],[RN Hours (excl. Admin, DON)]]/Table3[[#This Row],[MDS Census]]</f>
        <v>0.33641975308641975</v>
      </c>
      <c r="J620" s="3">
        <f t="shared" si="10"/>
        <v>525.79277777777781</v>
      </c>
      <c r="K620" s="3">
        <f>SUM(Table3[[#This Row],[RN Hours (excl. Admin, DON)]], Table3[[#This Row],[LPN Hours (excl. Admin)]], Table3[[#This Row],[CNA Hours]], Table3[[#This Row],[NA TR Hours]], Table3[[#This Row],[Med Aide/Tech Hours]])</f>
        <v>491.43611111111113</v>
      </c>
      <c r="L620" s="3">
        <f>SUM(Table3[[#This Row],[RN Hours (excl. Admin, DON)]:[RN DON Hours]])</f>
        <v>62.456666666666663</v>
      </c>
      <c r="M620" s="3">
        <v>42.69166666666667</v>
      </c>
      <c r="N620" s="3">
        <v>12.824999999999999</v>
      </c>
      <c r="O620" s="3">
        <v>6.9400000000000013</v>
      </c>
      <c r="P620" s="3">
        <f>SUM(Table3[[#This Row],[LPN Hours (excl. Admin)]:[LPN Admin Hours]])</f>
        <v>204.04444444444445</v>
      </c>
      <c r="Q620" s="3">
        <v>189.45277777777778</v>
      </c>
      <c r="R620" s="3">
        <v>14.591666666666667</v>
      </c>
      <c r="S620" s="3">
        <f>SUM(Table3[[#This Row],[CNA Hours]], Table3[[#This Row],[NA TR Hours]], Table3[[#This Row],[Med Aide/Tech Hours]])</f>
        <v>259.29166666666669</v>
      </c>
      <c r="T620" s="3">
        <v>259.29166666666669</v>
      </c>
      <c r="U620" s="3">
        <v>0</v>
      </c>
      <c r="V620" s="3">
        <v>0</v>
      </c>
      <c r="W620" s="3">
        <f>SUM(Table3[[#This Row],[RN Hours Contract]:[Med Aide Hours Contract]])</f>
        <v>0</v>
      </c>
      <c r="X620" s="3">
        <v>0</v>
      </c>
      <c r="Y620" s="3">
        <v>0</v>
      </c>
      <c r="Z620" s="3">
        <v>0</v>
      </c>
      <c r="AA620" s="3">
        <v>0</v>
      </c>
      <c r="AB620" s="3">
        <v>0</v>
      </c>
      <c r="AC620" s="3">
        <v>0</v>
      </c>
      <c r="AD620" s="3">
        <v>0</v>
      </c>
      <c r="AE620" s="3">
        <v>0</v>
      </c>
      <c r="AF620" t="s">
        <v>618</v>
      </c>
      <c r="AG620" s="13">
        <v>3</v>
      </c>
      <c r="AQ620"/>
    </row>
    <row r="621" spans="1:43" x14ac:dyDescent="0.2">
      <c r="A621" t="s">
        <v>681</v>
      </c>
      <c r="B621" t="s">
        <v>1304</v>
      </c>
      <c r="C621" t="s">
        <v>1522</v>
      </c>
      <c r="D621" t="s">
        <v>1691</v>
      </c>
      <c r="E621" s="3">
        <v>51</v>
      </c>
      <c r="F621" s="3">
        <f>Table3[[#This Row],[Total Hours Nurse Staffing]]/Table3[[#This Row],[MDS Census]]</f>
        <v>3.1280152505446628</v>
      </c>
      <c r="G621" s="3">
        <f>Table3[[#This Row],[Total Direct Care Staff Hours]]/Table3[[#This Row],[MDS Census]]</f>
        <v>2.8481154684095862</v>
      </c>
      <c r="H621" s="3">
        <f>Table3[[#This Row],[Total RN Hours (w/ Admin, DON)]]/Table3[[#This Row],[MDS Census]]</f>
        <v>0.85249891067538131</v>
      </c>
      <c r="I621" s="3">
        <f>Table3[[#This Row],[RN Hours (excl. Admin, DON)]]/Table3[[#This Row],[MDS Census]]</f>
        <v>0.57259912854030504</v>
      </c>
      <c r="J621" s="3">
        <f t="shared" si="10"/>
        <v>159.5287777777778</v>
      </c>
      <c r="K621" s="3">
        <f>SUM(Table3[[#This Row],[RN Hours (excl. Admin, DON)]], Table3[[#This Row],[LPN Hours (excl. Admin)]], Table3[[#This Row],[CNA Hours]], Table3[[#This Row],[NA TR Hours]], Table3[[#This Row],[Med Aide/Tech Hours]])</f>
        <v>145.25388888888889</v>
      </c>
      <c r="L621" s="3">
        <f>SUM(Table3[[#This Row],[RN Hours (excl. Admin, DON)]:[RN DON Hours]])</f>
        <v>43.477444444444444</v>
      </c>
      <c r="M621" s="3">
        <v>29.202555555555556</v>
      </c>
      <c r="N621" s="3">
        <v>6.7918888888888889</v>
      </c>
      <c r="O621" s="3">
        <v>7.4830000000000005</v>
      </c>
      <c r="P621" s="3">
        <f>SUM(Table3[[#This Row],[LPN Hours (excl. Admin)]:[LPN Admin Hours]])</f>
        <v>37.107777777777777</v>
      </c>
      <c r="Q621" s="3">
        <v>37.107777777777777</v>
      </c>
      <c r="R621" s="3">
        <v>0</v>
      </c>
      <c r="S621" s="3">
        <f>SUM(Table3[[#This Row],[CNA Hours]], Table3[[#This Row],[NA TR Hours]], Table3[[#This Row],[Med Aide/Tech Hours]])</f>
        <v>78.943555555555562</v>
      </c>
      <c r="T621" s="3">
        <v>78.943555555555562</v>
      </c>
      <c r="U621" s="3">
        <v>0</v>
      </c>
      <c r="V621" s="3">
        <v>0</v>
      </c>
      <c r="W621" s="3">
        <f>SUM(Table3[[#This Row],[RN Hours Contract]:[Med Aide Hours Contract]])</f>
        <v>60.199777777777776</v>
      </c>
      <c r="X621" s="3">
        <v>8.3928888888888888</v>
      </c>
      <c r="Y621" s="3">
        <v>1.5833333333333333</v>
      </c>
      <c r="Z621" s="3">
        <v>0</v>
      </c>
      <c r="AA621" s="3">
        <v>18.389333333333333</v>
      </c>
      <c r="AB621" s="3">
        <v>0</v>
      </c>
      <c r="AC621" s="3">
        <v>31.83422222222222</v>
      </c>
      <c r="AD621" s="3">
        <v>0</v>
      </c>
      <c r="AE621" s="3">
        <v>0</v>
      </c>
      <c r="AF621" t="s">
        <v>619</v>
      </c>
      <c r="AG621" s="13">
        <v>3</v>
      </c>
      <c r="AQ621"/>
    </row>
    <row r="622" spans="1:43" x14ac:dyDescent="0.2">
      <c r="A622" t="s">
        <v>681</v>
      </c>
      <c r="B622" t="s">
        <v>1305</v>
      </c>
      <c r="C622" t="s">
        <v>1477</v>
      </c>
      <c r="D622" t="s">
        <v>1725</v>
      </c>
      <c r="E622" s="3">
        <v>251.73333333333332</v>
      </c>
      <c r="F622" s="3">
        <f>Table3[[#This Row],[Total Hours Nurse Staffing]]/Table3[[#This Row],[MDS Census]]</f>
        <v>3.808268008474577</v>
      </c>
      <c r="G622" s="3">
        <f>Table3[[#This Row],[Total Direct Care Staff Hours]]/Table3[[#This Row],[MDS Census]]</f>
        <v>3.522089954096046</v>
      </c>
      <c r="H622" s="3">
        <f>Table3[[#This Row],[Total RN Hours (w/ Admin, DON)]]/Table3[[#This Row],[MDS Census]]</f>
        <v>0.89514918785310749</v>
      </c>
      <c r="I622" s="3">
        <f>Table3[[#This Row],[RN Hours (excl. Admin, DON)]]/Table3[[#This Row],[MDS Census]]</f>
        <v>0.64393979519774025</v>
      </c>
      <c r="J622" s="3">
        <f t="shared" si="10"/>
        <v>958.66800000000012</v>
      </c>
      <c r="K622" s="3">
        <f>SUM(Table3[[#This Row],[RN Hours (excl. Admin, DON)]], Table3[[#This Row],[LPN Hours (excl. Admin)]], Table3[[#This Row],[CNA Hours]], Table3[[#This Row],[NA TR Hours]], Table3[[#This Row],[Med Aide/Tech Hours]])</f>
        <v>886.62744444444456</v>
      </c>
      <c r="L622" s="3">
        <f>SUM(Table3[[#This Row],[RN Hours (excl. Admin, DON)]:[RN DON Hours]])</f>
        <v>225.3388888888889</v>
      </c>
      <c r="M622" s="3">
        <v>162.10111111111112</v>
      </c>
      <c r="N622" s="3">
        <v>59.665555555555549</v>
      </c>
      <c r="O622" s="3">
        <v>3.5722222222222224</v>
      </c>
      <c r="P622" s="3">
        <f>SUM(Table3[[#This Row],[LPN Hours (excl. Admin)]:[LPN Admin Hours]])</f>
        <v>195.25666666666666</v>
      </c>
      <c r="Q622" s="3">
        <v>186.45388888888888</v>
      </c>
      <c r="R622" s="3">
        <v>8.8027777777777771</v>
      </c>
      <c r="S622" s="3">
        <f>SUM(Table3[[#This Row],[CNA Hours]], Table3[[#This Row],[NA TR Hours]], Table3[[#This Row],[Med Aide/Tech Hours]])</f>
        <v>538.0724444444445</v>
      </c>
      <c r="T622" s="3">
        <v>517.73311111111116</v>
      </c>
      <c r="U622" s="3">
        <v>20.339333333333336</v>
      </c>
      <c r="V622" s="3">
        <v>0</v>
      </c>
      <c r="W622" s="3">
        <f>SUM(Table3[[#This Row],[RN Hours Contract]:[Med Aide Hours Contract]])</f>
        <v>0</v>
      </c>
      <c r="X622" s="3">
        <v>0</v>
      </c>
      <c r="Y622" s="3">
        <v>0</v>
      </c>
      <c r="Z622" s="3">
        <v>0</v>
      </c>
      <c r="AA622" s="3">
        <v>0</v>
      </c>
      <c r="AB622" s="3">
        <v>0</v>
      </c>
      <c r="AC622" s="3">
        <v>0</v>
      </c>
      <c r="AD622" s="3">
        <v>0</v>
      </c>
      <c r="AE622" s="3">
        <v>0</v>
      </c>
      <c r="AF622" t="s">
        <v>620</v>
      </c>
      <c r="AG622" s="13">
        <v>3</v>
      </c>
      <c r="AQ622"/>
    </row>
    <row r="623" spans="1:43" x14ac:dyDescent="0.2">
      <c r="A623" t="s">
        <v>681</v>
      </c>
      <c r="B623" t="s">
        <v>693</v>
      </c>
      <c r="C623" t="s">
        <v>1391</v>
      </c>
      <c r="D623" t="s">
        <v>1692</v>
      </c>
      <c r="E623" s="3">
        <v>60.422222222222224</v>
      </c>
      <c r="F623" s="3">
        <f>Table3[[#This Row],[Total Hours Nurse Staffing]]/Table3[[#This Row],[MDS Census]]</f>
        <v>2.8270687752850314</v>
      </c>
      <c r="G623" s="3">
        <f>Table3[[#This Row],[Total Direct Care Staff Hours]]/Table3[[#This Row],[MDS Census]]</f>
        <v>2.6365575579257081</v>
      </c>
      <c r="H623" s="3">
        <f>Table3[[#This Row],[Total RN Hours (w/ Admin, DON)]]/Table3[[#This Row],[MDS Census]]</f>
        <v>0.66598013975726367</v>
      </c>
      <c r="I623" s="3">
        <f>Table3[[#This Row],[RN Hours (excl. Admin, DON)]]/Table3[[#This Row],[MDS Census]]</f>
        <v>0.47546892239794042</v>
      </c>
      <c r="J623" s="3">
        <f t="shared" si="10"/>
        <v>170.81777777777779</v>
      </c>
      <c r="K623" s="3">
        <f>SUM(Table3[[#This Row],[RN Hours (excl. Admin, DON)]], Table3[[#This Row],[LPN Hours (excl. Admin)]], Table3[[#This Row],[CNA Hours]], Table3[[#This Row],[NA TR Hours]], Table3[[#This Row],[Med Aide/Tech Hours]])</f>
        <v>159.30666666666667</v>
      </c>
      <c r="L623" s="3">
        <f>SUM(Table3[[#This Row],[RN Hours (excl. Admin, DON)]:[RN DON Hours]])</f>
        <v>40.24</v>
      </c>
      <c r="M623" s="3">
        <v>28.728888888888889</v>
      </c>
      <c r="N623" s="3">
        <v>6.0444444444444443</v>
      </c>
      <c r="O623" s="3">
        <v>5.4666666666666668</v>
      </c>
      <c r="P623" s="3">
        <f>SUM(Table3[[#This Row],[LPN Hours (excl. Admin)]:[LPN Admin Hours]])</f>
        <v>50.864444444444445</v>
      </c>
      <c r="Q623" s="3">
        <v>50.864444444444445</v>
      </c>
      <c r="R623" s="3">
        <v>0</v>
      </c>
      <c r="S623" s="3">
        <f>SUM(Table3[[#This Row],[CNA Hours]], Table3[[#This Row],[NA TR Hours]], Table3[[#This Row],[Med Aide/Tech Hours]])</f>
        <v>79.713333333333338</v>
      </c>
      <c r="T623" s="3">
        <v>63.413333333333334</v>
      </c>
      <c r="U623" s="3">
        <v>16.3</v>
      </c>
      <c r="V623" s="3">
        <v>0</v>
      </c>
      <c r="W623" s="3">
        <f>SUM(Table3[[#This Row],[RN Hours Contract]:[Med Aide Hours Contract]])</f>
        <v>0</v>
      </c>
      <c r="X623" s="3">
        <v>0</v>
      </c>
      <c r="Y623" s="3">
        <v>0</v>
      </c>
      <c r="Z623" s="3">
        <v>0</v>
      </c>
      <c r="AA623" s="3">
        <v>0</v>
      </c>
      <c r="AB623" s="3">
        <v>0</v>
      </c>
      <c r="AC623" s="3">
        <v>0</v>
      </c>
      <c r="AD623" s="3">
        <v>0</v>
      </c>
      <c r="AE623" s="3">
        <v>0</v>
      </c>
      <c r="AF623" t="s">
        <v>621</v>
      </c>
      <c r="AG623" s="13">
        <v>3</v>
      </c>
      <c r="AQ623"/>
    </row>
    <row r="624" spans="1:43" x14ac:dyDescent="0.2">
      <c r="A624" t="s">
        <v>681</v>
      </c>
      <c r="B624" t="s">
        <v>1306</v>
      </c>
      <c r="C624" t="s">
        <v>1416</v>
      </c>
      <c r="D624" t="s">
        <v>1718</v>
      </c>
      <c r="E624" s="3">
        <v>133.92222222222222</v>
      </c>
      <c r="F624" s="3">
        <f>Table3[[#This Row],[Total Hours Nurse Staffing]]/Table3[[#This Row],[MDS Census]]</f>
        <v>3.0252202771094332</v>
      </c>
      <c r="G624" s="3">
        <f>Table3[[#This Row],[Total Direct Care Staff Hours]]/Table3[[#This Row],[MDS Census]]</f>
        <v>2.8377059653198375</v>
      </c>
      <c r="H624" s="3">
        <f>Table3[[#This Row],[Total RN Hours (w/ Admin, DON)]]/Table3[[#This Row],[MDS Census]]</f>
        <v>0.63095660831328304</v>
      </c>
      <c r="I624" s="3">
        <f>Table3[[#This Row],[RN Hours (excl. Admin, DON)]]/Table3[[#This Row],[MDS Census]]</f>
        <v>0.44344229652368711</v>
      </c>
      <c r="J624" s="3">
        <f t="shared" si="10"/>
        <v>405.1442222222222</v>
      </c>
      <c r="K624" s="3">
        <f>SUM(Table3[[#This Row],[RN Hours (excl. Admin, DON)]], Table3[[#This Row],[LPN Hours (excl. Admin)]], Table3[[#This Row],[CNA Hours]], Table3[[#This Row],[NA TR Hours]], Table3[[#This Row],[Med Aide/Tech Hours]])</f>
        <v>380.03188888888889</v>
      </c>
      <c r="L624" s="3">
        <f>SUM(Table3[[#This Row],[RN Hours (excl. Admin, DON)]:[RN DON Hours]])</f>
        <v>84.499111111111119</v>
      </c>
      <c r="M624" s="3">
        <v>59.38677777777778</v>
      </c>
      <c r="N624" s="3">
        <v>22.712333333333333</v>
      </c>
      <c r="O624" s="3">
        <v>2.4</v>
      </c>
      <c r="P624" s="3">
        <f>SUM(Table3[[#This Row],[LPN Hours (excl. Admin)]:[LPN Admin Hours]])</f>
        <v>103.351</v>
      </c>
      <c r="Q624" s="3">
        <v>103.351</v>
      </c>
      <c r="R624" s="3">
        <v>0</v>
      </c>
      <c r="S624" s="3">
        <f>SUM(Table3[[#This Row],[CNA Hours]], Table3[[#This Row],[NA TR Hours]], Table3[[#This Row],[Med Aide/Tech Hours]])</f>
        <v>217.29411111111111</v>
      </c>
      <c r="T624" s="3">
        <v>206.73011111111111</v>
      </c>
      <c r="U624" s="3">
        <v>10.563999999999998</v>
      </c>
      <c r="V624" s="3">
        <v>0</v>
      </c>
      <c r="W624" s="3">
        <f>SUM(Table3[[#This Row],[RN Hours Contract]:[Med Aide Hours Contract]])</f>
        <v>63.289333333333346</v>
      </c>
      <c r="X624" s="3">
        <v>9.7016666666666662</v>
      </c>
      <c r="Y624" s="3">
        <v>0</v>
      </c>
      <c r="Z624" s="3">
        <v>0</v>
      </c>
      <c r="AA624" s="3">
        <v>23.568777777777782</v>
      </c>
      <c r="AB624" s="3">
        <v>0</v>
      </c>
      <c r="AC624" s="3">
        <v>30.018888888888895</v>
      </c>
      <c r="AD624" s="3">
        <v>0</v>
      </c>
      <c r="AE624" s="3">
        <v>0</v>
      </c>
      <c r="AF624" t="s">
        <v>622</v>
      </c>
      <c r="AG624" s="13">
        <v>3</v>
      </c>
      <c r="AQ624"/>
    </row>
    <row r="625" spans="1:43" x14ac:dyDescent="0.2">
      <c r="A625" t="s">
        <v>681</v>
      </c>
      <c r="B625" t="s">
        <v>1307</v>
      </c>
      <c r="C625" t="s">
        <v>1680</v>
      </c>
      <c r="D625" t="s">
        <v>1688</v>
      </c>
      <c r="E625" s="3">
        <v>307.57777777777778</v>
      </c>
      <c r="F625" s="3">
        <f>Table3[[#This Row],[Total Hours Nurse Staffing]]/Table3[[#This Row],[MDS Census]]</f>
        <v>3.9810418322375551</v>
      </c>
      <c r="G625" s="3">
        <f>Table3[[#This Row],[Total Direct Care Staff Hours]]/Table3[[#This Row],[MDS Census]]</f>
        <v>3.6859981215230109</v>
      </c>
      <c r="H625" s="3">
        <f>Table3[[#This Row],[Total RN Hours (w/ Admin, DON)]]/Table3[[#This Row],[MDS Census]]</f>
        <v>0.85942850950075855</v>
      </c>
      <c r="I625" s="3">
        <f>Table3[[#This Row],[RN Hours (excl. Admin, DON)]]/Table3[[#This Row],[MDS Census]]</f>
        <v>0.56438479878621484</v>
      </c>
      <c r="J625" s="3">
        <f t="shared" si="10"/>
        <v>1224.48</v>
      </c>
      <c r="K625" s="3">
        <f>SUM(Table3[[#This Row],[RN Hours (excl. Admin, DON)]], Table3[[#This Row],[LPN Hours (excl. Admin)]], Table3[[#This Row],[CNA Hours]], Table3[[#This Row],[NA TR Hours]], Table3[[#This Row],[Med Aide/Tech Hours]])</f>
        <v>1133.731111111111</v>
      </c>
      <c r="L625" s="3">
        <f>SUM(Table3[[#This Row],[RN Hours (excl. Admin, DON)]:[RN DON Hours]])</f>
        <v>264.3411111111111</v>
      </c>
      <c r="M625" s="3">
        <v>173.5922222222222</v>
      </c>
      <c r="N625" s="3">
        <v>83.904444444444479</v>
      </c>
      <c r="O625" s="3">
        <v>6.8444444444444441</v>
      </c>
      <c r="P625" s="3">
        <f>SUM(Table3[[#This Row],[LPN Hours (excl. Admin)]:[LPN Admin Hours]])</f>
        <v>192.38777777777779</v>
      </c>
      <c r="Q625" s="3">
        <v>192.38777777777779</v>
      </c>
      <c r="R625" s="3">
        <v>0</v>
      </c>
      <c r="S625" s="3">
        <f>SUM(Table3[[#This Row],[CNA Hours]], Table3[[#This Row],[NA TR Hours]], Table3[[#This Row],[Med Aide/Tech Hours]])</f>
        <v>767.75111111111107</v>
      </c>
      <c r="T625" s="3">
        <v>706.55222222222221</v>
      </c>
      <c r="U625" s="3">
        <v>0</v>
      </c>
      <c r="V625" s="3">
        <v>61.198888888888888</v>
      </c>
      <c r="W625" s="3">
        <f>SUM(Table3[[#This Row],[RN Hours Contract]:[Med Aide Hours Contract]])</f>
        <v>0</v>
      </c>
      <c r="X625" s="3">
        <v>0</v>
      </c>
      <c r="Y625" s="3">
        <v>0</v>
      </c>
      <c r="Z625" s="3">
        <v>0</v>
      </c>
      <c r="AA625" s="3">
        <v>0</v>
      </c>
      <c r="AB625" s="3">
        <v>0</v>
      </c>
      <c r="AC625" s="3">
        <v>0</v>
      </c>
      <c r="AD625" s="3">
        <v>0</v>
      </c>
      <c r="AE625" s="3">
        <v>0</v>
      </c>
      <c r="AF625" t="s">
        <v>623</v>
      </c>
      <c r="AG625" s="13">
        <v>3</v>
      </c>
      <c r="AQ625"/>
    </row>
    <row r="626" spans="1:43" x14ac:dyDescent="0.2">
      <c r="A626" t="s">
        <v>681</v>
      </c>
      <c r="B626" t="s">
        <v>1308</v>
      </c>
      <c r="C626" t="s">
        <v>1681</v>
      </c>
      <c r="D626" t="s">
        <v>1714</v>
      </c>
      <c r="E626" s="3">
        <v>66.599999999999994</v>
      </c>
      <c r="F626" s="3">
        <f>Table3[[#This Row],[Total Hours Nurse Staffing]]/Table3[[#This Row],[MDS Census]]</f>
        <v>4.6174591257924593</v>
      </c>
      <c r="G626" s="3">
        <f>Table3[[#This Row],[Total Direct Care Staff Hours]]/Table3[[#This Row],[MDS Census]]</f>
        <v>4.0472972972972983</v>
      </c>
      <c r="H626" s="3">
        <f>Table3[[#This Row],[Total RN Hours (w/ Admin, DON)]]/Table3[[#This Row],[MDS Census]]</f>
        <v>1.0606856856856854</v>
      </c>
      <c r="I626" s="3">
        <f>Table3[[#This Row],[RN Hours (excl. Admin, DON)]]/Table3[[#This Row],[MDS Census]]</f>
        <v>0.49052385719052388</v>
      </c>
      <c r="J626" s="3">
        <f t="shared" si="10"/>
        <v>307.52277777777778</v>
      </c>
      <c r="K626" s="3">
        <f>SUM(Table3[[#This Row],[RN Hours (excl. Admin, DON)]], Table3[[#This Row],[LPN Hours (excl. Admin)]], Table3[[#This Row],[CNA Hours]], Table3[[#This Row],[NA TR Hours]], Table3[[#This Row],[Med Aide/Tech Hours]])</f>
        <v>269.55</v>
      </c>
      <c r="L626" s="3">
        <f>SUM(Table3[[#This Row],[RN Hours (excl. Admin, DON)]:[RN DON Hours]])</f>
        <v>70.641666666666652</v>
      </c>
      <c r="M626" s="3">
        <v>32.668888888888887</v>
      </c>
      <c r="N626" s="3">
        <v>32.550555555555555</v>
      </c>
      <c r="O626" s="3">
        <v>5.4222222222222225</v>
      </c>
      <c r="P626" s="3">
        <f>SUM(Table3[[#This Row],[LPN Hours (excl. Admin)]:[LPN Admin Hours]])</f>
        <v>78.822222222222223</v>
      </c>
      <c r="Q626" s="3">
        <v>78.822222222222223</v>
      </c>
      <c r="R626" s="3">
        <v>0</v>
      </c>
      <c r="S626" s="3">
        <f>SUM(Table3[[#This Row],[CNA Hours]], Table3[[#This Row],[NA TR Hours]], Table3[[#This Row],[Med Aide/Tech Hours]])</f>
        <v>158.0588888888889</v>
      </c>
      <c r="T626" s="3">
        <v>147.72555555555556</v>
      </c>
      <c r="U626" s="3">
        <v>10.333333333333336</v>
      </c>
      <c r="V626" s="3">
        <v>0</v>
      </c>
      <c r="W626" s="3">
        <f>SUM(Table3[[#This Row],[RN Hours Contract]:[Med Aide Hours Contract]])</f>
        <v>0</v>
      </c>
      <c r="X626" s="3">
        <v>0</v>
      </c>
      <c r="Y626" s="3">
        <v>0</v>
      </c>
      <c r="Z626" s="3">
        <v>0</v>
      </c>
      <c r="AA626" s="3">
        <v>0</v>
      </c>
      <c r="AB626" s="3">
        <v>0</v>
      </c>
      <c r="AC626" s="3">
        <v>0</v>
      </c>
      <c r="AD626" s="3">
        <v>0</v>
      </c>
      <c r="AE626" s="3">
        <v>0</v>
      </c>
      <c r="AF626" t="s">
        <v>624</v>
      </c>
      <c r="AG626" s="13">
        <v>3</v>
      </c>
      <c r="AQ626"/>
    </row>
    <row r="627" spans="1:43" x14ac:dyDescent="0.2">
      <c r="A627" t="s">
        <v>681</v>
      </c>
      <c r="B627" t="s">
        <v>1309</v>
      </c>
      <c r="C627" t="s">
        <v>1471</v>
      </c>
      <c r="D627" t="s">
        <v>1716</v>
      </c>
      <c r="E627" s="3">
        <v>62.477777777777774</v>
      </c>
      <c r="F627" s="3">
        <f>Table3[[#This Row],[Total Hours Nurse Staffing]]/Table3[[#This Row],[MDS Census]]</f>
        <v>3.6421838876044816</v>
      </c>
      <c r="G627" s="3">
        <f>Table3[[#This Row],[Total Direct Care Staff Hours]]/Table3[[#This Row],[MDS Census]]</f>
        <v>3.2307487106526769</v>
      </c>
      <c r="H627" s="3">
        <f>Table3[[#This Row],[Total RN Hours (w/ Admin, DON)]]/Table3[[#This Row],[MDS Census]]</f>
        <v>1.3151342699626534</v>
      </c>
      <c r="I627" s="3">
        <f>Table3[[#This Row],[RN Hours (excl. Admin, DON)]]/Table3[[#This Row],[MDS Census]]</f>
        <v>0.90369909301084828</v>
      </c>
      <c r="J627" s="3">
        <f t="shared" si="10"/>
        <v>227.55555555555554</v>
      </c>
      <c r="K627" s="3">
        <f>SUM(Table3[[#This Row],[RN Hours (excl. Admin, DON)]], Table3[[#This Row],[LPN Hours (excl. Admin)]], Table3[[#This Row],[CNA Hours]], Table3[[#This Row],[NA TR Hours]], Table3[[#This Row],[Med Aide/Tech Hours]])</f>
        <v>201.85000000000002</v>
      </c>
      <c r="L627" s="3">
        <f>SUM(Table3[[#This Row],[RN Hours (excl. Admin, DON)]:[RN DON Hours]])</f>
        <v>82.166666666666657</v>
      </c>
      <c r="M627" s="3">
        <v>56.461111111111109</v>
      </c>
      <c r="N627" s="3">
        <v>20.705555555555556</v>
      </c>
      <c r="O627" s="3">
        <v>5</v>
      </c>
      <c r="P627" s="3">
        <f>SUM(Table3[[#This Row],[LPN Hours (excl. Admin)]:[LPN Admin Hours]])</f>
        <v>29.552777777777777</v>
      </c>
      <c r="Q627" s="3">
        <v>29.552777777777777</v>
      </c>
      <c r="R627" s="3">
        <v>0</v>
      </c>
      <c r="S627" s="3">
        <f>SUM(Table3[[#This Row],[CNA Hours]], Table3[[#This Row],[NA TR Hours]], Table3[[#This Row],[Med Aide/Tech Hours]])</f>
        <v>115.83611111111111</v>
      </c>
      <c r="T627" s="3">
        <v>86.363888888888894</v>
      </c>
      <c r="U627" s="3">
        <v>29.472222222222221</v>
      </c>
      <c r="V627" s="3">
        <v>0</v>
      </c>
      <c r="W627" s="3">
        <f>SUM(Table3[[#This Row],[RN Hours Contract]:[Med Aide Hours Contract]])</f>
        <v>0</v>
      </c>
      <c r="X627" s="3">
        <v>0</v>
      </c>
      <c r="Y627" s="3">
        <v>0</v>
      </c>
      <c r="Z627" s="3">
        <v>0</v>
      </c>
      <c r="AA627" s="3">
        <v>0</v>
      </c>
      <c r="AB627" s="3">
        <v>0</v>
      </c>
      <c r="AC627" s="3">
        <v>0</v>
      </c>
      <c r="AD627" s="3">
        <v>0</v>
      </c>
      <c r="AE627" s="3">
        <v>0</v>
      </c>
      <c r="AF627" t="s">
        <v>625</v>
      </c>
      <c r="AG627" s="13">
        <v>3</v>
      </c>
      <c r="AQ627"/>
    </row>
    <row r="628" spans="1:43" x14ac:dyDescent="0.2">
      <c r="A628" t="s">
        <v>681</v>
      </c>
      <c r="B628" t="s">
        <v>1310</v>
      </c>
      <c r="C628" t="s">
        <v>1456</v>
      </c>
      <c r="D628" t="s">
        <v>1731</v>
      </c>
      <c r="E628" s="3">
        <v>32.944444444444443</v>
      </c>
      <c r="F628" s="3">
        <f>Table3[[#This Row],[Total Hours Nurse Staffing]]/Table3[[#This Row],[MDS Census]]</f>
        <v>5.3237065767284992</v>
      </c>
      <c r="G628" s="3">
        <f>Table3[[#This Row],[Total Direct Care Staff Hours]]/Table3[[#This Row],[MDS Census]]</f>
        <v>5.0166239460370994</v>
      </c>
      <c r="H628" s="3">
        <f>Table3[[#This Row],[Total RN Hours (w/ Admin, DON)]]/Table3[[#This Row],[MDS Census]]</f>
        <v>1.6877133220910623</v>
      </c>
      <c r="I628" s="3">
        <f>Table3[[#This Row],[RN Hours (excl. Admin, DON)]]/Table3[[#This Row],[MDS Census]]</f>
        <v>1.5506138279932546</v>
      </c>
      <c r="J628" s="3">
        <f t="shared" si="10"/>
        <v>175.38655555555556</v>
      </c>
      <c r="K628" s="3">
        <f>SUM(Table3[[#This Row],[RN Hours (excl. Admin, DON)]], Table3[[#This Row],[LPN Hours (excl. Admin)]], Table3[[#This Row],[CNA Hours]], Table3[[#This Row],[NA TR Hours]], Table3[[#This Row],[Med Aide/Tech Hours]])</f>
        <v>165.26988888888889</v>
      </c>
      <c r="L628" s="3">
        <f>SUM(Table3[[#This Row],[RN Hours (excl. Admin, DON)]:[RN DON Hours]])</f>
        <v>55.600777777777772</v>
      </c>
      <c r="M628" s="3">
        <v>51.084111111111106</v>
      </c>
      <c r="N628" s="3">
        <v>0.42777777777777776</v>
      </c>
      <c r="O628" s="3">
        <v>4.0888888888888886</v>
      </c>
      <c r="P628" s="3">
        <f>SUM(Table3[[#This Row],[LPN Hours (excl. Admin)]:[LPN Admin Hours]])</f>
        <v>22.966444444444441</v>
      </c>
      <c r="Q628" s="3">
        <v>17.366444444444443</v>
      </c>
      <c r="R628" s="3">
        <v>5.6</v>
      </c>
      <c r="S628" s="3">
        <f>SUM(Table3[[#This Row],[CNA Hours]], Table3[[#This Row],[NA TR Hours]], Table3[[#This Row],[Med Aide/Tech Hours]])</f>
        <v>96.819333333333333</v>
      </c>
      <c r="T628" s="3">
        <v>96.819333333333333</v>
      </c>
      <c r="U628" s="3">
        <v>0</v>
      </c>
      <c r="V628" s="3">
        <v>0</v>
      </c>
      <c r="W628" s="3">
        <f>SUM(Table3[[#This Row],[RN Hours Contract]:[Med Aide Hours Contract]])</f>
        <v>0</v>
      </c>
      <c r="X628" s="3">
        <v>0</v>
      </c>
      <c r="Y628" s="3">
        <v>0</v>
      </c>
      <c r="Z628" s="3">
        <v>0</v>
      </c>
      <c r="AA628" s="3">
        <v>0</v>
      </c>
      <c r="AB628" s="3">
        <v>0</v>
      </c>
      <c r="AC628" s="3">
        <v>0</v>
      </c>
      <c r="AD628" s="3">
        <v>0</v>
      </c>
      <c r="AE628" s="3">
        <v>0</v>
      </c>
      <c r="AF628" t="s">
        <v>626</v>
      </c>
      <c r="AG628" s="13">
        <v>3</v>
      </c>
      <c r="AQ628"/>
    </row>
    <row r="629" spans="1:43" x14ac:dyDescent="0.2">
      <c r="A629" t="s">
        <v>681</v>
      </c>
      <c r="B629" t="s">
        <v>1311</v>
      </c>
      <c r="C629" t="s">
        <v>1589</v>
      </c>
      <c r="D629" t="s">
        <v>1709</v>
      </c>
      <c r="E629" s="3">
        <v>117</v>
      </c>
      <c r="F629" s="3">
        <f>Table3[[#This Row],[Total Hours Nurse Staffing]]/Table3[[#This Row],[MDS Census]]</f>
        <v>3.2017806267806268</v>
      </c>
      <c r="G629" s="3">
        <f>Table3[[#This Row],[Total Direct Care Staff Hours]]/Table3[[#This Row],[MDS Census]]</f>
        <v>3.1554368471035139</v>
      </c>
      <c r="H629" s="3">
        <f>Table3[[#This Row],[Total RN Hours (w/ Admin, DON)]]/Table3[[#This Row],[MDS Census]]</f>
        <v>0.53333333333333333</v>
      </c>
      <c r="I629" s="3">
        <f>Table3[[#This Row],[RN Hours (excl. Admin, DON)]]/Table3[[#This Row],[MDS Census]]</f>
        <v>0.48698955365622032</v>
      </c>
      <c r="J629" s="3">
        <f t="shared" si="10"/>
        <v>374.60833333333335</v>
      </c>
      <c r="K629" s="3">
        <f>SUM(Table3[[#This Row],[RN Hours (excl. Admin, DON)]], Table3[[#This Row],[LPN Hours (excl. Admin)]], Table3[[#This Row],[CNA Hours]], Table3[[#This Row],[NA TR Hours]], Table3[[#This Row],[Med Aide/Tech Hours]])</f>
        <v>369.18611111111113</v>
      </c>
      <c r="L629" s="3">
        <f>SUM(Table3[[#This Row],[RN Hours (excl. Admin, DON)]:[RN DON Hours]])</f>
        <v>62.4</v>
      </c>
      <c r="M629" s="3">
        <v>56.977777777777774</v>
      </c>
      <c r="N629" s="3">
        <v>0</v>
      </c>
      <c r="O629" s="3">
        <v>5.4222222222222225</v>
      </c>
      <c r="P629" s="3">
        <f>SUM(Table3[[#This Row],[LPN Hours (excl. Admin)]:[LPN Admin Hours]])</f>
        <v>121.45833333333333</v>
      </c>
      <c r="Q629" s="3">
        <v>121.45833333333333</v>
      </c>
      <c r="R629" s="3">
        <v>0</v>
      </c>
      <c r="S629" s="3">
        <f>SUM(Table3[[#This Row],[CNA Hours]], Table3[[#This Row],[NA TR Hours]], Table3[[#This Row],[Med Aide/Tech Hours]])</f>
        <v>190.75</v>
      </c>
      <c r="T629" s="3">
        <v>190.75</v>
      </c>
      <c r="U629" s="3">
        <v>0</v>
      </c>
      <c r="V629" s="3">
        <v>0</v>
      </c>
      <c r="W629" s="3">
        <f>SUM(Table3[[#This Row],[RN Hours Contract]:[Med Aide Hours Contract]])</f>
        <v>26.755555555555556</v>
      </c>
      <c r="X629" s="3">
        <v>0</v>
      </c>
      <c r="Y629" s="3">
        <v>0</v>
      </c>
      <c r="Z629" s="3">
        <v>0</v>
      </c>
      <c r="AA629" s="3">
        <v>0</v>
      </c>
      <c r="AB629" s="3">
        <v>0</v>
      </c>
      <c r="AC629" s="3">
        <v>26.755555555555556</v>
      </c>
      <c r="AD629" s="3">
        <v>0</v>
      </c>
      <c r="AE629" s="3">
        <v>0</v>
      </c>
      <c r="AF629" t="s">
        <v>627</v>
      </c>
      <c r="AG629" s="13">
        <v>3</v>
      </c>
      <c r="AQ629"/>
    </row>
    <row r="630" spans="1:43" x14ac:dyDescent="0.2">
      <c r="A630" t="s">
        <v>681</v>
      </c>
      <c r="B630" t="s">
        <v>1312</v>
      </c>
      <c r="C630" t="s">
        <v>1616</v>
      </c>
      <c r="D630" t="s">
        <v>1691</v>
      </c>
      <c r="E630" s="3">
        <v>49.344444444444441</v>
      </c>
      <c r="F630" s="3">
        <f>Table3[[#This Row],[Total Hours Nurse Staffing]]/Table3[[#This Row],[MDS Census]]</f>
        <v>3.3902274262553482</v>
      </c>
      <c r="G630" s="3">
        <f>Table3[[#This Row],[Total Direct Care Staff Hours]]/Table3[[#This Row],[MDS Census]]</f>
        <v>3.184868272911507</v>
      </c>
      <c r="H630" s="3">
        <f>Table3[[#This Row],[Total RN Hours (w/ Admin, DON)]]/Table3[[#This Row],[MDS Census]]</f>
        <v>0.85025895068678237</v>
      </c>
      <c r="I630" s="3">
        <f>Table3[[#This Row],[RN Hours (excl. Admin, DON)]]/Table3[[#This Row],[MDS Census]]</f>
        <v>0.64489979734294078</v>
      </c>
      <c r="J630" s="3">
        <f t="shared" si="10"/>
        <v>167.28888888888889</v>
      </c>
      <c r="K630" s="3">
        <f>SUM(Table3[[#This Row],[RN Hours (excl. Admin, DON)]], Table3[[#This Row],[LPN Hours (excl. Admin)]], Table3[[#This Row],[CNA Hours]], Table3[[#This Row],[NA TR Hours]], Table3[[#This Row],[Med Aide/Tech Hours]])</f>
        <v>157.15555555555557</v>
      </c>
      <c r="L630" s="3">
        <f>SUM(Table3[[#This Row],[RN Hours (excl. Admin, DON)]:[RN DON Hours]])</f>
        <v>41.955555555555556</v>
      </c>
      <c r="M630" s="3">
        <v>31.822222222222223</v>
      </c>
      <c r="N630" s="3">
        <v>4.5333333333333332</v>
      </c>
      <c r="O630" s="3">
        <v>5.6</v>
      </c>
      <c r="P630" s="3">
        <f>SUM(Table3[[#This Row],[LPN Hours (excl. Admin)]:[LPN Admin Hours]])</f>
        <v>44.177777777777777</v>
      </c>
      <c r="Q630" s="3">
        <v>44.177777777777777</v>
      </c>
      <c r="R630" s="3">
        <v>0</v>
      </c>
      <c r="S630" s="3">
        <f>SUM(Table3[[#This Row],[CNA Hours]], Table3[[#This Row],[NA TR Hours]], Table3[[#This Row],[Med Aide/Tech Hours]])</f>
        <v>81.155555555555551</v>
      </c>
      <c r="T630" s="3">
        <v>81.155555555555551</v>
      </c>
      <c r="U630" s="3">
        <v>0</v>
      </c>
      <c r="V630" s="3">
        <v>0</v>
      </c>
      <c r="W630" s="3">
        <f>SUM(Table3[[#This Row],[RN Hours Contract]:[Med Aide Hours Contract]])</f>
        <v>0</v>
      </c>
      <c r="X630" s="3">
        <v>0</v>
      </c>
      <c r="Y630" s="3">
        <v>0</v>
      </c>
      <c r="Z630" s="3">
        <v>0</v>
      </c>
      <c r="AA630" s="3">
        <v>0</v>
      </c>
      <c r="AB630" s="3">
        <v>0</v>
      </c>
      <c r="AC630" s="3">
        <v>0</v>
      </c>
      <c r="AD630" s="3">
        <v>0</v>
      </c>
      <c r="AE630" s="3">
        <v>0</v>
      </c>
      <c r="AF630" t="s">
        <v>628</v>
      </c>
      <c r="AG630" s="13">
        <v>3</v>
      </c>
      <c r="AQ630"/>
    </row>
    <row r="631" spans="1:43" x14ac:dyDescent="0.2">
      <c r="A631" t="s">
        <v>681</v>
      </c>
      <c r="B631" t="s">
        <v>1313</v>
      </c>
      <c r="C631" t="s">
        <v>1509</v>
      </c>
      <c r="D631" t="s">
        <v>1737</v>
      </c>
      <c r="E631" s="3">
        <v>40.93333333333333</v>
      </c>
      <c r="F631" s="3">
        <f>Table3[[#This Row],[Total Hours Nurse Staffing]]/Table3[[#This Row],[MDS Census]]</f>
        <v>3.1439332247557004</v>
      </c>
      <c r="G631" s="3">
        <f>Table3[[#This Row],[Total Direct Care Staff Hours]]/Table3[[#This Row],[MDS Census]]</f>
        <v>2.9897529858849081</v>
      </c>
      <c r="H631" s="3">
        <f>Table3[[#This Row],[Total RN Hours (w/ Admin, DON)]]/Table3[[#This Row],[MDS Census]]</f>
        <v>0.68539630836047771</v>
      </c>
      <c r="I631" s="3">
        <f>Table3[[#This Row],[RN Hours (excl. Admin, DON)]]/Table3[[#This Row],[MDS Census]]</f>
        <v>0.53121606948968514</v>
      </c>
      <c r="J631" s="3">
        <f t="shared" si="10"/>
        <v>128.69166666666666</v>
      </c>
      <c r="K631" s="3">
        <f>SUM(Table3[[#This Row],[RN Hours (excl. Admin, DON)]], Table3[[#This Row],[LPN Hours (excl. Admin)]], Table3[[#This Row],[CNA Hours]], Table3[[#This Row],[NA TR Hours]], Table3[[#This Row],[Med Aide/Tech Hours]])</f>
        <v>122.38055555555556</v>
      </c>
      <c r="L631" s="3">
        <f>SUM(Table3[[#This Row],[RN Hours (excl. Admin, DON)]:[RN DON Hours]])</f>
        <v>28.055555555555554</v>
      </c>
      <c r="M631" s="3">
        <v>21.744444444444444</v>
      </c>
      <c r="N631" s="3">
        <v>0</v>
      </c>
      <c r="O631" s="3">
        <v>6.3111111111111109</v>
      </c>
      <c r="P631" s="3">
        <f>SUM(Table3[[#This Row],[LPN Hours (excl. Admin)]:[LPN Admin Hours]])</f>
        <v>35.708333333333336</v>
      </c>
      <c r="Q631" s="3">
        <v>35.708333333333336</v>
      </c>
      <c r="R631" s="3">
        <v>0</v>
      </c>
      <c r="S631" s="3">
        <f>SUM(Table3[[#This Row],[CNA Hours]], Table3[[#This Row],[NA TR Hours]], Table3[[#This Row],[Med Aide/Tech Hours]])</f>
        <v>64.927777777777777</v>
      </c>
      <c r="T631" s="3">
        <v>64.927777777777777</v>
      </c>
      <c r="U631" s="3">
        <v>0</v>
      </c>
      <c r="V631" s="3">
        <v>0</v>
      </c>
      <c r="W631" s="3">
        <f>SUM(Table3[[#This Row],[RN Hours Contract]:[Med Aide Hours Contract]])</f>
        <v>16.5</v>
      </c>
      <c r="X631" s="3">
        <v>0</v>
      </c>
      <c r="Y631" s="3">
        <v>0</v>
      </c>
      <c r="Z631" s="3">
        <v>0</v>
      </c>
      <c r="AA631" s="3">
        <v>2.9416666666666669</v>
      </c>
      <c r="AB631" s="3">
        <v>0</v>
      </c>
      <c r="AC631" s="3">
        <v>13.558333333333334</v>
      </c>
      <c r="AD631" s="3">
        <v>0</v>
      </c>
      <c r="AE631" s="3">
        <v>0</v>
      </c>
      <c r="AF631" t="s">
        <v>629</v>
      </c>
      <c r="AG631" s="13">
        <v>3</v>
      </c>
      <c r="AQ631"/>
    </row>
    <row r="632" spans="1:43" x14ac:dyDescent="0.2">
      <c r="A632" t="s">
        <v>681</v>
      </c>
      <c r="B632" t="s">
        <v>1314</v>
      </c>
      <c r="C632" t="s">
        <v>1404</v>
      </c>
      <c r="D632" t="s">
        <v>1748</v>
      </c>
      <c r="E632" s="3">
        <v>37.166666666666664</v>
      </c>
      <c r="F632" s="3">
        <f>Table3[[#This Row],[Total Hours Nurse Staffing]]/Table3[[#This Row],[MDS Census]]</f>
        <v>4.0242152466367713</v>
      </c>
      <c r="G632" s="3">
        <f>Table3[[#This Row],[Total Direct Care Staff Hours]]/Table3[[#This Row],[MDS Census]]</f>
        <v>3.7168908819133035</v>
      </c>
      <c r="H632" s="3">
        <f>Table3[[#This Row],[Total RN Hours (w/ Admin, DON)]]/Table3[[#This Row],[MDS Census]]</f>
        <v>1.1702541106128552</v>
      </c>
      <c r="I632" s="3">
        <f>Table3[[#This Row],[RN Hours (excl. Admin, DON)]]/Table3[[#This Row],[MDS Census]]</f>
        <v>0.8629297458893872</v>
      </c>
      <c r="J632" s="3">
        <f t="shared" si="10"/>
        <v>149.56666666666666</v>
      </c>
      <c r="K632" s="3">
        <f>SUM(Table3[[#This Row],[RN Hours (excl. Admin, DON)]], Table3[[#This Row],[LPN Hours (excl. Admin)]], Table3[[#This Row],[CNA Hours]], Table3[[#This Row],[NA TR Hours]], Table3[[#This Row],[Med Aide/Tech Hours]])</f>
        <v>138.14444444444445</v>
      </c>
      <c r="L632" s="3">
        <f>SUM(Table3[[#This Row],[RN Hours (excl. Admin, DON)]:[RN DON Hours]])</f>
        <v>43.494444444444447</v>
      </c>
      <c r="M632" s="3">
        <v>32.072222222222223</v>
      </c>
      <c r="N632" s="3">
        <v>5.6</v>
      </c>
      <c r="O632" s="3">
        <v>5.822222222222222</v>
      </c>
      <c r="P632" s="3">
        <f>SUM(Table3[[#This Row],[LPN Hours (excl. Admin)]:[LPN Admin Hours]])</f>
        <v>22.869444444444444</v>
      </c>
      <c r="Q632" s="3">
        <v>22.869444444444444</v>
      </c>
      <c r="R632" s="3">
        <v>0</v>
      </c>
      <c r="S632" s="3">
        <f>SUM(Table3[[#This Row],[CNA Hours]], Table3[[#This Row],[NA TR Hours]], Table3[[#This Row],[Med Aide/Tech Hours]])</f>
        <v>83.202777777777769</v>
      </c>
      <c r="T632" s="3">
        <v>77.955555555555549</v>
      </c>
      <c r="U632" s="3">
        <v>5.2472222222222218</v>
      </c>
      <c r="V632" s="3">
        <v>0</v>
      </c>
      <c r="W632" s="3">
        <f>SUM(Table3[[#This Row],[RN Hours Contract]:[Med Aide Hours Contract]])</f>
        <v>16.097222222222221</v>
      </c>
      <c r="X632" s="3">
        <v>0</v>
      </c>
      <c r="Y632" s="3">
        <v>0</v>
      </c>
      <c r="Z632" s="3">
        <v>0</v>
      </c>
      <c r="AA632" s="3">
        <v>0.28333333333333333</v>
      </c>
      <c r="AB632" s="3">
        <v>0</v>
      </c>
      <c r="AC632" s="3">
        <v>15.813888888888888</v>
      </c>
      <c r="AD632" s="3">
        <v>0</v>
      </c>
      <c r="AE632" s="3">
        <v>0</v>
      </c>
      <c r="AF632" t="s">
        <v>630</v>
      </c>
      <c r="AG632" s="13">
        <v>3</v>
      </c>
      <c r="AQ632"/>
    </row>
    <row r="633" spans="1:43" x14ac:dyDescent="0.2">
      <c r="A633" t="s">
        <v>681</v>
      </c>
      <c r="B633" t="s">
        <v>1315</v>
      </c>
      <c r="C633" t="s">
        <v>1467</v>
      </c>
      <c r="D633" t="s">
        <v>1721</v>
      </c>
      <c r="E633" s="3">
        <v>41.088888888888889</v>
      </c>
      <c r="F633" s="3">
        <f>Table3[[#This Row],[Total Hours Nurse Staffing]]/Table3[[#This Row],[MDS Census]]</f>
        <v>4.8520605732828557</v>
      </c>
      <c r="G633" s="3">
        <f>Table3[[#This Row],[Total Direct Care Staff Hours]]/Table3[[#This Row],[MDS Census]]</f>
        <v>4.5335776095186588</v>
      </c>
      <c r="H633" s="3">
        <f>Table3[[#This Row],[Total RN Hours (w/ Admin, DON)]]/Table3[[#This Row],[MDS Census]]</f>
        <v>1.2172120064899947</v>
      </c>
      <c r="I633" s="3">
        <f>Table3[[#This Row],[RN Hours (excl. Admin, DON)]]/Table3[[#This Row],[MDS Census]]</f>
        <v>0.95531368307193087</v>
      </c>
      <c r="J633" s="3">
        <f t="shared" si="10"/>
        <v>199.36577777777779</v>
      </c>
      <c r="K633" s="3">
        <f>SUM(Table3[[#This Row],[RN Hours (excl. Admin, DON)]], Table3[[#This Row],[LPN Hours (excl. Admin)]], Table3[[#This Row],[CNA Hours]], Table3[[#This Row],[NA TR Hours]], Table3[[#This Row],[Med Aide/Tech Hours]])</f>
        <v>186.27966666666669</v>
      </c>
      <c r="L633" s="3">
        <f>SUM(Table3[[#This Row],[RN Hours (excl. Admin, DON)]:[RN DON Hours]])</f>
        <v>50.013888888888893</v>
      </c>
      <c r="M633" s="3">
        <v>39.25277777777778</v>
      </c>
      <c r="N633" s="3">
        <v>5.072222222222222</v>
      </c>
      <c r="O633" s="3">
        <v>5.6888888888888891</v>
      </c>
      <c r="P633" s="3">
        <f>SUM(Table3[[#This Row],[LPN Hours (excl. Admin)]:[LPN Admin Hours]])</f>
        <v>37.118333333333339</v>
      </c>
      <c r="Q633" s="3">
        <v>34.793333333333337</v>
      </c>
      <c r="R633" s="3">
        <v>2.3250000000000002</v>
      </c>
      <c r="S633" s="3">
        <f>SUM(Table3[[#This Row],[CNA Hours]], Table3[[#This Row],[NA TR Hours]], Table3[[#This Row],[Med Aide/Tech Hours]])</f>
        <v>112.23355555555555</v>
      </c>
      <c r="T633" s="3">
        <v>112.23355555555555</v>
      </c>
      <c r="U633" s="3">
        <v>0</v>
      </c>
      <c r="V633" s="3">
        <v>0</v>
      </c>
      <c r="W633" s="3">
        <f>SUM(Table3[[#This Row],[RN Hours Contract]:[Med Aide Hours Contract]])</f>
        <v>1.1111111111111112E-2</v>
      </c>
      <c r="X633" s="3">
        <v>0</v>
      </c>
      <c r="Y633" s="3">
        <v>1.1111111111111112E-2</v>
      </c>
      <c r="Z633" s="3">
        <v>0</v>
      </c>
      <c r="AA633" s="3">
        <v>0</v>
      </c>
      <c r="AB633" s="3">
        <v>0</v>
      </c>
      <c r="AC633" s="3">
        <v>0</v>
      </c>
      <c r="AD633" s="3">
        <v>0</v>
      </c>
      <c r="AE633" s="3">
        <v>0</v>
      </c>
      <c r="AF633" t="s">
        <v>631</v>
      </c>
      <c r="AG633" s="13">
        <v>3</v>
      </c>
      <c r="AQ633"/>
    </row>
    <row r="634" spans="1:43" x14ac:dyDescent="0.2">
      <c r="A634" t="s">
        <v>681</v>
      </c>
      <c r="B634" t="s">
        <v>1316</v>
      </c>
      <c r="C634" t="s">
        <v>1682</v>
      </c>
      <c r="D634" t="s">
        <v>1731</v>
      </c>
      <c r="E634" s="3">
        <v>21.411111111111111</v>
      </c>
      <c r="F634" s="3">
        <f>Table3[[#This Row],[Total Hours Nurse Staffing]]/Table3[[#This Row],[MDS Census]]</f>
        <v>3.8850648676699535</v>
      </c>
      <c r="G634" s="3">
        <f>Table3[[#This Row],[Total Direct Care Staff Hours]]/Table3[[#This Row],[MDS Census]]</f>
        <v>3.8850648676699535</v>
      </c>
      <c r="H634" s="3">
        <f>Table3[[#This Row],[Total RN Hours (w/ Admin, DON)]]/Table3[[#This Row],[MDS Census]]</f>
        <v>0.76022314478463926</v>
      </c>
      <c r="I634" s="3">
        <f>Table3[[#This Row],[RN Hours (excl. Admin, DON)]]/Table3[[#This Row],[MDS Census]]</f>
        <v>0.76022314478463926</v>
      </c>
      <c r="J634" s="3">
        <f t="shared" si="10"/>
        <v>83.183555555555557</v>
      </c>
      <c r="K634" s="3">
        <f>SUM(Table3[[#This Row],[RN Hours (excl. Admin, DON)]], Table3[[#This Row],[LPN Hours (excl. Admin)]], Table3[[#This Row],[CNA Hours]], Table3[[#This Row],[NA TR Hours]], Table3[[#This Row],[Med Aide/Tech Hours]])</f>
        <v>83.183555555555557</v>
      </c>
      <c r="L634" s="3">
        <f>SUM(Table3[[#This Row],[RN Hours (excl. Admin, DON)]:[RN DON Hours]])</f>
        <v>16.277222222222221</v>
      </c>
      <c r="M634" s="3">
        <v>16.277222222222221</v>
      </c>
      <c r="N634" s="3">
        <v>0</v>
      </c>
      <c r="O634" s="3">
        <v>0</v>
      </c>
      <c r="P634" s="3">
        <f>SUM(Table3[[#This Row],[LPN Hours (excl. Admin)]:[LPN Admin Hours]])</f>
        <v>19.694333333333333</v>
      </c>
      <c r="Q634" s="3">
        <v>19.694333333333333</v>
      </c>
      <c r="R634" s="3">
        <v>0</v>
      </c>
      <c r="S634" s="3">
        <f>SUM(Table3[[#This Row],[CNA Hours]], Table3[[#This Row],[NA TR Hours]], Table3[[#This Row],[Med Aide/Tech Hours]])</f>
        <v>47.211999999999996</v>
      </c>
      <c r="T634" s="3">
        <v>47.211999999999996</v>
      </c>
      <c r="U634" s="3">
        <v>0</v>
      </c>
      <c r="V634" s="3">
        <v>0</v>
      </c>
      <c r="W634" s="3">
        <f>SUM(Table3[[#This Row],[RN Hours Contract]:[Med Aide Hours Contract]])</f>
        <v>11.710666666666667</v>
      </c>
      <c r="X634" s="3">
        <v>5.1274444444444445</v>
      </c>
      <c r="Y634" s="3">
        <v>0</v>
      </c>
      <c r="Z634" s="3">
        <v>0</v>
      </c>
      <c r="AA634" s="3">
        <v>4.9276666666666671</v>
      </c>
      <c r="AB634" s="3">
        <v>0</v>
      </c>
      <c r="AC634" s="3">
        <v>1.6555555555555554</v>
      </c>
      <c r="AD634" s="3">
        <v>0</v>
      </c>
      <c r="AE634" s="3">
        <v>0</v>
      </c>
      <c r="AF634" t="s">
        <v>632</v>
      </c>
      <c r="AG634" s="13">
        <v>3</v>
      </c>
      <c r="AQ634"/>
    </row>
    <row r="635" spans="1:43" x14ac:dyDescent="0.2">
      <c r="A635" t="s">
        <v>681</v>
      </c>
      <c r="B635" t="s">
        <v>1317</v>
      </c>
      <c r="C635" t="s">
        <v>1636</v>
      </c>
      <c r="D635" t="s">
        <v>1751</v>
      </c>
      <c r="E635" s="3">
        <v>34.866666666666667</v>
      </c>
      <c r="F635" s="3">
        <f>Table3[[#This Row],[Total Hours Nurse Staffing]]/Table3[[#This Row],[MDS Census]]</f>
        <v>4.3919184193753988</v>
      </c>
      <c r="G635" s="3">
        <f>Table3[[#This Row],[Total Direct Care Staff Hours]]/Table3[[#This Row],[MDS Census]]</f>
        <v>4.0933205863607389</v>
      </c>
      <c r="H635" s="3">
        <f>Table3[[#This Row],[Total RN Hours (w/ Admin, DON)]]/Table3[[#This Row],[MDS Census]]</f>
        <v>0.8975462077756533</v>
      </c>
      <c r="I635" s="3">
        <f>Table3[[#This Row],[RN Hours (excl. Admin, DON)]]/Table3[[#This Row],[MDS Census]]</f>
        <v>0.59894837476099427</v>
      </c>
      <c r="J635" s="3">
        <f t="shared" si="10"/>
        <v>153.13155555555556</v>
      </c>
      <c r="K635" s="3">
        <f>SUM(Table3[[#This Row],[RN Hours (excl. Admin, DON)]], Table3[[#This Row],[LPN Hours (excl. Admin)]], Table3[[#This Row],[CNA Hours]], Table3[[#This Row],[NA TR Hours]], Table3[[#This Row],[Med Aide/Tech Hours]])</f>
        <v>142.72044444444444</v>
      </c>
      <c r="L635" s="3">
        <f>SUM(Table3[[#This Row],[RN Hours (excl. Admin, DON)]:[RN DON Hours]])</f>
        <v>31.294444444444444</v>
      </c>
      <c r="M635" s="3">
        <v>20.883333333333333</v>
      </c>
      <c r="N635" s="3">
        <v>0</v>
      </c>
      <c r="O635" s="3">
        <v>10.411111111111111</v>
      </c>
      <c r="P635" s="3">
        <f>SUM(Table3[[#This Row],[LPN Hours (excl. Admin)]:[LPN Admin Hours]])</f>
        <v>26.544444444444444</v>
      </c>
      <c r="Q635" s="3">
        <v>26.544444444444444</v>
      </c>
      <c r="R635" s="3">
        <v>0</v>
      </c>
      <c r="S635" s="3">
        <f>SUM(Table3[[#This Row],[CNA Hours]], Table3[[#This Row],[NA TR Hours]], Table3[[#This Row],[Med Aide/Tech Hours]])</f>
        <v>95.292666666666662</v>
      </c>
      <c r="T635" s="3">
        <v>95.292666666666662</v>
      </c>
      <c r="U635" s="3">
        <v>0</v>
      </c>
      <c r="V635" s="3">
        <v>0</v>
      </c>
      <c r="W635" s="3">
        <f>SUM(Table3[[#This Row],[RN Hours Contract]:[Med Aide Hours Contract]])</f>
        <v>0</v>
      </c>
      <c r="X635" s="3">
        <v>0</v>
      </c>
      <c r="Y635" s="3">
        <v>0</v>
      </c>
      <c r="Z635" s="3">
        <v>0</v>
      </c>
      <c r="AA635" s="3">
        <v>0</v>
      </c>
      <c r="AB635" s="3">
        <v>0</v>
      </c>
      <c r="AC635" s="3">
        <v>0</v>
      </c>
      <c r="AD635" s="3">
        <v>0</v>
      </c>
      <c r="AE635" s="3">
        <v>0</v>
      </c>
      <c r="AF635" t="s">
        <v>633</v>
      </c>
      <c r="AG635" s="13">
        <v>3</v>
      </c>
      <c r="AQ635"/>
    </row>
    <row r="636" spans="1:43" x14ac:dyDescent="0.2">
      <c r="A636" t="s">
        <v>681</v>
      </c>
      <c r="B636" t="s">
        <v>1318</v>
      </c>
      <c r="C636" t="s">
        <v>1441</v>
      </c>
      <c r="D636" t="s">
        <v>1743</v>
      </c>
      <c r="E636" s="3">
        <v>30.555555555555557</v>
      </c>
      <c r="F636" s="3">
        <f>Table3[[#This Row],[Total Hours Nurse Staffing]]/Table3[[#This Row],[MDS Census]]</f>
        <v>3.4708145454545449</v>
      </c>
      <c r="G636" s="3">
        <f>Table3[[#This Row],[Total Direct Care Staff Hours]]/Table3[[#This Row],[MDS Census]]</f>
        <v>3.1650872727272725</v>
      </c>
      <c r="H636" s="3">
        <f>Table3[[#This Row],[Total RN Hours (w/ Admin, DON)]]/Table3[[#This Row],[MDS Census]]</f>
        <v>0.83838909090909075</v>
      </c>
      <c r="I636" s="3">
        <f>Table3[[#This Row],[RN Hours (excl. Admin, DON)]]/Table3[[#This Row],[MDS Census]]</f>
        <v>0.53266181818181813</v>
      </c>
      <c r="J636" s="3">
        <f t="shared" si="10"/>
        <v>106.05266666666665</v>
      </c>
      <c r="K636" s="3">
        <f>SUM(Table3[[#This Row],[RN Hours (excl. Admin, DON)]], Table3[[#This Row],[LPN Hours (excl. Admin)]], Table3[[#This Row],[CNA Hours]], Table3[[#This Row],[NA TR Hours]], Table3[[#This Row],[Med Aide/Tech Hours]])</f>
        <v>96.710999999999999</v>
      </c>
      <c r="L636" s="3">
        <f>SUM(Table3[[#This Row],[RN Hours (excl. Admin, DON)]:[RN DON Hours]])</f>
        <v>25.617444444444441</v>
      </c>
      <c r="M636" s="3">
        <v>16.275777777777776</v>
      </c>
      <c r="N636" s="3">
        <v>4.2027777777777775</v>
      </c>
      <c r="O636" s="3">
        <v>5.1388888888888893</v>
      </c>
      <c r="P636" s="3">
        <f>SUM(Table3[[#This Row],[LPN Hours (excl. Admin)]:[LPN Admin Hours]])</f>
        <v>23.430333333333333</v>
      </c>
      <c r="Q636" s="3">
        <v>23.430333333333333</v>
      </c>
      <c r="R636" s="3">
        <v>0</v>
      </c>
      <c r="S636" s="3">
        <f>SUM(Table3[[#This Row],[CNA Hours]], Table3[[#This Row],[NA TR Hours]], Table3[[#This Row],[Med Aide/Tech Hours]])</f>
        <v>57.004888888888885</v>
      </c>
      <c r="T636" s="3">
        <v>57.004888888888885</v>
      </c>
      <c r="U636" s="3">
        <v>0</v>
      </c>
      <c r="V636" s="3">
        <v>0</v>
      </c>
      <c r="W636" s="3">
        <f>SUM(Table3[[#This Row],[RN Hours Contract]:[Med Aide Hours Contract]])</f>
        <v>28.474444444444444</v>
      </c>
      <c r="X636" s="3">
        <v>4.7505555555555556</v>
      </c>
      <c r="Y636" s="3">
        <v>0</v>
      </c>
      <c r="Z636" s="3">
        <v>0</v>
      </c>
      <c r="AA636" s="3">
        <v>3.3903333333333334</v>
      </c>
      <c r="AB636" s="3">
        <v>0</v>
      </c>
      <c r="AC636" s="3">
        <v>20.333555555555556</v>
      </c>
      <c r="AD636" s="3">
        <v>0</v>
      </c>
      <c r="AE636" s="3">
        <v>0</v>
      </c>
      <c r="AF636" t="s">
        <v>634</v>
      </c>
      <c r="AG636" s="13">
        <v>3</v>
      </c>
      <c r="AQ636"/>
    </row>
    <row r="637" spans="1:43" x14ac:dyDescent="0.2">
      <c r="A637" t="s">
        <v>681</v>
      </c>
      <c r="B637" t="s">
        <v>1319</v>
      </c>
      <c r="C637" t="s">
        <v>1477</v>
      </c>
      <c r="D637" t="s">
        <v>1725</v>
      </c>
      <c r="E637" s="3">
        <v>37.022222222222226</v>
      </c>
      <c r="F637" s="3">
        <f>Table3[[#This Row],[Total Hours Nurse Staffing]]/Table3[[#This Row],[MDS Census]]</f>
        <v>3.1930522208883549</v>
      </c>
      <c r="G637" s="3">
        <f>Table3[[#This Row],[Total Direct Care Staff Hours]]/Table3[[#This Row],[MDS Census]]</f>
        <v>2.95813325330132</v>
      </c>
      <c r="H637" s="3">
        <f>Table3[[#This Row],[Total RN Hours (w/ Admin, DON)]]/Table3[[#This Row],[MDS Census]]</f>
        <v>0.81670168067226867</v>
      </c>
      <c r="I637" s="3">
        <f>Table3[[#This Row],[RN Hours (excl. Admin, DON)]]/Table3[[#This Row],[MDS Census]]</f>
        <v>0.58951080432172864</v>
      </c>
      <c r="J637" s="3">
        <f t="shared" si="10"/>
        <v>118.21388888888889</v>
      </c>
      <c r="K637" s="3">
        <f>SUM(Table3[[#This Row],[RN Hours (excl. Admin, DON)]], Table3[[#This Row],[LPN Hours (excl. Admin)]], Table3[[#This Row],[CNA Hours]], Table3[[#This Row],[NA TR Hours]], Table3[[#This Row],[Med Aide/Tech Hours]])</f>
        <v>109.51666666666665</v>
      </c>
      <c r="L637" s="3">
        <f>SUM(Table3[[#This Row],[RN Hours (excl. Admin, DON)]:[RN DON Hours]])</f>
        <v>30.236111111111107</v>
      </c>
      <c r="M637" s="3">
        <v>21.824999999999999</v>
      </c>
      <c r="N637" s="3">
        <v>2.8111111111111109</v>
      </c>
      <c r="O637" s="3">
        <v>5.6</v>
      </c>
      <c r="P637" s="3">
        <f>SUM(Table3[[#This Row],[LPN Hours (excl. Admin)]:[LPN Admin Hours]])</f>
        <v>22.475000000000001</v>
      </c>
      <c r="Q637" s="3">
        <v>22.18888888888889</v>
      </c>
      <c r="R637" s="3">
        <v>0.28611111111111109</v>
      </c>
      <c r="S637" s="3">
        <f>SUM(Table3[[#This Row],[CNA Hours]], Table3[[#This Row],[NA TR Hours]], Table3[[#This Row],[Med Aide/Tech Hours]])</f>
        <v>65.50277777777778</v>
      </c>
      <c r="T637" s="3">
        <v>58.402777777777779</v>
      </c>
      <c r="U637" s="3">
        <v>7.1</v>
      </c>
      <c r="V637" s="3">
        <v>0</v>
      </c>
      <c r="W637" s="3">
        <f>SUM(Table3[[#This Row],[RN Hours Contract]:[Med Aide Hours Contract]])</f>
        <v>8.9194444444444443</v>
      </c>
      <c r="X637" s="3">
        <v>0</v>
      </c>
      <c r="Y637" s="3">
        <v>0</v>
      </c>
      <c r="Z637" s="3">
        <v>0</v>
      </c>
      <c r="AA637" s="3">
        <v>0.94166666666666665</v>
      </c>
      <c r="AB637" s="3">
        <v>0</v>
      </c>
      <c r="AC637" s="3">
        <v>6.7166666666666668</v>
      </c>
      <c r="AD637" s="3">
        <v>1.2611111111111111</v>
      </c>
      <c r="AE637" s="3">
        <v>0</v>
      </c>
      <c r="AF637" t="s">
        <v>635</v>
      </c>
      <c r="AG637" s="13">
        <v>3</v>
      </c>
      <c r="AQ637"/>
    </row>
    <row r="638" spans="1:43" x14ac:dyDescent="0.2">
      <c r="A638" t="s">
        <v>681</v>
      </c>
      <c r="B638" t="s">
        <v>1320</v>
      </c>
      <c r="C638" t="s">
        <v>1508</v>
      </c>
      <c r="D638" t="s">
        <v>1718</v>
      </c>
      <c r="E638" s="3">
        <v>44.911111111111111</v>
      </c>
      <c r="F638" s="3">
        <f>Table3[[#This Row],[Total Hours Nurse Staffing]]/Table3[[#This Row],[MDS Census]]</f>
        <v>5.5626669965363691</v>
      </c>
      <c r="G638" s="3">
        <f>Table3[[#This Row],[Total Direct Care Staff Hours]]/Table3[[#This Row],[MDS Census]]</f>
        <v>4.4696115784265213</v>
      </c>
      <c r="H638" s="3">
        <f>Table3[[#This Row],[Total RN Hours (w/ Admin, DON)]]/Table3[[#This Row],[MDS Census]]</f>
        <v>1.7710415635823848</v>
      </c>
      <c r="I638" s="3">
        <f>Table3[[#This Row],[RN Hours (excl. Admin, DON)]]/Table3[[#This Row],[MDS Census]]</f>
        <v>0.92471548738248399</v>
      </c>
      <c r="J638" s="3">
        <f t="shared" si="10"/>
        <v>249.82555555555558</v>
      </c>
      <c r="K638" s="3">
        <f>SUM(Table3[[#This Row],[RN Hours (excl. Admin, DON)]], Table3[[#This Row],[LPN Hours (excl. Admin)]], Table3[[#This Row],[CNA Hours]], Table3[[#This Row],[NA TR Hours]], Table3[[#This Row],[Med Aide/Tech Hours]])</f>
        <v>200.73522222222221</v>
      </c>
      <c r="L638" s="3">
        <f>SUM(Table3[[#This Row],[RN Hours (excl. Admin, DON)]:[RN DON Hours]])</f>
        <v>79.539444444444442</v>
      </c>
      <c r="M638" s="3">
        <v>41.53</v>
      </c>
      <c r="N638" s="3">
        <v>32.281666666666666</v>
      </c>
      <c r="O638" s="3">
        <v>5.7277777777777779</v>
      </c>
      <c r="P638" s="3">
        <f>SUM(Table3[[#This Row],[LPN Hours (excl. Admin)]:[LPN Admin Hours]])</f>
        <v>62.436888888888888</v>
      </c>
      <c r="Q638" s="3">
        <v>51.356000000000002</v>
      </c>
      <c r="R638" s="3">
        <v>11.080888888888889</v>
      </c>
      <c r="S638" s="3">
        <f>SUM(Table3[[#This Row],[CNA Hours]], Table3[[#This Row],[NA TR Hours]], Table3[[#This Row],[Med Aide/Tech Hours]])</f>
        <v>107.84922222222222</v>
      </c>
      <c r="T638" s="3">
        <v>107.84922222222222</v>
      </c>
      <c r="U638" s="3">
        <v>0</v>
      </c>
      <c r="V638" s="3">
        <v>0</v>
      </c>
      <c r="W638" s="3">
        <f>SUM(Table3[[#This Row],[RN Hours Contract]:[Med Aide Hours Contract]])</f>
        <v>5.3629999999999995</v>
      </c>
      <c r="X638" s="3">
        <v>0</v>
      </c>
      <c r="Y638" s="3">
        <v>0</v>
      </c>
      <c r="Z638" s="3">
        <v>0</v>
      </c>
      <c r="AA638" s="3">
        <v>1.5741111111111112</v>
      </c>
      <c r="AB638" s="3">
        <v>0</v>
      </c>
      <c r="AC638" s="3">
        <v>3.7888888888888888</v>
      </c>
      <c r="AD638" s="3">
        <v>0</v>
      </c>
      <c r="AE638" s="3">
        <v>0</v>
      </c>
      <c r="AF638" t="s">
        <v>636</v>
      </c>
      <c r="AG638" s="13">
        <v>3</v>
      </c>
      <c r="AQ638"/>
    </row>
    <row r="639" spans="1:43" x14ac:dyDescent="0.2">
      <c r="A639" t="s">
        <v>681</v>
      </c>
      <c r="B639" t="s">
        <v>1321</v>
      </c>
      <c r="C639" t="s">
        <v>1467</v>
      </c>
      <c r="D639" t="s">
        <v>1721</v>
      </c>
      <c r="E639" s="3">
        <v>10.266666666666667</v>
      </c>
      <c r="F639" s="3">
        <f>Table3[[#This Row],[Total Hours Nurse Staffing]]/Table3[[#This Row],[MDS Census]]</f>
        <v>7.9581493506493484</v>
      </c>
      <c r="G639" s="3">
        <f>Table3[[#This Row],[Total Direct Care Staff Hours]]/Table3[[#This Row],[MDS Census]]</f>
        <v>5.0858549783549769</v>
      </c>
      <c r="H639" s="3">
        <f>Table3[[#This Row],[Total RN Hours (w/ Admin, DON)]]/Table3[[#This Row],[MDS Census]]</f>
        <v>5.0521645021645014</v>
      </c>
      <c r="I639" s="3">
        <f>Table3[[#This Row],[RN Hours (excl. Admin, DON)]]/Table3[[#This Row],[MDS Census]]</f>
        <v>2.1798701298701295</v>
      </c>
      <c r="J639" s="3">
        <f t="shared" si="10"/>
        <v>81.703666666666649</v>
      </c>
      <c r="K639" s="3">
        <f>SUM(Table3[[#This Row],[RN Hours (excl. Admin, DON)]], Table3[[#This Row],[LPN Hours (excl. Admin)]], Table3[[#This Row],[CNA Hours]], Table3[[#This Row],[NA TR Hours]], Table3[[#This Row],[Med Aide/Tech Hours]])</f>
        <v>52.214777777777769</v>
      </c>
      <c r="L639" s="3">
        <f>SUM(Table3[[#This Row],[RN Hours (excl. Admin, DON)]:[RN DON Hours]])</f>
        <v>51.868888888888883</v>
      </c>
      <c r="M639" s="3">
        <v>22.38</v>
      </c>
      <c r="N639" s="3">
        <v>29.488888888888884</v>
      </c>
      <c r="O639" s="3">
        <v>0</v>
      </c>
      <c r="P639" s="3">
        <f>SUM(Table3[[#This Row],[LPN Hours (excl. Admin)]:[LPN Admin Hours]])</f>
        <v>20.887</v>
      </c>
      <c r="Q639" s="3">
        <v>20.887</v>
      </c>
      <c r="R639" s="3">
        <v>0</v>
      </c>
      <c r="S639" s="3">
        <f>SUM(Table3[[#This Row],[CNA Hours]], Table3[[#This Row],[NA TR Hours]], Table3[[#This Row],[Med Aide/Tech Hours]])</f>
        <v>8.9477777777777767</v>
      </c>
      <c r="T639" s="3">
        <v>8.9477777777777767</v>
      </c>
      <c r="U639" s="3">
        <v>0</v>
      </c>
      <c r="V639" s="3">
        <v>0</v>
      </c>
      <c r="W639" s="3">
        <f>SUM(Table3[[#This Row],[RN Hours Contract]:[Med Aide Hours Contract]])</f>
        <v>0</v>
      </c>
      <c r="X639" s="3">
        <v>0</v>
      </c>
      <c r="Y639" s="3">
        <v>0</v>
      </c>
      <c r="Z639" s="3">
        <v>0</v>
      </c>
      <c r="AA639" s="3">
        <v>0</v>
      </c>
      <c r="AB639" s="3">
        <v>0</v>
      </c>
      <c r="AC639" s="3">
        <v>0</v>
      </c>
      <c r="AD639" s="3">
        <v>0</v>
      </c>
      <c r="AE639" s="3">
        <v>0</v>
      </c>
      <c r="AF639" t="s">
        <v>637</v>
      </c>
      <c r="AG639" s="13">
        <v>3</v>
      </c>
      <c r="AQ639"/>
    </row>
    <row r="640" spans="1:43" x14ac:dyDescent="0.2">
      <c r="A640" t="s">
        <v>681</v>
      </c>
      <c r="B640" t="s">
        <v>1322</v>
      </c>
      <c r="C640" t="s">
        <v>1413</v>
      </c>
      <c r="D640" t="s">
        <v>1688</v>
      </c>
      <c r="E640" s="3">
        <v>62.37777777777778</v>
      </c>
      <c r="F640" s="3">
        <f>Table3[[#This Row],[Total Hours Nurse Staffing]]/Table3[[#This Row],[MDS Census]]</f>
        <v>4.0842091200570003</v>
      </c>
      <c r="G640" s="3">
        <f>Table3[[#This Row],[Total Direct Care Staff Hours]]/Table3[[#This Row],[MDS Census]]</f>
        <v>3.9117830423940148</v>
      </c>
      <c r="H640" s="3">
        <f>Table3[[#This Row],[Total RN Hours (w/ Admin, DON)]]/Table3[[#This Row],[MDS Census]]</f>
        <v>1.9035447096544351</v>
      </c>
      <c r="I640" s="3">
        <f>Table3[[#This Row],[RN Hours (excl. Admin, DON)]]/Table3[[#This Row],[MDS Census]]</f>
        <v>1.73111863199145</v>
      </c>
      <c r="J640" s="3">
        <f t="shared" si="10"/>
        <v>254.76388888888889</v>
      </c>
      <c r="K640" s="3">
        <f>SUM(Table3[[#This Row],[RN Hours (excl. Admin, DON)]], Table3[[#This Row],[LPN Hours (excl. Admin)]], Table3[[#This Row],[CNA Hours]], Table3[[#This Row],[NA TR Hours]], Table3[[#This Row],[Med Aide/Tech Hours]])</f>
        <v>244.00833333333333</v>
      </c>
      <c r="L640" s="3">
        <f>SUM(Table3[[#This Row],[RN Hours (excl. Admin, DON)]:[RN DON Hours]])</f>
        <v>118.73888888888888</v>
      </c>
      <c r="M640" s="3">
        <v>107.98333333333333</v>
      </c>
      <c r="N640" s="3">
        <v>5.1555555555555559</v>
      </c>
      <c r="O640" s="3">
        <v>5.6</v>
      </c>
      <c r="P640" s="3">
        <f>SUM(Table3[[#This Row],[LPN Hours (excl. Admin)]:[LPN Admin Hours]])</f>
        <v>0</v>
      </c>
      <c r="Q640" s="3">
        <v>0</v>
      </c>
      <c r="R640" s="3">
        <v>0</v>
      </c>
      <c r="S640" s="3">
        <f>SUM(Table3[[#This Row],[CNA Hours]], Table3[[#This Row],[NA TR Hours]], Table3[[#This Row],[Med Aide/Tech Hours]])</f>
        <v>136.02500000000001</v>
      </c>
      <c r="T640" s="3">
        <v>136.02500000000001</v>
      </c>
      <c r="U640" s="3">
        <v>0</v>
      </c>
      <c r="V640" s="3">
        <v>0</v>
      </c>
      <c r="W640" s="3">
        <f>SUM(Table3[[#This Row],[RN Hours Contract]:[Med Aide Hours Contract]])</f>
        <v>0</v>
      </c>
      <c r="X640" s="3">
        <v>0</v>
      </c>
      <c r="Y640" s="3">
        <v>0</v>
      </c>
      <c r="Z640" s="3">
        <v>0</v>
      </c>
      <c r="AA640" s="3">
        <v>0</v>
      </c>
      <c r="AB640" s="3">
        <v>0</v>
      </c>
      <c r="AC640" s="3">
        <v>0</v>
      </c>
      <c r="AD640" s="3">
        <v>0</v>
      </c>
      <c r="AE640" s="3">
        <v>0</v>
      </c>
      <c r="AF640" t="s">
        <v>638</v>
      </c>
      <c r="AG640" s="13">
        <v>3</v>
      </c>
      <c r="AQ640"/>
    </row>
    <row r="641" spans="1:43" x14ac:dyDescent="0.2">
      <c r="A641" t="s">
        <v>681</v>
      </c>
      <c r="B641" t="s">
        <v>1323</v>
      </c>
      <c r="C641" t="s">
        <v>1449</v>
      </c>
      <c r="D641" t="s">
        <v>1748</v>
      </c>
      <c r="E641" s="3">
        <v>18.444444444444443</v>
      </c>
      <c r="F641" s="3">
        <f>Table3[[#This Row],[Total Hours Nurse Staffing]]/Table3[[#This Row],[MDS Census]]</f>
        <v>6.0510542168674712</v>
      </c>
      <c r="G641" s="3">
        <f>Table3[[#This Row],[Total Direct Care Staff Hours]]/Table3[[#This Row],[MDS Census]]</f>
        <v>5.5390060240963859</v>
      </c>
      <c r="H641" s="3">
        <f>Table3[[#This Row],[Total RN Hours (w/ Admin, DON)]]/Table3[[#This Row],[MDS Census]]</f>
        <v>2.9709337349397593</v>
      </c>
      <c r="I641" s="3">
        <f>Table3[[#This Row],[RN Hours (excl. Admin, DON)]]/Table3[[#This Row],[MDS Census]]</f>
        <v>2.4588855421686748</v>
      </c>
      <c r="J641" s="3">
        <f t="shared" si="10"/>
        <v>111.60833333333335</v>
      </c>
      <c r="K641" s="3">
        <f>SUM(Table3[[#This Row],[RN Hours (excl. Admin, DON)]], Table3[[#This Row],[LPN Hours (excl. Admin)]], Table3[[#This Row],[CNA Hours]], Table3[[#This Row],[NA TR Hours]], Table3[[#This Row],[Med Aide/Tech Hours]])</f>
        <v>102.16388888888889</v>
      </c>
      <c r="L641" s="3">
        <f>SUM(Table3[[#This Row],[RN Hours (excl. Admin, DON)]:[RN DON Hours]])</f>
        <v>54.797222222222224</v>
      </c>
      <c r="M641" s="3">
        <v>45.352777777777774</v>
      </c>
      <c r="N641" s="3">
        <v>4.1111111111111107</v>
      </c>
      <c r="O641" s="3">
        <v>5.333333333333333</v>
      </c>
      <c r="P641" s="3">
        <f>SUM(Table3[[#This Row],[LPN Hours (excl. Admin)]:[LPN Admin Hours]])</f>
        <v>22.8</v>
      </c>
      <c r="Q641" s="3">
        <v>22.8</v>
      </c>
      <c r="R641" s="3">
        <v>0</v>
      </c>
      <c r="S641" s="3">
        <f>SUM(Table3[[#This Row],[CNA Hours]], Table3[[#This Row],[NA TR Hours]], Table3[[#This Row],[Med Aide/Tech Hours]])</f>
        <v>34.011111111111113</v>
      </c>
      <c r="T641" s="3">
        <v>34.011111111111113</v>
      </c>
      <c r="U641" s="3">
        <v>0</v>
      </c>
      <c r="V641" s="3">
        <v>0</v>
      </c>
      <c r="W641" s="3">
        <f>SUM(Table3[[#This Row],[RN Hours Contract]:[Med Aide Hours Contract]])</f>
        <v>0</v>
      </c>
      <c r="X641" s="3">
        <v>0</v>
      </c>
      <c r="Y641" s="3">
        <v>0</v>
      </c>
      <c r="Z641" s="3">
        <v>0</v>
      </c>
      <c r="AA641" s="3">
        <v>0</v>
      </c>
      <c r="AB641" s="3">
        <v>0</v>
      </c>
      <c r="AC641" s="3">
        <v>0</v>
      </c>
      <c r="AD641" s="3">
        <v>0</v>
      </c>
      <c r="AE641" s="3">
        <v>0</v>
      </c>
      <c r="AF641" t="s">
        <v>639</v>
      </c>
      <c r="AG641" s="13">
        <v>3</v>
      </c>
      <c r="AQ641"/>
    </row>
    <row r="642" spans="1:43" x14ac:dyDescent="0.2">
      <c r="A642" t="s">
        <v>681</v>
      </c>
      <c r="B642" t="s">
        <v>1324</v>
      </c>
      <c r="C642" t="s">
        <v>1391</v>
      </c>
      <c r="D642" t="s">
        <v>1692</v>
      </c>
      <c r="E642" s="3">
        <v>89.3</v>
      </c>
      <c r="F642" s="3">
        <f>Table3[[#This Row],[Total Hours Nurse Staffing]]/Table3[[#This Row],[MDS Census]]</f>
        <v>3.6727161876322012</v>
      </c>
      <c r="G642" s="3">
        <f>Table3[[#This Row],[Total Direct Care Staff Hours]]/Table3[[#This Row],[MDS Census]]</f>
        <v>3.3142914022645269</v>
      </c>
      <c r="H642" s="3">
        <f>Table3[[#This Row],[Total RN Hours (w/ Admin, DON)]]/Table3[[#This Row],[MDS Census]]</f>
        <v>0.54785740948114969</v>
      </c>
      <c r="I642" s="3">
        <f>Table3[[#This Row],[RN Hours (excl. Admin, DON)]]/Table3[[#This Row],[MDS Census]]</f>
        <v>0.37327485380116959</v>
      </c>
      <c r="J642" s="3">
        <f t="shared" si="10"/>
        <v>327.97355555555555</v>
      </c>
      <c r="K642" s="3">
        <f>SUM(Table3[[#This Row],[RN Hours (excl. Admin, DON)]], Table3[[#This Row],[LPN Hours (excl. Admin)]], Table3[[#This Row],[CNA Hours]], Table3[[#This Row],[NA TR Hours]], Table3[[#This Row],[Med Aide/Tech Hours]])</f>
        <v>295.96622222222226</v>
      </c>
      <c r="L642" s="3">
        <f>SUM(Table3[[#This Row],[RN Hours (excl. Admin, DON)]:[RN DON Hours]])</f>
        <v>48.923666666666669</v>
      </c>
      <c r="M642" s="3">
        <v>33.333444444444446</v>
      </c>
      <c r="N642" s="3">
        <v>9.90133333333333</v>
      </c>
      <c r="O642" s="3">
        <v>5.6888888888888891</v>
      </c>
      <c r="P642" s="3">
        <f>SUM(Table3[[#This Row],[LPN Hours (excl. Admin)]:[LPN Admin Hours]])</f>
        <v>62.539111111111104</v>
      </c>
      <c r="Q642" s="3">
        <v>46.121999999999993</v>
      </c>
      <c r="R642" s="3">
        <v>16.417111111111112</v>
      </c>
      <c r="S642" s="3">
        <f>SUM(Table3[[#This Row],[CNA Hours]], Table3[[#This Row],[NA TR Hours]], Table3[[#This Row],[Med Aide/Tech Hours]])</f>
        <v>216.5107777777778</v>
      </c>
      <c r="T642" s="3">
        <v>216.5107777777778</v>
      </c>
      <c r="U642" s="3">
        <v>0</v>
      </c>
      <c r="V642" s="3">
        <v>0</v>
      </c>
      <c r="W642" s="3">
        <f>SUM(Table3[[#This Row],[RN Hours Contract]:[Med Aide Hours Contract]])</f>
        <v>0</v>
      </c>
      <c r="X642" s="3">
        <v>0</v>
      </c>
      <c r="Y642" s="3">
        <v>0</v>
      </c>
      <c r="Z642" s="3">
        <v>0</v>
      </c>
      <c r="AA642" s="3">
        <v>0</v>
      </c>
      <c r="AB642" s="3">
        <v>0</v>
      </c>
      <c r="AC642" s="3">
        <v>0</v>
      </c>
      <c r="AD642" s="3">
        <v>0</v>
      </c>
      <c r="AE642" s="3">
        <v>0</v>
      </c>
      <c r="AF642" t="s">
        <v>640</v>
      </c>
      <c r="AG642" s="13">
        <v>3</v>
      </c>
      <c r="AQ642"/>
    </row>
    <row r="643" spans="1:43" x14ac:dyDescent="0.2">
      <c r="A643" t="s">
        <v>681</v>
      </c>
      <c r="B643" t="s">
        <v>1325</v>
      </c>
      <c r="C643" t="s">
        <v>1568</v>
      </c>
      <c r="D643" t="s">
        <v>1720</v>
      </c>
      <c r="E643" s="3">
        <v>62.344444444444441</v>
      </c>
      <c r="F643" s="3">
        <f>Table3[[#This Row],[Total Hours Nurse Staffing]]/Table3[[#This Row],[MDS Census]]</f>
        <v>4.2556585278916419</v>
      </c>
      <c r="G643" s="3">
        <f>Table3[[#This Row],[Total Direct Care Staff Hours]]/Table3[[#This Row],[MDS Census]]</f>
        <v>3.7002316877561929</v>
      </c>
      <c r="H643" s="3">
        <f>Table3[[#This Row],[Total RN Hours (w/ Admin, DON)]]/Table3[[#This Row],[MDS Census]]</f>
        <v>1.1485029406522902</v>
      </c>
      <c r="I643" s="3">
        <f>Table3[[#This Row],[RN Hours (excl. Admin, DON)]]/Table3[[#This Row],[MDS Census]]</f>
        <v>0.59307610051684201</v>
      </c>
      <c r="J643" s="3">
        <f t="shared" si="10"/>
        <v>265.31666666666666</v>
      </c>
      <c r="K643" s="3">
        <f>SUM(Table3[[#This Row],[RN Hours (excl. Admin, DON)]], Table3[[#This Row],[LPN Hours (excl. Admin)]], Table3[[#This Row],[CNA Hours]], Table3[[#This Row],[NA TR Hours]], Table3[[#This Row],[Med Aide/Tech Hours]])</f>
        <v>230.68888888888887</v>
      </c>
      <c r="L643" s="3">
        <f>SUM(Table3[[#This Row],[RN Hours (excl. Admin, DON)]:[RN DON Hours]])</f>
        <v>71.602777777777774</v>
      </c>
      <c r="M643" s="3">
        <v>36.975000000000001</v>
      </c>
      <c r="N643" s="3">
        <v>30.627777777777776</v>
      </c>
      <c r="O643" s="3">
        <v>4</v>
      </c>
      <c r="P643" s="3">
        <f>SUM(Table3[[#This Row],[LPN Hours (excl. Admin)]:[LPN Admin Hours]])</f>
        <v>40.788888888888891</v>
      </c>
      <c r="Q643" s="3">
        <v>40.788888888888891</v>
      </c>
      <c r="R643" s="3">
        <v>0</v>
      </c>
      <c r="S643" s="3">
        <f>SUM(Table3[[#This Row],[CNA Hours]], Table3[[#This Row],[NA TR Hours]], Table3[[#This Row],[Med Aide/Tech Hours]])</f>
        <v>152.92499999999998</v>
      </c>
      <c r="T643" s="3">
        <v>147.95555555555555</v>
      </c>
      <c r="U643" s="3">
        <v>0</v>
      </c>
      <c r="V643" s="3">
        <v>4.9694444444444441</v>
      </c>
      <c r="W643" s="3">
        <f>SUM(Table3[[#This Row],[RN Hours Contract]:[Med Aide Hours Contract]])</f>
        <v>0</v>
      </c>
      <c r="X643" s="3">
        <v>0</v>
      </c>
      <c r="Y643" s="3">
        <v>0</v>
      </c>
      <c r="Z643" s="3">
        <v>0</v>
      </c>
      <c r="AA643" s="3">
        <v>0</v>
      </c>
      <c r="AB643" s="3">
        <v>0</v>
      </c>
      <c r="AC643" s="3">
        <v>0</v>
      </c>
      <c r="AD643" s="3">
        <v>0</v>
      </c>
      <c r="AE643" s="3">
        <v>0</v>
      </c>
      <c r="AF643" t="s">
        <v>641</v>
      </c>
      <c r="AG643" s="13">
        <v>3</v>
      </c>
      <c r="AQ643"/>
    </row>
    <row r="644" spans="1:43" x14ac:dyDescent="0.2">
      <c r="A644" t="s">
        <v>681</v>
      </c>
      <c r="B644" t="s">
        <v>1326</v>
      </c>
      <c r="C644" t="s">
        <v>1508</v>
      </c>
      <c r="D644" t="s">
        <v>1722</v>
      </c>
      <c r="E644" s="3">
        <v>57.733333333333334</v>
      </c>
      <c r="F644" s="3">
        <f>Table3[[#This Row],[Total Hours Nurse Staffing]]/Table3[[#This Row],[MDS Census]]</f>
        <v>4.1697940723633566</v>
      </c>
      <c r="G644" s="3">
        <f>Table3[[#This Row],[Total Direct Care Staff Hours]]/Table3[[#This Row],[MDS Census]]</f>
        <v>3.6381812933025404</v>
      </c>
      <c r="H644" s="3">
        <f>Table3[[#This Row],[Total RN Hours (w/ Admin, DON)]]/Table3[[#This Row],[MDS Census]]</f>
        <v>1.193706697459584</v>
      </c>
      <c r="I644" s="3">
        <f>Table3[[#This Row],[RN Hours (excl. Admin, DON)]]/Table3[[#This Row],[MDS Census]]</f>
        <v>0.66209391839876819</v>
      </c>
      <c r="J644" s="3">
        <f t="shared" si="10"/>
        <v>240.73611111111111</v>
      </c>
      <c r="K644" s="3">
        <f>SUM(Table3[[#This Row],[RN Hours (excl. Admin, DON)]], Table3[[#This Row],[LPN Hours (excl. Admin)]], Table3[[#This Row],[CNA Hours]], Table3[[#This Row],[NA TR Hours]], Table3[[#This Row],[Med Aide/Tech Hours]])</f>
        <v>210.04433333333333</v>
      </c>
      <c r="L644" s="3">
        <f>SUM(Table3[[#This Row],[RN Hours (excl. Admin, DON)]:[RN DON Hours]])</f>
        <v>68.916666666666657</v>
      </c>
      <c r="M644" s="3">
        <v>38.224888888888884</v>
      </c>
      <c r="N644" s="3">
        <v>25.980666666666668</v>
      </c>
      <c r="O644" s="3">
        <v>4.7111111111111112</v>
      </c>
      <c r="P644" s="3">
        <f>SUM(Table3[[#This Row],[LPN Hours (excl. Admin)]:[LPN Admin Hours]])</f>
        <v>30.044444444444444</v>
      </c>
      <c r="Q644" s="3">
        <v>30.044444444444444</v>
      </c>
      <c r="R644" s="3">
        <v>0</v>
      </c>
      <c r="S644" s="3">
        <f>SUM(Table3[[#This Row],[CNA Hours]], Table3[[#This Row],[NA TR Hours]], Table3[[#This Row],[Med Aide/Tech Hours]])</f>
        <v>141.77500000000001</v>
      </c>
      <c r="T644" s="3">
        <v>141.77500000000001</v>
      </c>
      <c r="U644" s="3">
        <v>0</v>
      </c>
      <c r="V644" s="3">
        <v>0</v>
      </c>
      <c r="W644" s="3">
        <f>SUM(Table3[[#This Row],[RN Hours Contract]:[Med Aide Hours Contract]])</f>
        <v>0</v>
      </c>
      <c r="X644" s="3">
        <v>0</v>
      </c>
      <c r="Y644" s="3">
        <v>0</v>
      </c>
      <c r="Z644" s="3">
        <v>0</v>
      </c>
      <c r="AA644" s="3">
        <v>0</v>
      </c>
      <c r="AB644" s="3">
        <v>0</v>
      </c>
      <c r="AC644" s="3">
        <v>0</v>
      </c>
      <c r="AD644" s="3">
        <v>0</v>
      </c>
      <c r="AE644" s="3">
        <v>0</v>
      </c>
      <c r="AF644" t="s">
        <v>642</v>
      </c>
      <c r="AG644" s="13">
        <v>3</v>
      </c>
      <c r="AQ644"/>
    </row>
    <row r="645" spans="1:43" x14ac:dyDescent="0.2">
      <c r="A645" t="s">
        <v>681</v>
      </c>
      <c r="B645" t="s">
        <v>1327</v>
      </c>
      <c r="C645" t="s">
        <v>1629</v>
      </c>
      <c r="D645" t="s">
        <v>1730</v>
      </c>
      <c r="E645" s="3">
        <v>22.788888888888888</v>
      </c>
      <c r="F645" s="3">
        <f>Table3[[#This Row],[Total Hours Nurse Staffing]]/Table3[[#This Row],[MDS Census]]</f>
        <v>6.6926962457337886</v>
      </c>
      <c r="G645" s="3">
        <f>Table3[[#This Row],[Total Direct Care Staff Hours]]/Table3[[#This Row],[MDS Census]]</f>
        <v>5.7530960507069731</v>
      </c>
      <c r="H645" s="3">
        <f>Table3[[#This Row],[Total RN Hours (w/ Admin, DON)]]/Table3[[#This Row],[MDS Census]]</f>
        <v>2.7209263773768892</v>
      </c>
      <c r="I645" s="3">
        <f>Table3[[#This Row],[RN Hours (excl. Admin, DON)]]/Table3[[#This Row],[MDS Census]]</f>
        <v>1.8444661140906875</v>
      </c>
      <c r="J645" s="3">
        <f t="shared" si="10"/>
        <v>152.5191111111111</v>
      </c>
      <c r="K645" s="3">
        <f>SUM(Table3[[#This Row],[RN Hours (excl. Admin, DON)]], Table3[[#This Row],[LPN Hours (excl. Admin)]], Table3[[#This Row],[CNA Hours]], Table3[[#This Row],[NA TR Hours]], Table3[[#This Row],[Med Aide/Tech Hours]])</f>
        <v>131.10666666666668</v>
      </c>
      <c r="L645" s="3">
        <f>SUM(Table3[[#This Row],[RN Hours (excl. Admin, DON)]:[RN DON Hours]])</f>
        <v>62.006888888888888</v>
      </c>
      <c r="M645" s="3">
        <v>42.033333333333331</v>
      </c>
      <c r="N645" s="3">
        <v>14.716666666666667</v>
      </c>
      <c r="O645" s="3">
        <v>5.2568888888888887</v>
      </c>
      <c r="P645" s="3">
        <f>SUM(Table3[[#This Row],[LPN Hours (excl. Admin)]:[LPN Admin Hours]])</f>
        <v>30.866666666666667</v>
      </c>
      <c r="Q645" s="3">
        <v>29.427777777777777</v>
      </c>
      <c r="R645" s="3">
        <v>1.4388888888888889</v>
      </c>
      <c r="S645" s="3">
        <f>SUM(Table3[[#This Row],[CNA Hours]], Table3[[#This Row],[NA TR Hours]], Table3[[#This Row],[Med Aide/Tech Hours]])</f>
        <v>59.645555555555561</v>
      </c>
      <c r="T645" s="3">
        <v>59.645555555555561</v>
      </c>
      <c r="U645" s="3">
        <v>0</v>
      </c>
      <c r="V645" s="3">
        <v>0</v>
      </c>
      <c r="W645" s="3">
        <f>SUM(Table3[[#This Row],[RN Hours Contract]:[Med Aide Hours Contract]])</f>
        <v>0</v>
      </c>
      <c r="X645" s="3">
        <v>0</v>
      </c>
      <c r="Y645" s="3">
        <v>0</v>
      </c>
      <c r="Z645" s="3">
        <v>0</v>
      </c>
      <c r="AA645" s="3">
        <v>0</v>
      </c>
      <c r="AB645" s="3">
        <v>0</v>
      </c>
      <c r="AC645" s="3">
        <v>0</v>
      </c>
      <c r="AD645" s="3">
        <v>0</v>
      </c>
      <c r="AE645" s="3">
        <v>0</v>
      </c>
      <c r="AF645" t="s">
        <v>643</v>
      </c>
      <c r="AG645" s="13">
        <v>3</v>
      </c>
      <c r="AQ645"/>
    </row>
    <row r="646" spans="1:43" x14ac:dyDescent="0.2">
      <c r="A646" t="s">
        <v>681</v>
      </c>
      <c r="B646" t="s">
        <v>1328</v>
      </c>
      <c r="C646" t="s">
        <v>1405</v>
      </c>
      <c r="D646" t="s">
        <v>1711</v>
      </c>
      <c r="E646" s="3">
        <v>35.288888888888891</v>
      </c>
      <c r="F646" s="3">
        <f>Table3[[#This Row],[Total Hours Nurse Staffing]]/Table3[[#This Row],[MDS Census]]</f>
        <v>3.6495214105793443</v>
      </c>
      <c r="G646" s="3">
        <f>Table3[[#This Row],[Total Direct Care Staff Hours]]/Table3[[#This Row],[MDS Census]]</f>
        <v>3.5209792191435767</v>
      </c>
      <c r="H646" s="3">
        <f>Table3[[#This Row],[Total RN Hours (w/ Admin, DON)]]/Table3[[#This Row],[MDS Census]]</f>
        <v>1.0132241813602014</v>
      </c>
      <c r="I646" s="3">
        <f>Table3[[#This Row],[RN Hours (excl. Admin, DON)]]/Table3[[#This Row],[MDS Census]]</f>
        <v>0.88468198992443325</v>
      </c>
      <c r="J646" s="3">
        <f t="shared" si="10"/>
        <v>128.78755555555554</v>
      </c>
      <c r="K646" s="3">
        <f>SUM(Table3[[#This Row],[RN Hours (excl. Admin, DON)]], Table3[[#This Row],[LPN Hours (excl. Admin)]], Table3[[#This Row],[CNA Hours]], Table3[[#This Row],[NA TR Hours]], Table3[[#This Row],[Med Aide/Tech Hours]])</f>
        <v>124.25144444444445</v>
      </c>
      <c r="L646" s="3">
        <f>SUM(Table3[[#This Row],[RN Hours (excl. Admin, DON)]:[RN DON Hours]])</f>
        <v>35.755555555555553</v>
      </c>
      <c r="M646" s="3">
        <v>31.219444444444445</v>
      </c>
      <c r="N646" s="3">
        <v>0.11944444444444445</v>
      </c>
      <c r="O646" s="3">
        <v>4.416666666666667</v>
      </c>
      <c r="P646" s="3">
        <f>SUM(Table3[[#This Row],[LPN Hours (excl. Admin)]:[LPN Admin Hours]])</f>
        <v>21.677777777777777</v>
      </c>
      <c r="Q646" s="3">
        <v>21.677777777777777</v>
      </c>
      <c r="R646" s="3">
        <v>0</v>
      </c>
      <c r="S646" s="3">
        <f>SUM(Table3[[#This Row],[CNA Hours]], Table3[[#This Row],[NA TR Hours]], Table3[[#This Row],[Med Aide/Tech Hours]])</f>
        <v>71.354222222222219</v>
      </c>
      <c r="T646" s="3">
        <v>71.354222222222219</v>
      </c>
      <c r="U646" s="3">
        <v>0</v>
      </c>
      <c r="V646" s="3">
        <v>0</v>
      </c>
      <c r="W646" s="3">
        <f>SUM(Table3[[#This Row],[RN Hours Contract]:[Med Aide Hours Contract]])</f>
        <v>5.625</v>
      </c>
      <c r="X646" s="3">
        <v>0</v>
      </c>
      <c r="Y646" s="3">
        <v>0</v>
      </c>
      <c r="Z646" s="3">
        <v>0</v>
      </c>
      <c r="AA646" s="3">
        <v>3.5611111111111109</v>
      </c>
      <c r="AB646" s="3">
        <v>0</v>
      </c>
      <c r="AC646" s="3">
        <v>2.0638888888888891</v>
      </c>
      <c r="AD646" s="3">
        <v>0</v>
      </c>
      <c r="AE646" s="3">
        <v>0</v>
      </c>
      <c r="AF646" t="s">
        <v>644</v>
      </c>
      <c r="AG646" s="13">
        <v>3</v>
      </c>
      <c r="AQ646"/>
    </row>
    <row r="647" spans="1:43" x14ac:dyDescent="0.2">
      <c r="A647" t="s">
        <v>681</v>
      </c>
      <c r="B647" t="s">
        <v>1329</v>
      </c>
      <c r="C647" t="s">
        <v>1651</v>
      </c>
      <c r="D647" t="s">
        <v>1688</v>
      </c>
      <c r="E647" s="3">
        <v>32.244444444444447</v>
      </c>
      <c r="F647" s="3">
        <f>Table3[[#This Row],[Total Hours Nurse Staffing]]/Table3[[#This Row],[MDS Census]]</f>
        <v>6.9355582356995171</v>
      </c>
      <c r="G647" s="3">
        <f>Table3[[#This Row],[Total Direct Care Staff Hours]]/Table3[[#This Row],[MDS Census]]</f>
        <v>6.234920744314266</v>
      </c>
      <c r="H647" s="3">
        <f>Table3[[#This Row],[Total RN Hours (w/ Admin, DON)]]/Table3[[#This Row],[MDS Census]]</f>
        <v>1.974328049620951</v>
      </c>
      <c r="I647" s="3">
        <f>Table3[[#This Row],[RN Hours (excl. Admin, DON)]]/Table3[[#This Row],[MDS Census]]</f>
        <v>1.2736905582356994</v>
      </c>
      <c r="J647" s="3">
        <f t="shared" si="10"/>
        <v>223.63322222222223</v>
      </c>
      <c r="K647" s="3">
        <f>SUM(Table3[[#This Row],[RN Hours (excl. Admin, DON)]], Table3[[#This Row],[LPN Hours (excl. Admin)]], Table3[[#This Row],[CNA Hours]], Table3[[#This Row],[NA TR Hours]], Table3[[#This Row],[Med Aide/Tech Hours]])</f>
        <v>201.04155555555556</v>
      </c>
      <c r="L647" s="3">
        <f>SUM(Table3[[#This Row],[RN Hours (excl. Admin, DON)]:[RN DON Hours]])</f>
        <v>63.661111111111111</v>
      </c>
      <c r="M647" s="3">
        <v>41.069444444444443</v>
      </c>
      <c r="N647" s="3">
        <v>17.169444444444444</v>
      </c>
      <c r="O647" s="3">
        <v>5.4222222222222225</v>
      </c>
      <c r="P647" s="3">
        <f>SUM(Table3[[#This Row],[LPN Hours (excl. Admin)]:[LPN Admin Hours]])</f>
        <v>32.119444444444447</v>
      </c>
      <c r="Q647" s="3">
        <v>32.119444444444447</v>
      </c>
      <c r="R647" s="3">
        <v>0</v>
      </c>
      <c r="S647" s="3">
        <f>SUM(Table3[[#This Row],[CNA Hours]], Table3[[#This Row],[NA TR Hours]], Table3[[#This Row],[Med Aide/Tech Hours]])</f>
        <v>127.85266666666666</v>
      </c>
      <c r="T647" s="3">
        <v>127.85266666666666</v>
      </c>
      <c r="U647" s="3">
        <v>0</v>
      </c>
      <c r="V647" s="3">
        <v>0</v>
      </c>
      <c r="W647" s="3">
        <f>SUM(Table3[[#This Row],[RN Hours Contract]:[Med Aide Hours Contract]])</f>
        <v>0</v>
      </c>
      <c r="X647" s="3">
        <v>0</v>
      </c>
      <c r="Y647" s="3">
        <v>0</v>
      </c>
      <c r="Z647" s="3">
        <v>0</v>
      </c>
      <c r="AA647" s="3">
        <v>0</v>
      </c>
      <c r="AB647" s="3">
        <v>0</v>
      </c>
      <c r="AC647" s="3">
        <v>0</v>
      </c>
      <c r="AD647" s="3">
        <v>0</v>
      </c>
      <c r="AE647" s="3">
        <v>0</v>
      </c>
      <c r="AF647" t="s">
        <v>645</v>
      </c>
      <c r="AG647" s="13">
        <v>3</v>
      </c>
      <c r="AQ647"/>
    </row>
    <row r="648" spans="1:43" x14ac:dyDescent="0.2">
      <c r="A648" t="s">
        <v>681</v>
      </c>
      <c r="B648" t="s">
        <v>1330</v>
      </c>
      <c r="C648" t="s">
        <v>1682</v>
      </c>
      <c r="D648" t="s">
        <v>1731</v>
      </c>
      <c r="E648" s="3">
        <v>87.044444444444451</v>
      </c>
      <c r="F648" s="3">
        <f>Table3[[#This Row],[Total Hours Nurse Staffing]]/Table3[[#This Row],[MDS Census]]</f>
        <v>3.1381797293847336</v>
      </c>
      <c r="G648" s="3">
        <f>Table3[[#This Row],[Total Direct Care Staff Hours]]/Table3[[#This Row],[MDS Census]]</f>
        <v>2.9667155986724527</v>
      </c>
      <c r="H648" s="3">
        <f>Table3[[#This Row],[Total RN Hours (w/ Admin, DON)]]/Table3[[#This Row],[MDS Census]]</f>
        <v>0.46863032933367377</v>
      </c>
      <c r="I648" s="3">
        <f>Table3[[#This Row],[RN Hours (excl. Admin, DON)]]/Table3[[#This Row],[MDS Census]]</f>
        <v>0.34710875670155728</v>
      </c>
      <c r="J648" s="3">
        <f t="shared" si="10"/>
        <v>273.16111111111115</v>
      </c>
      <c r="K648" s="3">
        <f>SUM(Table3[[#This Row],[RN Hours (excl. Admin, DON)]], Table3[[#This Row],[LPN Hours (excl. Admin)]], Table3[[#This Row],[CNA Hours]], Table3[[#This Row],[NA TR Hours]], Table3[[#This Row],[Med Aide/Tech Hours]])</f>
        <v>258.23611111111109</v>
      </c>
      <c r="L648" s="3">
        <f>SUM(Table3[[#This Row],[RN Hours (excl. Admin, DON)]:[RN DON Hours]])</f>
        <v>40.791666666666671</v>
      </c>
      <c r="M648" s="3">
        <v>30.213888888888889</v>
      </c>
      <c r="N648" s="3">
        <v>5.3777777777777782</v>
      </c>
      <c r="O648" s="3">
        <v>5.2</v>
      </c>
      <c r="P648" s="3">
        <f>SUM(Table3[[#This Row],[LPN Hours (excl. Admin)]:[LPN Admin Hours]])</f>
        <v>87.975000000000009</v>
      </c>
      <c r="Q648" s="3">
        <v>83.62777777777778</v>
      </c>
      <c r="R648" s="3">
        <v>4.3472222222222223</v>
      </c>
      <c r="S648" s="3">
        <f>SUM(Table3[[#This Row],[CNA Hours]], Table3[[#This Row],[NA TR Hours]], Table3[[#This Row],[Med Aide/Tech Hours]])</f>
        <v>144.39444444444445</v>
      </c>
      <c r="T648" s="3">
        <v>143.63611111111112</v>
      </c>
      <c r="U648" s="3">
        <v>0.7583333333333333</v>
      </c>
      <c r="V648" s="3">
        <v>0</v>
      </c>
      <c r="W648" s="3">
        <f>SUM(Table3[[#This Row],[RN Hours Contract]:[Med Aide Hours Contract]])</f>
        <v>13.672222222222221</v>
      </c>
      <c r="X648" s="3">
        <v>2.9694444444444446</v>
      </c>
      <c r="Y648" s="3">
        <v>0</v>
      </c>
      <c r="Z648" s="3">
        <v>4.666666666666667</v>
      </c>
      <c r="AA648" s="3">
        <v>3.0666666666666669</v>
      </c>
      <c r="AB648" s="3">
        <v>0</v>
      </c>
      <c r="AC648" s="3">
        <v>2.2111111111111112</v>
      </c>
      <c r="AD648" s="3">
        <v>0.7583333333333333</v>
      </c>
      <c r="AE648" s="3">
        <v>0</v>
      </c>
      <c r="AF648" t="s">
        <v>646</v>
      </c>
      <c r="AG648" s="13">
        <v>3</v>
      </c>
      <c r="AQ648"/>
    </row>
    <row r="649" spans="1:43" x14ac:dyDescent="0.2">
      <c r="A649" t="s">
        <v>681</v>
      </c>
      <c r="B649" t="s">
        <v>1331</v>
      </c>
      <c r="C649" t="s">
        <v>1539</v>
      </c>
      <c r="D649" t="s">
        <v>1688</v>
      </c>
      <c r="E649" s="3">
        <v>59.68888888888889</v>
      </c>
      <c r="F649" s="3">
        <f>Table3[[#This Row],[Total Hours Nurse Staffing]]/Table3[[#This Row],[MDS Census]]</f>
        <v>4.0029784065524945</v>
      </c>
      <c r="G649" s="3">
        <f>Table3[[#This Row],[Total Direct Care Staff Hours]]/Table3[[#This Row],[MDS Census]]</f>
        <v>3.6509679821295604</v>
      </c>
      <c r="H649" s="3">
        <f>Table3[[#This Row],[Total RN Hours (w/ Admin, DON)]]/Table3[[#This Row],[MDS Census]]</f>
        <v>0.98026805658972438</v>
      </c>
      <c r="I649" s="3">
        <f>Table3[[#This Row],[RN Hours (excl. Admin, DON)]]/Table3[[#This Row],[MDS Census]]</f>
        <v>0.62825763216679076</v>
      </c>
      <c r="J649" s="3">
        <f t="shared" si="10"/>
        <v>238.93333333333334</v>
      </c>
      <c r="K649" s="3">
        <f>SUM(Table3[[#This Row],[RN Hours (excl. Admin, DON)]], Table3[[#This Row],[LPN Hours (excl. Admin)]], Table3[[#This Row],[CNA Hours]], Table3[[#This Row],[NA TR Hours]], Table3[[#This Row],[Med Aide/Tech Hours]])</f>
        <v>217.92222222222222</v>
      </c>
      <c r="L649" s="3">
        <f>SUM(Table3[[#This Row],[RN Hours (excl. Admin, DON)]:[RN DON Hours]])</f>
        <v>58.511111111111106</v>
      </c>
      <c r="M649" s="3">
        <v>37.5</v>
      </c>
      <c r="N649" s="3">
        <v>10.077777777777778</v>
      </c>
      <c r="O649" s="3">
        <v>10.933333333333334</v>
      </c>
      <c r="P649" s="3">
        <f>SUM(Table3[[#This Row],[LPN Hours (excl. Admin)]:[LPN Admin Hours]])</f>
        <v>65.536111111111111</v>
      </c>
      <c r="Q649" s="3">
        <v>65.536111111111111</v>
      </c>
      <c r="R649" s="3">
        <v>0</v>
      </c>
      <c r="S649" s="3">
        <f>SUM(Table3[[#This Row],[CNA Hours]], Table3[[#This Row],[NA TR Hours]], Table3[[#This Row],[Med Aide/Tech Hours]])</f>
        <v>114.88611111111111</v>
      </c>
      <c r="T649" s="3">
        <v>114.88611111111111</v>
      </c>
      <c r="U649" s="3">
        <v>0</v>
      </c>
      <c r="V649" s="3">
        <v>0</v>
      </c>
      <c r="W649" s="3">
        <f>SUM(Table3[[#This Row],[RN Hours Contract]:[Med Aide Hours Contract]])</f>
        <v>76.594444444444434</v>
      </c>
      <c r="X649" s="3">
        <v>7.0611111111111109</v>
      </c>
      <c r="Y649" s="3">
        <v>0</v>
      </c>
      <c r="Z649" s="3">
        <v>0</v>
      </c>
      <c r="AA649" s="3">
        <v>14.036111111111111</v>
      </c>
      <c r="AB649" s="3">
        <v>0</v>
      </c>
      <c r="AC649" s="3">
        <v>55.49722222222222</v>
      </c>
      <c r="AD649" s="3">
        <v>0</v>
      </c>
      <c r="AE649" s="3">
        <v>0</v>
      </c>
      <c r="AF649" t="s">
        <v>647</v>
      </c>
      <c r="AG649" s="13">
        <v>3</v>
      </c>
      <c r="AQ649"/>
    </row>
    <row r="650" spans="1:43" x14ac:dyDescent="0.2">
      <c r="A650" t="s">
        <v>681</v>
      </c>
      <c r="B650" t="s">
        <v>682</v>
      </c>
      <c r="C650" t="s">
        <v>1467</v>
      </c>
      <c r="D650" t="s">
        <v>1721</v>
      </c>
      <c r="E650" s="3">
        <v>41.544444444444444</v>
      </c>
      <c r="F650" s="3">
        <f>Table3[[#This Row],[Total Hours Nurse Staffing]]/Table3[[#This Row],[MDS Census]]</f>
        <v>5.5986172773468841</v>
      </c>
      <c r="G650" s="3">
        <f>Table3[[#This Row],[Total Direct Care Staff Hours]]/Table3[[#This Row],[MDS Census]]</f>
        <v>5.0979753944905051</v>
      </c>
      <c r="H650" s="3">
        <f>Table3[[#This Row],[Total RN Hours (w/ Admin, DON)]]/Table3[[#This Row],[MDS Census]]</f>
        <v>1.5596951056432202</v>
      </c>
      <c r="I650" s="3">
        <f>Table3[[#This Row],[RN Hours (excl. Admin, DON)]]/Table3[[#This Row],[MDS Census]]</f>
        <v>1.176705001337256</v>
      </c>
      <c r="J650" s="3">
        <f t="shared" si="10"/>
        <v>232.59144444444445</v>
      </c>
      <c r="K650" s="3">
        <f>SUM(Table3[[#This Row],[RN Hours (excl. Admin, DON)]], Table3[[#This Row],[LPN Hours (excl. Admin)]], Table3[[#This Row],[CNA Hours]], Table3[[#This Row],[NA TR Hours]], Table3[[#This Row],[Med Aide/Tech Hours]])</f>
        <v>211.79255555555554</v>
      </c>
      <c r="L650" s="3">
        <f>SUM(Table3[[#This Row],[RN Hours (excl. Admin, DON)]:[RN DON Hours]])</f>
        <v>64.796666666666667</v>
      </c>
      <c r="M650" s="3">
        <v>48.885555555555555</v>
      </c>
      <c r="N650" s="3">
        <v>10.488888888888889</v>
      </c>
      <c r="O650" s="3">
        <v>5.4222222222222225</v>
      </c>
      <c r="P650" s="3">
        <f>SUM(Table3[[#This Row],[LPN Hours (excl. Admin)]:[LPN Admin Hours]])</f>
        <v>17.56088888888889</v>
      </c>
      <c r="Q650" s="3">
        <v>12.67311111111111</v>
      </c>
      <c r="R650" s="3">
        <v>4.887777777777778</v>
      </c>
      <c r="S650" s="3">
        <f>SUM(Table3[[#This Row],[CNA Hours]], Table3[[#This Row],[NA TR Hours]], Table3[[#This Row],[Med Aide/Tech Hours]])</f>
        <v>150.23388888888888</v>
      </c>
      <c r="T650" s="3">
        <v>150.07555555555555</v>
      </c>
      <c r="U650" s="3">
        <v>0.15833333333333333</v>
      </c>
      <c r="V650" s="3">
        <v>0</v>
      </c>
      <c r="W650" s="3">
        <f>SUM(Table3[[#This Row],[RN Hours Contract]:[Med Aide Hours Contract]])</f>
        <v>7.4722222222222223</v>
      </c>
      <c r="X650" s="3">
        <v>0</v>
      </c>
      <c r="Y650" s="3">
        <v>0</v>
      </c>
      <c r="Z650" s="3">
        <v>0</v>
      </c>
      <c r="AA650" s="3">
        <v>0</v>
      </c>
      <c r="AB650" s="3">
        <v>0</v>
      </c>
      <c r="AC650" s="3">
        <v>7.4722222222222223</v>
      </c>
      <c r="AD650" s="3">
        <v>0</v>
      </c>
      <c r="AE650" s="3">
        <v>0</v>
      </c>
      <c r="AF650" t="s">
        <v>648</v>
      </c>
      <c r="AG650" s="13">
        <v>3</v>
      </c>
      <c r="AQ650"/>
    </row>
    <row r="651" spans="1:43" x14ac:dyDescent="0.2">
      <c r="A651" t="s">
        <v>681</v>
      </c>
      <c r="B651" t="s">
        <v>1332</v>
      </c>
      <c r="C651" t="s">
        <v>1456</v>
      </c>
      <c r="D651" t="s">
        <v>1731</v>
      </c>
      <c r="E651" s="3">
        <v>22.444444444444443</v>
      </c>
      <c r="F651" s="3">
        <f>Table3[[#This Row],[Total Hours Nurse Staffing]]/Table3[[#This Row],[MDS Census]]</f>
        <v>4.2769801980198023</v>
      </c>
      <c r="G651" s="3">
        <f>Table3[[#This Row],[Total Direct Care Staff Hours]]/Table3[[#This Row],[MDS Census]]</f>
        <v>3.9777227722772279</v>
      </c>
      <c r="H651" s="3">
        <f>Table3[[#This Row],[Total RN Hours (w/ Admin, DON)]]/Table3[[#This Row],[MDS Census]]</f>
        <v>1.9605198019801982</v>
      </c>
      <c r="I651" s="3">
        <f>Table3[[#This Row],[RN Hours (excl. Admin, DON)]]/Table3[[#This Row],[MDS Census]]</f>
        <v>1.661262376237624</v>
      </c>
      <c r="J651" s="3">
        <f t="shared" si="10"/>
        <v>95.99444444444444</v>
      </c>
      <c r="K651" s="3">
        <f>SUM(Table3[[#This Row],[RN Hours (excl. Admin, DON)]], Table3[[#This Row],[LPN Hours (excl. Admin)]], Table3[[#This Row],[CNA Hours]], Table3[[#This Row],[NA TR Hours]], Table3[[#This Row],[Med Aide/Tech Hours]])</f>
        <v>89.277777777777771</v>
      </c>
      <c r="L651" s="3">
        <f>SUM(Table3[[#This Row],[RN Hours (excl. Admin, DON)]:[RN DON Hours]])</f>
        <v>44.00277777777778</v>
      </c>
      <c r="M651" s="3">
        <v>37.286111111111111</v>
      </c>
      <c r="N651" s="3">
        <v>6.7166666666666668</v>
      </c>
      <c r="O651" s="3">
        <v>0</v>
      </c>
      <c r="P651" s="3">
        <f>SUM(Table3[[#This Row],[LPN Hours (excl. Admin)]:[LPN Admin Hours]])</f>
        <v>8.125</v>
      </c>
      <c r="Q651" s="3">
        <v>8.125</v>
      </c>
      <c r="R651" s="3">
        <v>0</v>
      </c>
      <c r="S651" s="3">
        <f>SUM(Table3[[#This Row],[CNA Hours]], Table3[[#This Row],[NA TR Hours]], Table3[[#This Row],[Med Aide/Tech Hours]])</f>
        <v>43.866666666666667</v>
      </c>
      <c r="T651" s="3">
        <v>43.866666666666667</v>
      </c>
      <c r="U651" s="3">
        <v>0</v>
      </c>
      <c r="V651" s="3">
        <v>0</v>
      </c>
      <c r="W651" s="3">
        <f>SUM(Table3[[#This Row],[RN Hours Contract]:[Med Aide Hours Contract]])</f>
        <v>0</v>
      </c>
      <c r="X651" s="3">
        <v>0</v>
      </c>
      <c r="Y651" s="3">
        <v>0</v>
      </c>
      <c r="Z651" s="3">
        <v>0</v>
      </c>
      <c r="AA651" s="3">
        <v>0</v>
      </c>
      <c r="AB651" s="3">
        <v>0</v>
      </c>
      <c r="AC651" s="3">
        <v>0</v>
      </c>
      <c r="AD651" s="3">
        <v>0</v>
      </c>
      <c r="AE651" s="3">
        <v>0</v>
      </c>
      <c r="AF651" t="s">
        <v>649</v>
      </c>
      <c r="AG651" s="13">
        <v>3</v>
      </c>
      <c r="AQ651"/>
    </row>
    <row r="652" spans="1:43" x14ac:dyDescent="0.2">
      <c r="A652" t="s">
        <v>681</v>
      </c>
      <c r="B652" t="s">
        <v>1333</v>
      </c>
      <c r="C652" t="s">
        <v>1641</v>
      </c>
      <c r="D652" t="s">
        <v>1714</v>
      </c>
      <c r="E652" s="3">
        <v>43.577777777777776</v>
      </c>
      <c r="F652" s="3">
        <f>Table3[[#This Row],[Total Hours Nurse Staffing]]/Table3[[#This Row],[MDS Census]]</f>
        <v>4.5478378378378377</v>
      </c>
      <c r="G652" s="3">
        <f>Table3[[#This Row],[Total Direct Care Staff Hours]]/Table3[[#This Row],[MDS Census]]</f>
        <v>3.973539010708822</v>
      </c>
      <c r="H652" s="3">
        <f>Table3[[#This Row],[Total RN Hours (w/ Admin, DON)]]/Table3[[#This Row],[MDS Census]]</f>
        <v>0.98561193268740455</v>
      </c>
      <c r="I652" s="3">
        <f>Table3[[#This Row],[RN Hours (excl. Admin, DON)]]/Table3[[#This Row],[MDS Census]]</f>
        <v>0.45157572667006629</v>
      </c>
      <c r="J652" s="3">
        <f t="shared" si="10"/>
        <v>198.18466666666666</v>
      </c>
      <c r="K652" s="3">
        <f>SUM(Table3[[#This Row],[RN Hours (excl. Admin, DON)]], Table3[[#This Row],[LPN Hours (excl. Admin)]], Table3[[#This Row],[CNA Hours]], Table3[[#This Row],[NA TR Hours]], Table3[[#This Row],[Med Aide/Tech Hours]])</f>
        <v>173.15799999999999</v>
      </c>
      <c r="L652" s="3">
        <f>SUM(Table3[[#This Row],[RN Hours (excl. Admin, DON)]:[RN DON Hours]])</f>
        <v>42.95077777777778</v>
      </c>
      <c r="M652" s="3">
        <v>19.678666666666665</v>
      </c>
      <c r="N652" s="3">
        <v>17.378555555555558</v>
      </c>
      <c r="O652" s="3">
        <v>5.8935555555555563</v>
      </c>
      <c r="P652" s="3">
        <f>SUM(Table3[[#This Row],[LPN Hours (excl. Admin)]:[LPN Admin Hours]])</f>
        <v>41.408999999999999</v>
      </c>
      <c r="Q652" s="3">
        <v>39.654444444444444</v>
      </c>
      <c r="R652" s="3">
        <v>1.7545555555555554</v>
      </c>
      <c r="S652" s="3">
        <f>SUM(Table3[[#This Row],[CNA Hours]], Table3[[#This Row],[NA TR Hours]], Table3[[#This Row],[Med Aide/Tech Hours]])</f>
        <v>113.82488888888889</v>
      </c>
      <c r="T652" s="3">
        <v>111.36522222222223</v>
      </c>
      <c r="U652" s="3">
        <v>2.4596666666666662</v>
      </c>
      <c r="V652" s="3">
        <v>0</v>
      </c>
      <c r="W652" s="3">
        <f>SUM(Table3[[#This Row],[RN Hours Contract]:[Med Aide Hours Contract]])</f>
        <v>32.838888888888889</v>
      </c>
      <c r="X652" s="3">
        <v>0</v>
      </c>
      <c r="Y652" s="3">
        <v>0</v>
      </c>
      <c r="Z652" s="3">
        <v>0</v>
      </c>
      <c r="AA652" s="3">
        <v>11.172222222222222</v>
      </c>
      <c r="AB652" s="3">
        <v>0</v>
      </c>
      <c r="AC652" s="3">
        <v>21.666666666666668</v>
      </c>
      <c r="AD652" s="3">
        <v>0</v>
      </c>
      <c r="AE652" s="3">
        <v>0</v>
      </c>
      <c r="AF652" t="s">
        <v>650</v>
      </c>
      <c r="AG652" s="13">
        <v>3</v>
      </c>
      <c r="AQ652"/>
    </row>
    <row r="653" spans="1:43" x14ac:dyDescent="0.2">
      <c r="A653" t="s">
        <v>681</v>
      </c>
      <c r="B653" t="s">
        <v>1334</v>
      </c>
      <c r="C653" t="s">
        <v>1541</v>
      </c>
      <c r="D653" t="s">
        <v>1688</v>
      </c>
      <c r="E653" s="3">
        <v>38.466666666666669</v>
      </c>
      <c r="F653" s="3">
        <f>Table3[[#This Row],[Total Hours Nurse Staffing]]/Table3[[#This Row],[MDS Census]]</f>
        <v>4.6528827267475448</v>
      </c>
      <c r="G653" s="3">
        <f>Table3[[#This Row],[Total Direct Care Staff Hours]]/Table3[[#This Row],[MDS Census]]</f>
        <v>4.1280155979202773</v>
      </c>
      <c r="H653" s="3">
        <f>Table3[[#This Row],[Total RN Hours (w/ Admin, DON)]]/Table3[[#This Row],[MDS Census]]</f>
        <v>1.0481426920854997</v>
      </c>
      <c r="I653" s="3">
        <f>Table3[[#This Row],[RN Hours (excl. Admin, DON)]]/Table3[[#This Row],[MDS Census]]</f>
        <v>0.52327556325823221</v>
      </c>
      <c r="J653" s="3">
        <f t="shared" si="10"/>
        <v>178.9808888888889</v>
      </c>
      <c r="K653" s="3">
        <f>SUM(Table3[[#This Row],[RN Hours (excl. Admin, DON)]], Table3[[#This Row],[LPN Hours (excl. Admin)]], Table3[[#This Row],[CNA Hours]], Table3[[#This Row],[NA TR Hours]], Table3[[#This Row],[Med Aide/Tech Hours]])</f>
        <v>158.791</v>
      </c>
      <c r="L653" s="3">
        <f>SUM(Table3[[#This Row],[RN Hours (excl. Admin, DON)]:[RN DON Hours]])</f>
        <v>40.318555555555555</v>
      </c>
      <c r="M653" s="3">
        <v>20.128666666666668</v>
      </c>
      <c r="N653" s="3">
        <v>18.678777777777778</v>
      </c>
      <c r="O653" s="3">
        <v>1.5111111111111111</v>
      </c>
      <c r="P653" s="3">
        <f>SUM(Table3[[#This Row],[LPN Hours (excl. Admin)]:[LPN Admin Hours]])</f>
        <v>35.507555555555555</v>
      </c>
      <c r="Q653" s="3">
        <v>35.507555555555555</v>
      </c>
      <c r="R653" s="3">
        <v>0</v>
      </c>
      <c r="S653" s="3">
        <f>SUM(Table3[[#This Row],[CNA Hours]], Table3[[#This Row],[NA TR Hours]], Table3[[#This Row],[Med Aide/Tech Hours]])</f>
        <v>103.15477777777778</v>
      </c>
      <c r="T653" s="3">
        <v>103.15477777777778</v>
      </c>
      <c r="U653" s="3">
        <v>0</v>
      </c>
      <c r="V653" s="3">
        <v>0</v>
      </c>
      <c r="W653" s="3">
        <f>SUM(Table3[[#This Row],[RN Hours Contract]:[Med Aide Hours Contract]])</f>
        <v>13.591222222222221</v>
      </c>
      <c r="X653" s="3">
        <v>0.68611111111111112</v>
      </c>
      <c r="Y653" s="3">
        <v>3.4666666666666668</v>
      </c>
      <c r="Z653" s="3">
        <v>0</v>
      </c>
      <c r="AA653" s="3">
        <v>5.7042222222222225</v>
      </c>
      <c r="AB653" s="3">
        <v>0</v>
      </c>
      <c r="AC653" s="3">
        <v>3.7342222222222219</v>
      </c>
      <c r="AD653" s="3">
        <v>0</v>
      </c>
      <c r="AE653" s="3">
        <v>0</v>
      </c>
      <c r="AF653" t="s">
        <v>651</v>
      </c>
      <c r="AG653" s="13">
        <v>3</v>
      </c>
      <c r="AQ653"/>
    </row>
    <row r="654" spans="1:43" x14ac:dyDescent="0.2">
      <c r="A654" t="s">
        <v>681</v>
      </c>
      <c r="B654" t="s">
        <v>1335</v>
      </c>
      <c r="C654" t="s">
        <v>1556</v>
      </c>
      <c r="D654" t="s">
        <v>1708</v>
      </c>
      <c r="E654" s="3">
        <v>47.155555555555559</v>
      </c>
      <c r="F654" s="3">
        <f>Table3[[#This Row],[Total Hours Nurse Staffing]]/Table3[[#This Row],[MDS Census]]</f>
        <v>5.1940386427898204</v>
      </c>
      <c r="G654" s="3">
        <f>Table3[[#This Row],[Total Direct Care Staff Hours]]/Table3[[#This Row],[MDS Census]]</f>
        <v>4.8077285579641842</v>
      </c>
      <c r="H654" s="3">
        <f>Table3[[#This Row],[Total RN Hours (w/ Admin, DON)]]/Table3[[#This Row],[MDS Census]]</f>
        <v>0.98686380772855786</v>
      </c>
      <c r="I654" s="3">
        <f>Table3[[#This Row],[RN Hours (excl. Admin, DON)]]/Table3[[#This Row],[MDS Census]]</f>
        <v>0.60055372290292175</v>
      </c>
      <c r="J654" s="3">
        <f t="shared" si="10"/>
        <v>244.92777777777778</v>
      </c>
      <c r="K654" s="3">
        <f>SUM(Table3[[#This Row],[RN Hours (excl. Admin, DON)]], Table3[[#This Row],[LPN Hours (excl. Admin)]], Table3[[#This Row],[CNA Hours]], Table3[[#This Row],[NA TR Hours]], Table3[[#This Row],[Med Aide/Tech Hours]])</f>
        <v>226.71111111111111</v>
      </c>
      <c r="L654" s="3">
        <f>SUM(Table3[[#This Row],[RN Hours (excl. Admin, DON)]:[RN DON Hours]])</f>
        <v>46.536111111111111</v>
      </c>
      <c r="M654" s="3">
        <v>28.319444444444443</v>
      </c>
      <c r="N654" s="3">
        <v>12.672222222222222</v>
      </c>
      <c r="O654" s="3">
        <v>5.5444444444444443</v>
      </c>
      <c r="P654" s="3">
        <f>SUM(Table3[[#This Row],[LPN Hours (excl. Admin)]:[LPN Admin Hours]])</f>
        <v>78.025000000000006</v>
      </c>
      <c r="Q654" s="3">
        <v>78.025000000000006</v>
      </c>
      <c r="R654" s="3">
        <v>0</v>
      </c>
      <c r="S654" s="3">
        <f>SUM(Table3[[#This Row],[CNA Hours]], Table3[[#This Row],[NA TR Hours]], Table3[[#This Row],[Med Aide/Tech Hours]])</f>
        <v>120.36666666666666</v>
      </c>
      <c r="T654" s="3">
        <v>120.36666666666666</v>
      </c>
      <c r="U654" s="3">
        <v>0</v>
      </c>
      <c r="V654" s="3">
        <v>0</v>
      </c>
      <c r="W654" s="3">
        <f>SUM(Table3[[#This Row],[RN Hours Contract]:[Med Aide Hours Contract]])</f>
        <v>39.99722222222222</v>
      </c>
      <c r="X654" s="3">
        <v>5.5194444444444448</v>
      </c>
      <c r="Y654" s="3">
        <v>0</v>
      </c>
      <c r="Z654" s="3">
        <v>0</v>
      </c>
      <c r="AA654" s="3">
        <v>8.4972222222222218</v>
      </c>
      <c r="AB654" s="3">
        <v>0</v>
      </c>
      <c r="AC654" s="3">
        <v>25.980555555555554</v>
      </c>
      <c r="AD654" s="3">
        <v>0</v>
      </c>
      <c r="AE654" s="3">
        <v>0</v>
      </c>
      <c r="AF654" t="s">
        <v>652</v>
      </c>
      <c r="AG654" s="13">
        <v>3</v>
      </c>
      <c r="AQ654"/>
    </row>
    <row r="655" spans="1:43" x14ac:dyDescent="0.2">
      <c r="A655" t="s">
        <v>681</v>
      </c>
      <c r="B655" t="s">
        <v>1336</v>
      </c>
      <c r="C655" t="s">
        <v>1668</v>
      </c>
      <c r="D655" t="s">
        <v>1709</v>
      </c>
      <c r="E655" s="3">
        <v>56.12222222222222</v>
      </c>
      <c r="F655" s="3">
        <f>Table3[[#This Row],[Total Hours Nurse Staffing]]/Table3[[#This Row],[MDS Census]]</f>
        <v>4.8604038804197183</v>
      </c>
      <c r="G655" s="3">
        <f>Table3[[#This Row],[Total Direct Care Staff Hours]]/Table3[[#This Row],[MDS Census]]</f>
        <v>4.3662443080578104</v>
      </c>
      <c r="H655" s="3">
        <f>Table3[[#This Row],[Total RN Hours (w/ Admin, DON)]]/Table3[[#This Row],[MDS Census]]</f>
        <v>1.5223718075628587</v>
      </c>
      <c r="I655" s="3">
        <f>Table3[[#This Row],[RN Hours (excl. Admin, DON)]]/Table3[[#This Row],[MDS Census]]</f>
        <v>1.0282122352009504</v>
      </c>
      <c r="J655" s="3">
        <f t="shared" si="10"/>
        <v>272.77666666666664</v>
      </c>
      <c r="K655" s="3">
        <f>SUM(Table3[[#This Row],[RN Hours (excl. Admin, DON)]], Table3[[#This Row],[LPN Hours (excl. Admin)]], Table3[[#This Row],[CNA Hours]], Table3[[#This Row],[NA TR Hours]], Table3[[#This Row],[Med Aide/Tech Hours]])</f>
        <v>245.04333333333332</v>
      </c>
      <c r="L655" s="3">
        <f>SUM(Table3[[#This Row],[RN Hours (excl. Admin, DON)]:[RN DON Hours]])</f>
        <v>85.438888888888883</v>
      </c>
      <c r="M655" s="3">
        <v>57.705555555555556</v>
      </c>
      <c r="N655" s="3">
        <v>22.9</v>
      </c>
      <c r="O655" s="3">
        <v>4.833333333333333</v>
      </c>
      <c r="P655" s="3">
        <f>SUM(Table3[[#This Row],[LPN Hours (excl. Admin)]:[LPN Admin Hours]])</f>
        <v>30.366666666666667</v>
      </c>
      <c r="Q655" s="3">
        <v>30.366666666666667</v>
      </c>
      <c r="R655" s="3">
        <v>0</v>
      </c>
      <c r="S655" s="3">
        <f>SUM(Table3[[#This Row],[CNA Hours]], Table3[[#This Row],[NA TR Hours]], Table3[[#This Row],[Med Aide/Tech Hours]])</f>
        <v>156.9711111111111</v>
      </c>
      <c r="T655" s="3">
        <v>150.32666666666665</v>
      </c>
      <c r="U655" s="3">
        <v>0</v>
      </c>
      <c r="V655" s="3">
        <v>6.6444444444444448</v>
      </c>
      <c r="W655" s="3">
        <f>SUM(Table3[[#This Row],[RN Hours Contract]:[Med Aide Hours Contract]])</f>
        <v>17.266666666666669</v>
      </c>
      <c r="X655" s="3">
        <v>12.355555555555556</v>
      </c>
      <c r="Y655" s="3">
        <v>0</v>
      </c>
      <c r="Z655" s="3">
        <v>0</v>
      </c>
      <c r="AA655" s="3">
        <v>2.8222222222222224</v>
      </c>
      <c r="AB655" s="3">
        <v>0</v>
      </c>
      <c r="AC655" s="3">
        <v>2.088888888888889</v>
      </c>
      <c r="AD655" s="3">
        <v>0</v>
      </c>
      <c r="AE655" s="3">
        <v>0</v>
      </c>
      <c r="AF655" t="s">
        <v>653</v>
      </c>
      <c r="AG655" s="13">
        <v>3</v>
      </c>
      <c r="AQ655"/>
    </row>
    <row r="656" spans="1:43" x14ac:dyDescent="0.2">
      <c r="A656" t="s">
        <v>681</v>
      </c>
      <c r="B656" t="s">
        <v>1337</v>
      </c>
      <c r="C656" t="s">
        <v>1467</v>
      </c>
      <c r="D656" t="s">
        <v>1721</v>
      </c>
      <c r="E656" s="3">
        <v>34.222222222222221</v>
      </c>
      <c r="F656" s="3">
        <f>Table3[[#This Row],[Total Hours Nurse Staffing]]/Table3[[#This Row],[MDS Census]]</f>
        <v>6.3984577922077923</v>
      </c>
      <c r="G656" s="3">
        <f>Table3[[#This Row],[Total Direct Care Staff Hours]]/Table3[[#This Row],[MDS Census]]</f>
        <v>5.720292207792208</v>
      </c>
      <c r="H656" s="3">
        <f>Table3[[#This Row],[Total RN Hours (w/ Admin, DON)]]/Table3[[#This Row],[MDS Census]]</f>
        <v>2.564529220779221</v>
      </c>
      <c r="I656" s="3">
        <f>Table3[[#This Row],[RN Hours (excl. Admin, DON)]]/Table3[[#This Row],[MDS Census]]</f>
        <v>1.8863636363636365</v>
      </c>
      <c r="J656" s="3">
        <f t="shared" si="10"/>
        <v>218.96944444444443</v>
      </c>
      <c r="K656" s="3">
        <f>SUM(Table3[[#This Row],[RN Hours (excl. Admin, DON)]], Table3[[#This Row],[LPN Hours (excl. Admin)]], Table3[[#This Row],[CNA Hours]], Table3[[#This Row],[NA TR Hours]], Table3[[#This Row],[Med Aide/Tech Hours]])</f>
        <v>195.76111111111112</v>
      </c>
      <c r="L656" s="3">
        <f>SUM(Table3[[#This Row],[RN Hours (excl. Admin, DON)]:[RN DON Hours]])</f>
        <v>87.763888888888886</v>
      </c>
      <c r="M656" s="3">
        <v>64.555555555555557</v>
      </c>
      <c r="N656" s="3">
        <v>17.786111111111111</v>
      </c>
      <c r="O656" s="3">
        <v>5.4222222222222225</v>
      </c>
      <c r="P656" s="3">
        <f>SUM(Table3[[#This Row],[LPN Hours (excl. Admin)]:[LPN Admin Hours]])</f>
        <v>21.305555555555557</v>
      </c>
      <c r="Q656" s="3">
        <v>21.305555555555557</v>
      </c>
      <c r="R656" s="3">
        <v>0</v>
      </c>
      <c r="S656" s="3">
        <f>SUM(Table3[[#This Row],[CNA Hours]], Table3[[#This Row],[NA TR Hours]], Table3[[#This Row],[Med Aide/Tech Hours]])</f>
        <v>109.9</v>
      </c>
      <c r="T656" s="3">
        <v>109.43333333333334</v>
      </c>
      <c r="U656" s="3">
        <v>0.46666666666666667</v>
      </c>
      <c r="V656" s="3">
        <v>0</v>
      </c>
      <c r="W656" s="3">
        <f>SUM(Table3[[#This Row],[RN Hours Contract]:[Med Aide Hours Contract]])</f>
        <v>2.9833333333333334</v>
      </c>
      <c r="X656" s="3">
        <v>0.84444444444444444</v>
      </c>
      <c r="Y656" s="3">
        <v>8.8888888888888892E-2</v>
      </c>
      <c r="Z656" s="3">
        <v>0</v>
      </c>
      <c r="AA656" s="3">
        <v>0</v>
      </c>
      <c r="AB656" s="3">
        <v>0</v>
      </c>
      <c r="AC656" s="3">
        <v>2.0499999999999998</v>
      </c>
      <c r="AD656" s="3">
        <v>0</v>
      </c>
      <c r="AE656" s="3">
        <v>0</v>
      </c>
      <c r="AF656" t="s">
        <v>654</v>
      </c>
      <c r="AG656" s="13">
        <v>3</v>
      </c>
      <c r="AQ656"/>
    </row>
    <row r="657" spans="1:43" x14ac:dyDescent="0.2">
      <c r="A657" t="s">
        <v>681</v>
      </c>
      <c r="B657" t="s">
        <v>1338</v>
      </c>
      <c r="C657" t="s">
        <v>1568</v>
      </c>
      <c r="D657" t="s">
        <v>1720</v>
      </c>
      <c r="E657" s="3">
        <v>30.555555555555557</v>
      </c>
      <c r="F657" s="3">
        <f>Table3[[#This Row],[Total Hours Nurse Staffing]]/Table3[[#This Row],[MDS Census]]</f>
        <v>6.0194872727272726</v>
      </c>
      <c r="G657" s="3">
        <f>Table3[[#This Row],[Total Direct Care Staff Hours]]/Table3[[#This Row],[MDS Census]]</f>
        <v>5.2387600000000001</v>
      </c>
      <c r="H657" s="3">
        <f>Table3[[#This Row],[Total RN Hours (w/ Admin, DON)]]/Table3[[#This Row],[MDS Census]]</f>
        <v>1.8792727272727274</v>
      </c>
      <c r="I657" s="3">
        <f>Table3[[#This Row],[RN Hours (excl. Admin, DON)]]/Table3[[#This Row],[MDS Census]]</f>
        <v>1.0985454545454545</v>
      </c>
      <c r="J657" s="3">
        <f t="shared" si="10"/>
        <v>183.92877777777778</v>
      </c>
      <c r="K657" s="3">
        <f>SUM(Table3[[#This Row],[RN Hours (excl. Admin, DON)]], Table3[[#This Row],[LPN Hours (excl. Admin)]], Table3[[#This Row],[CNA Hours]], Table3[[#This Row],[NA TR Hours]], Table3[[#This Row],[Med Aide/Tech Hours]])</f>
        <v>160.07322222222223</v>
      </c>
      <c r="L657" s="3">
        <f>SUM(Table3[[#This Row],[RN Hours (excl. Admin, DON)]:[RN DON Hours]])</f>
        <v>57.422222222222231</v>
      </c>
      <c r="M657" s="3">
        <v>33.56666666666667</v>
      </c>
      <c r="N657" s="3">
        <v>18.477777777777778</v>
      </c>
      <c r="O657" s="3">
        <v>5.3777777777777782</v>
      </c>
      <c r="P657" s="3">
        <f>SUM(Table3[[#This Row],[LPN Hours (excl. Admin)]:[LPN Admin Hours]])</f>
        <v>41.316222222222223</v>
      </c>
      <c r="Q657" s="3">
        <v>41.316222222222223</v>
      </c>
      <c r="R657" s="3">
        <v>0</v>
      </c>
      <c r="S657" s="3">
        <f>SUM(Table3[[#This Row],[CNA Hours]], Table3[[#This Row],[NA TR Hours]], Table3[[#This Row],[Med Aide/Tech Hours]])</f>
        <v>85.190333333333328</v>
      </c>
      <c r="T657" s="3">
        <v>85.190333333333328</v>
      </c>
      <c r="U657" s="3">
        <v>0</v>
      </c>
      <c r="V657" s="3">
        <v>0</v>
      </c>
      <c r="W657" s="3">
        <f>SUM(Table3[[#This Row],[RN Hours Contract]:[Med Aide Hours Contract]])</f>
        <v>0</v>
      </c>
      <c r="X657" s="3">
        <v>0</v>
      </c>
      <c r="Y657" s="3">
        <v>0</v>
      </c>
      <c r="Z657" s="3">
        <v>0</v>
      </c>
      <c r="AA657" s="3">
        <v>0</v>
      </c>
      <c r="AB657" s="3">
        <v>0</v>
      </c>
      <c r="AC657" s="3">
        <v>0</v>
      </c>
      <c r="AD657" s="3">
        <v>0</v>
      </c>
      <c r="AE657" s="3">
        <v>0</v>
      </c>
      <c r="AF657" t="s">
        <v>655</v>
      </c>
      <c r="AG657" s="13">
        <v>3</v>
      </c>
      <c r="AQ657"/>
    </row>
    <row r="658" spans="1:43" x14ac:dyDescent="0.2">
      <c r="A658" t="s">
        <v>681</v>
      </c>
      <c r="B658" t="s">
        <v>1339</v>
      </c>
      <c r="C658" t="s">
        <v>1518</v>
      </c>
      <c r="D658" t="s">
        <v>1731</v>
      </c>
      <c r="E658" s="3">
        <v>18.833333333333332</v>
      </c>
      <c r="F658" s="3">
        <f>Table3[[#This Row],[Total Hours Nurse Staffing]]/Table3[[#This Row],[MDS Census]]</f>
        <v>5.7672330383480839</v>
      </c>
      <c r="G658" s="3">
        <f>Table3[[#This Row],[Total Direct Care Staff Hours]]/Table3[[#This Row],[MDS Census]]</f>
        <v>4.8655280235988201</v>
      </c>
      <c r="H658" s="3">
        <f>Table3[[#This Row],[Total RN Hours (w/ Admin, DON)]]/Table3[[#This Row],[MDS Census]]</f>
        <v>2.6480117994100296</v>
      </c>
      <c r="I658" s="3">
        <f>Table3[[#This Row],[RN Hours (excl. Admin, DON)]]/Table3[[#This Row],[MDS Census]]</f>
        <v>2.3530265486725668</v>
      </c>
      <c r="J658" s="3">
        <f t="shared" si="10"/>
        <v>108.61622222222223</v>
      </c>
      <c r="K658" s="3">
        <f>SUM(Table3[[#This Row],[RN Hours (excl. Admin, DON)]], Table3[[#This Row],[LPN Hours (excl. Admin)]], Table3[[#This Row],[CNA Hours]], Table3[[#This Row],[NA TR Hours]], Table3[[#This Row],[Med Aide/Tech Hours]])</f>
        <v>91.63411111111111</v>
      </c>
      <c r="L658" s="3">
        <f>SUM(Table3[[#This Row],[RN Hours (excl. Admin, DON)]:[RN DON Hours]])</f>
        <v>49.870888888888892</v>
      </c>
      <c r="M658" s="3">
        <v>44.315333333333335</v>
      </c>
      <c r="N658" s="3">
        <v>0.31111111111111112</v>
      </c>
      <c r="O658" s="3">
        <v>5.2444444444444445</v>
      </c>
      <c r="P658" s="3">
        <f>SUM(Table3[[#This Row],[LPN Hours (excl. Admin)]:[LPN Admin Hours]])</f>
        <v>25.054555555555552</v>
      </c>
      <c r="Q658" s="3">
        <v>13.628</v>
      </c>
      <c r="R658" s="3">
        <v>11.426555555555554</v>
      </c>
      <c r="S658" s="3">
        <f>SUM(Table3[[#This Row],[CNA Hours]], Table3[[#This Row],[NA TR Hours]], Table3[[#This Row],[Med Aide/Tech Hours]])</f>
        <v>33.690777777777775</v>
      </c>
      <c r="T658" s="3">
        <v>33.690777777777775</v>
      </c>
      <c r="U658" s="3">
        <v>0</v>
      </c>
      <c r="V658" s="3">
        <v>0</v>
      </c>
      <c r="W658" s="3">
        <f>SUM(Table3[[#This Row],[RN Hours Contract]:[Med Aide Hours Contract]])</f>
        <v>20.921666666666667</v>
      </c>
      <c r="X658" s="3">
        <v>7.5841111111111088</v>
      </c>
      <c r="Y658" s="3">
        <v>0</v>
      </c>
      <c r="Z658" s="3">
        <v>0</v>
      </c>
      <c r="AA658" s="3">
        <v>0.51088888888888895</v>
      </c>
      <c r="AB658" s="3">
        <v>0</v>
      </c>
      <c r="AC658" s="3">
        <v>12.82666666666667</v>
      </c>
      <c r="AD658" s="3">
        <v>0</v>
      </c>
      <c r="AE658" s="3">
        <v>0</v>
      </c>
      <c r="AF658" t="s">
        <v>656</v>
      </c>
      <c r="AG658" s="13">
        <v>3</v>
      </c>
      <c r="AQ658"/>
    </row>
    <row r="659" spans="1:43" x14ac:dyDescent="0.2">
      <c r="A659" t="s">
        <v>681</v>
      </c>
      <c r="B659" t="s">
        <v>1340</v>
      </c>
      <c r="C659" t="s">
        <v>1383</v>
      </c>
      <c r="D659" t="s">
        <v>1714</v>
      </c>
      <c r="E659" s="3">
        <v>37.722222222222221</v>
      </c>
      <c r="F659" s="3">
        <f>Table3[[#This Row],[Total Hours Nurse Staffing]]/Table3[[#This Row],[MDS Census]]</f>
        <v>5.1134992636229741</v>
      </c>
      <c r="G659" s="3">
        <f>Table3[[#This Row],[Total Direct Care Staff Hours]]/Table3[[#This Row],[MDS Census]]</f>
        <v>4.4138527245949932</v>
      </c>
      <c r="H659" s="3">
        <f>Table3[[#This Row],[Total RN Hours (w/ Admin, DON)]]/Table3[[#This Row],[MDS Census]]</f>
        <v>1.1592341678939615</v>
      </c>
      <c r="I659" s="3">
        <f>Table3[[#This Row],[RN Hours (excl. Admin, DON)]]/Table3[[#This Row],[MDS Census]]</f>
        <v>0.61784977908689243</v>
      </c>
      <c r="J659" s="3">
        <f t="shared" si="10"/>
        <v>192.89255555555553</v>
      </c>
      <c r="K659" s="3">
        <f>SUM(Table3[[#This Row],[RN Hours (excl. Admin, DON)]], Table3[[#This Row],[LPN Hours (excl. Admin)]], Table3[[#This Row],[CNA Hours]], Table3[[#This Row],[NA TR Hours]], Table3[[#This Row],[Med Aide/Tech Hours]])</f>
        <v>166.50033333333334</v>
      </c>
      <c r="L659" s="3">
        <f>SUM(Table3[[#This Row],[RN Hours (excl. Admin, DON)]:[RN DON Hours]])</f>
        <v>43.728888888888882</v>
      </c>
      <c r="M659" s="3">
        <v>23.306666666666665</v>
      </c>
      <c r="N659" s="3">
        <v>15.933333333333328</v>
      </c>
      <c r="O659" s="3">
        <v>4.4888888888888889</v>
      </c>
      <c r="P659" s="3">
        <f>SUM(Table3[[#This Row],[LPN Hours (excl. Admin)]:[LPN Admin Hours]])</f>
        <v>46.654222222222224</v>
      </c>
      <c r="Q659" s="3">
        <v>40.684222222222225</v>
      </c>
      <c r="R659" s="3">
        <v>5.97</v>
      </c>
      <c r="S659" s="3">
        <f>SUM(Table3[[#This Row],[CNA Hours]], Table3[[#This Row],[NA TR Hours]], Table3[[#This Row],[Med Aide/Tech Hours]])</f>
        <v>102.50944444444444</v>
      </c>
      <c r="T659" s="3">
        <v>100.96722222222222</v>
      </c>
      <c r="U659" s="3">
        <v>1.5422222222222219</v>
      </c>
      <c r="V659" s="3">
        <v>0</v>
      </c>
      <c r="W659" s="3">
        <f>SUM(Table3[[#This Row],[RN Hours Contract]:[Med Aide Hours Contract]])</f>
        <v>0</v>
      </c>
      <c r="X659" s="3">
        <v>0</v>
      </c>
      <c r="Y659" s="3">
        <v>0</v>
      </c>
      <c r="Z659" s="3">
        <v>0</v>
      </c>
      <c r="AA659" s="3">
        <v>0</v>
      </c>
      <c r="AB659" s="3">
        <v>0</v>
      </c>
      <c r="AC659" s="3">
        <v>0</v>
      </c>
      <c r="AD659" s="3">
        <v>0</v>
      </c>
      <c r="AE659" s="3">
        <v>0</v>
      </c>
      <c r="AF659" t="s">
        <v>657</v>
      </c>
      <c r="AG659" s="13">
        <v>3</v>
      </c>
      <c r="AQ659"/>
    </row>
    <row r="660" spans="1:43" x14ac:dyDescent="0.2">
      <c r="A660" t="s">
        <v>681</v>
      </c>
      <c r="B660" t="s">
        <v>1341</v>
      </c>
      <c r="C660" t="s">
        <v>1443</v>
      </c>
      <c r="D660" t="s">
        <v>1727</v>
      </c>
      <c r="E660" s="3">
        <v>157.24444444444444</v>
      </c>
      <c r="F660" s="3">
        <f>Table3[[#This Row],[Total Hours Nurse Staffing]]/Table3[[#This Row],[MDS Census]]</f>
        <v>3.737878745053703</v>
      </c>
      <c r="G660" s="3">
        <f>Table3[[#This Row],[Total Direct Care Staff Hours]]/Table3[[#This Row],[MDS Census]]</f>
        <v>3.210279112492934</v>
      </c>
      <c r="H660" s="3">
        <f>Table3[[#This Row],[Total RN Hours (w/ Admin, DON)]]/Table3[[#This Row],[MDS Census]]</f>
        <v>0.559238976823064</v>
      </c>
      <c r="I660" s="3">
        <f>Table3[[#This Row],[RN Hours (excl. Admin, DON)]]/Table3[[#This Row],[MDS Census]]</f>
        <v>0.14243640474844543</v>
      </c>
      <c r="J660" s="3">
        <f t="shared" si="10"/>
        <v>587.76066666666668</v>
      </c>
      <c r="K660" s="3">
        <f>SUM(Table3[[#This Row],[RN Hours (excl. Admin, DON)]], Table3[[#This Row],[LPN Hours (excl. Admin)]], Table3[[#This Row],[CNA Hours]], Table3[[#This Row],[NA TR Hours]], Table3[[#This Row],[Med Aide/Tech Hours]])</f>
        <v>504.79855555555554</v>
      </c>
      <c r="L660" s="3">
        <f>SUM(Table3[[#This Row],[RN Hours (excl. Admin, DON)]:[RN DON Hours]])</f>
        <v>87.937222222222232</v>
      </c>
      <c r="M660" s="3">
        <v>22.397333333333332</v>
      </c>
      <c r="N660" s="3">
        <v>59.939888888888909</v>
      </c>
      <c r="O660" s="3">
        <v>5.6</v>
      </c>
      <c r="P660" s="3">
        <f>SUM(Table3[[#This Row],[LPN Hours (excl. Admin)]:[LPN Admin Hours]])</f>
        <v>163.60222222222222</v>
      </c>
      <c r="Q660" s="3">
        <v>146.18</v>
      </c>
      <c r="R660" s="3">
        <v>17.422222222222221</v>
      </c>
      <c r="S660" s="3">
        <f>SUM(Table3[[#This Row],[CNA Hours]], Table3[[#This Row],[NA TR Hours]], Table3[[#This Row],[Med Aide/Tech Hours]])</f>
        <v>336.2212222222222</v>
      </c>
      <c r="T660" s="3">
        <v>336.2212222222222</v>
      </c>
      <c r="U660" s="3">
        <v>0</v>
      </c>
      <c r="V660" s="3">
        <v>0</v>
      </c>
      <c r="W660" s="3">
        <f>SUM(Table3[[#This Row],[RN Hours Contract]:[Med Aide Hours Contract]])</f>
        <v>155.94755555555548</v>
      </c>
      <c r="X660" s="3">
        <v>7.0698888888888884</v>
      </c>
      <c r="Y660" s="3">
        <v>14.036999999999999</v>
      </c>
      <c r="Z660" s="3">
        <v>0</v>
      </c>
      <c r="AA660" s="3">
        <v>21.298999999999999</v>
      </c>
      <c r="AB660" s="3">
        <v>0</v>
      </c>
      <c r="AC660" s="3">
        <v>113.5416666666666</v>
      </c>
      <c r="AD660" s="3">
        <v>0</v>
      </c>
      <c r="AE660" s="3">
        <v>0</v>
      </c>
      <c r="AF660" t="s">
        <v>658</v>
      </c>
      <c r="AG660" s="13">
        <v>3</v>
      </c>
      <c r="AQ660"/>
    </row>
    <row r="661" spans="1:43" x14ac:dyDescent="0.2">
      <c r="A661" t="s">
        <v>681</v>
      </c>
      <c r="B661" t="s">
        <v>1342</v>
      </c>
      <c r="C661" t="s">
        <v>1585</v>
      </c>
      <c r="D661" t="s">
        <v>1696</v>
      </c>
      <c r="E661" s="3">
        <v>44.911111111111111</v>
      </c>
      <c r="F661" s="3">
        <f>Table3[[#This Row],[Total Hours Nurse Staffing]]/Table3[[#This Row],[MDS Census]]</f>
        <v>3.4520385947550714</v>
      </c>
      <c r="G661" s="3">
        <f>Table3[[#This Row],[Total Direct Care Staff Hours]]/Table3[[#This Row],[MDS Census]]</f>
        <v>3.2374171202375059</v>
      </c>
      <c r="H661" s="3">
        <f>Table3[[#This Row],[Total RN Hours (w/ Admin, DON)]]/Table3[[#This Row],[MDS Census]]</f>
        <v>0.72504453240969813</v>
      </c>
      <c r="I661" s="3">
        <f>Table3[[#This Row],[RN Hours (excl. Admin, DON)]]/Table3[[#This Row],[MDS Census]]</f>
        <v>0.51215487382483915</v>
      </c>
      <c r="J661" s="3">
        <f t="shared" si="10"/>
        <v>155.03488888888887</v>
      </c>
      <c r="K661" s="3">
        <f>SUM(Table3[[#This Row],[RN Hours (excl. Admin, DON)]], Table3[[#This Row],[LPN Hours (excl. Admin)]], Table3[[#This Row],[CNA Hours]], Table3[[#This Row],[NA TR Hours]], Table3[[#This Row],[Med Aide/Tech Hours]])</f>
        <v>145.39599999999999</v>
      </c>
      <c r="L661" s="3">
        <f>SUM(Table3[[#This Row],[RN Hours (excl. Admin, DON)]:[RN DON Hours]])</f>
        <v>32.562555555555555</v>
      </c>
      <c r="M661" s="3">
        <v>23.001444444444445</v>
      </c>
      <c r="N661" s="3">
        <v>5.1166666666666663</v>
      </c>
      <c r="O661" s="3">
        <v>4.4444444444444446</v>
      </c>
      <c r="P661" s="3">
        <f>SUM(Table3[[#This Row],[LPN Hours (excl. Admin)]:[LPN Admin Hours]])</f>
        <v>52.985111111111109</v>
      </c>
      <c r="Q661" s="3">
        <v>52.907333333333334</v>
      </c>
      <c r="R661" s="3">
        <v>7.7777777777777779E-2</v>
      </c>
      <c r="S661" s="3">
        <f>SUM(Table3[[#This Row],[CNA Hours]], Table3[[#This Row],[NA TR Hours]], Table3[[#This Row],[Med Aide/Tech Hours]])</f>
        <v>69.487222222222215</v>
      </c>
      <c r="T661" s="3">
        <v>69.028888888888886</v>
      </c>
      <c r="U661" s="3">
        <v>0.45833333333333331</v>
      </c>
      <c r="V661" s="3">
        <v>0</v>
      </c>
      <c r="W661" s="3">
        <f>SUM(Table3[[#This Row],[RN Hours Contract]:[Med Aide Hours Contract]])</f>
        <v>8.8932222222222226</v>
      </c>
      <c r="X661" s="3">
        <v>4.7042222222222216</v>
      </c>
      <c r="Y661" s="3">
        <v>0</v>
      </c>
      <c r="Z661" s="3">
        <v>0</v>
      </c>
      <c r="AA661" s="3">
        <v>3.054555555555555</v>
      </c>
      <c r="AB661" s="3">
        <v>0</v>
      </c>
      <c r="AC661" s="3">
        <v>0.67611111111111122</v>
      </c>
      <c r="AD661" s="3">
        <v>0.45833333333333331</v>
      </c>
      <c r="AE661" s="3">
        <v>0</v>
      </c>
      <c r="AF661" t="s">
        <v>659</v>
      </c>
      <c r="AG661" s="13">
        <v>3</v>
      </c>
      <c r="AQ661"/>
    </row>
    <row r="662" spans="1:43" x14ac:dyDescent="0.2">
      <c r="A662" t="s">
        <v>681</v>
      </c>
      <c r="B662" t="s">
        <v>1343</v>
      </c>
      <c r="C662" t="s">
        <v>1449</v>
      </c>
      <c r="D662" t="s">
        <v>1748</v>
      </c>
      <c r="E662" s="3">
        <v>29.855555555555554</v>
      </c>
      <c r="F662" s="3">
        <f>Table3[[#This Row],[Total Hours Nurse Staffing]]/Table3[[#This Row],[MDS Census]]</f>
        <v>3.9545962039449201</v>
      </c>
      <c r="G662" s="3">
        <f>Table3[[#This Row],[Total Direct Care Staff Hours]]/Table3[[#This Row],[MDS Census]]</f>
        <v>3.5944361741719395</v>
      </c>
      <c r="H662" s="3">
        <f>Table3[[#This Row],[Total RN Hours (w/ Admin, DON)]]/Table3[[#This Row],[MDS Census]]</f>
        <v>1.2941012281354671</v>
      </c>
      <c r="I662" s="3">
        <f>Table3[[#This Row],[RN Hours (excl. Admin, DON)]]/Table3[[#This Row],[MDS Census]]</f>
        <v>0.93394119836248601</v>
      </c>
      <c r="J662" s="3">
        <f t="shared" si="10"/>
        <v>118.06666666666666</v>
      </c>
      <c r="K662" s="3">
        <f>SUM(Table3[[#This Row],[RN Hours (excl. Admin, DON)]], Table3[[#This Row],[LPN Hours (excl. Admin)]], Table3[[#This Row],[CNA Hours]], Table3[[#This Row],[NA TR Hours]], Table3[[#This Row],[Med Aide/Tech Hours]])</f>
        <v>107.3138888888889</v>
      </c>
      <c r="L662" s="3">
        <f>SUM(Table3[[#This Row],[RN Hours (excl. Admin, DON)]:[RN DON Hours]])</f>
        <v>38.636111111111113</v>
      </c>
      <c r="M662" s="3">
        <v>27.883333333333333</v>
      </c>
      <c r="N662" s="3">
        <v>5.5972222222222223</v>
      </c>
      <c r="O662" s="3">
        <v>5.1555555555555559</v>
      </c>
      <c r="P662" s="3">
        <f>SUM(Table3[[#This Row],[LPN Hours (excl. Admin)]:[LPN Admin Hours]])</f>
        <v>23.333333333333332</v>
      </c>
      <c r="Q662" s="3">
        <v>23.333333333333332</v>
      </c>
      <c r="R662" s="3">
        <v>0</v>
      </c>
      <c r="S662" s="3">
        <f>SUM(Table3[[#This Row],[CNA Hours]], Table3[[#This Row],[NA TR Hours]], Table3[[#This Row],[Med Aide/Tech Hours]])</f>
        <v>56.097222222222221</v>
      </c>
      <c r="T662" s="3">
        <v>56.097222222222221</v>
      </c>
      <c r="U662" s="3">
        <v>0</v>
      </c>
      <c r="V662" s="3">
        <v>0</v>
      </c>
      <c r="W662" s="3">
        <f>SUM(Table3[[#This Row],[RN Hours Contract]:[Med Aide Hours Contract]])</f>
        <v>0</v>
      </c>
      <c r="X662" s="3">
        <v>0</v>
      </c>
      <c r="Y662" s="3">
        <v>0</v>
      </c>
      <c r="Z662" s="3">
        <v>0</v>
      </c>
      <c r="AA662" s="3">
        <v>0</v>
      </c>
      <c r="AB662" s="3">
        <v>0</v>
      </c>
      <c r="AC662" s="3">
        <v>0</v>
      </c>
      <c r="AD662" s="3">
        <v>0</v>
      </c>
      <c r="AE662" s="3">
        <v>0</v>
      </c>
      <c r="AF662" t="s">
        <v>660</v>
      </c>
      <c r="AG662" s="13">
        <v>3</v>
      </c>
      <c r="AQ662"/>
    </row>
    <row r="663" spans="1:43" x14ac:dyDescent="0.2">
      <c r="A663" t="s">
        <v>681</v>
      </c>
      <c r="B663" t="s">
        <v>1344</v>
      </c>
      <c r="C663" t="s">
        <v>1556</v>
      </c>
      <c r="D663" t="s">
        <v>1708</v>
      </c>
      <c r="E663" s="3">
        <v>44.422222222222224</v>
      </c>
      <c r="F663" s="3">
        <f>Table3[[#This Row],[Total Hours Nurse Staffing]]/Table3[[#This Row],[MDS Census]]</f>
        <v>2.7940845422711353</v>
      </c>
      <c r="G663" s="3">
        <f>Table3[[#This Row],[Total Direct Care Staff Hours]]/Table3[[#This Row],[MDS Census]]</f>
        <v>2.3752501250625313</v>
      </c>
      <c r="H663" s="3">
        <f>Table3[[#This Row],[Total RN Hours (w/ Admin, DON)]]/Table3[[#This Row],[MDS Census]]</f>
        <v>0.73943221610805399</v>
      </c>
      <c r="I663" s="3">
        <f>Table3[[#This Row],[RN Hours (excl. Admin, DON)]]/Table3[[#This Row],[MDS Census]]</f>
        <v>0.44866183091545775</v>
      </c>
      <c r="J663" s="3">
        <f t="shared" si="10"/>
        <v>124.11944444444444</v>
      </c>
      <c r="K663" s="3">
        <f>SUM(Table3[[#This Row],[RN Hours (excl. Admin, DON)]], Table3[[#This Row],[LPN Hours (excl. Admin)]], Table3[[#This Row],[CNA Hours]], Table3[[#This Row],[NA TR Hours]], Table3[[#This Row],[Med Aide/Tech Hours]])</f>
        <v>105.51388888888889</v>
      </c>
      <c r="L663" s="3">
        <f>SUM(Table3[[#This Row],[RN Hours (excl. Admin, DON)]:[RN DON Hours]])</f>
        <v>32.847222222222221</v>
      </c>
      <c r="M663" s="3">
        <v>19.930555555555557</v>
      </c>
      <c r="N663" s="3">
        <v>5.5388888888888888</v>
      </c>
      <c r="O663" s="3">
        <v>7.3777777777777782</v>
      </c>
      <c r="P663" s="3">
        <f>SUM(Table3[[#This Row],[LPN Hours (excl. Admin)]:[LPN Admin Hours]])</f>
        <v>44.605555555555554</v>
      </c>
      <c r="Q663" s="3">
        <v>38.916666666666664</v>
      </c>
      <c r="R663" s="3">
        <v>5.6888888888888891</v>
      </c>
      <c r="S663" s="3">
        <f>SUM(Table3[[#This Row],[CNA Hours]], Table3[[#This Row],[NA TR Hours]], Table3[[#This Row],[Med Aide/Tech Hours]])</f>
        <v>46.666666666666664</v>
      </c>
      <c r="T663" s="3">
        <v>46.666666666666664</v>
      </c>
      <c r="U663" s="3">
        <v>0</v>
      </c>
      <c r="V663" s="3">
        <v>0</v>
      </c>
      <c r="W663" s="3">
        <f>SUM(Table3[[#This Row],[RN Hours Contract]:[Med Aide Hours Contract]])</f>
        <v>0</v>
      </c>
      <c r="X663" s="3">
        <v>0</v>
      </c>
      <c r="Y663" s="3">
        <v>0</v>
      </c>
      <c r="Z663" s="3">
        <v>0</v>
      </c>
      <c r="AA663" s="3">
        <v>0</v>
      </c>
      <c r="AB663" s="3">
        <v>0</v>
      </c>
      <c r="AC663" s="3">
        <v>0</v>
      </c>
      <c r="AD663" s="3">
        <v>0</v>
      </c>
      <c r="AE663" s="3">
        <v>0</v>
      </c>
      <c r="AF663" t="s">
        <v>661</v>
      </c>
      <c r="AG663" s="13">
        <v>3</v>
      </c>
      <c r="AQ663"/>
    </row>
    <row r="664" spans="1:43" x14ac:dyDescent="0.2">
      <c r="A664" t="s">
        <v>681</v>
      </c>
      <c r="B664" t="s">
        <v>1345</v>
      </c>
      <c r="C664" t="s">
        <v>1683</v>
      </c>
      <c r="D664" t="s">
        <v>1726</v>
      </c>
      <c r="E664" s="3">
        <v>13.633333333333333</v>
      </c>
      <c r="F664" s="3">
        <f>Table3[[#This Row],[Total Hours Nurse Staffing]]/Table3[[#This Row],[MDS Census]]</f>
        <v>6.112705786471067</v>
      </c>
      <c r="G664" s="3">
        <f>Table3[[#This Row],[Total Direct Care Staff Hours]]/Table3[[#This Row],[MDS Census]]</f>
        <v>5.3107497962510184</v>
      </c>
      <c r="H664" s="3">
        <f>Table3[[#This Row],[Total RN Hours (w/ Admin, DON)]]/Table3[[#This Row],[MDS Census]]</f>
        <v>2.6621108394458028</v>
      </c>
      <c r="I664" s="3">
        <f>Table3[[#This Row],[RN Hours (excl. Admin, DON)]]/Table3[[#This Row],[MDS Census]]</f>
        <v>1.8601548492257538</v>
      </c>
      <c r="J664" s="3">
        <f t="shared" si="10"/>
        <v>83.336555555555549</v>
      </c>
      <c r="K664" s="3">
        <f>SUM(Table3[[#This Row],[RN Hours (excl. Admin, DON)]], Table3[[#This Row],[LPN Hours (excl. Admin)]], Table3[[#This Row],[CNA Hours]], Table3[[#This Row],[NA TR Hours]], Table3[[#This Row],[Med Aide/Tech Hours]])</f>
        <v>72.403222222222212</v>
      </c>
      <c r="L664" s="3">
        <f>SUM(Table3[[#This Row],[RN Hours (excl. Admin, DON)]:[RN DON Hours]])</f>
        <v>36.293444444444447</v>
      </c>
      <c r="M664" s="3">
        <v>25.360111111111109</v>
      </c>
      <c r="N664" s="3">
        <v>5.4222222222222225</v>
      </c>
      <c r="O664" s="3">
        <v>5.5111111111111111</v>
      </c>
      <c r="P664" s="3">
        <f>SUM(Table3[[#This Row],[LPN Hours (excl. Admin)]:[LPN Admin Hours]])</f>
        <v>18.661555555555555</v>
      </c>
      <c r="Q664" s="3">
        <v>18.661555555555555</v>
      </c>
      <c r="R664" s="3">
        <v>0</v>
      </c>
      <c r="S664" s="3">
        <f>SUM(Table3[[#This Row],[CNA Hours]], Table3[[#This Row],[NA TR Hours]], Table3[[#This Row],[Med Aide/Tech Hours]])</f>
        <v>28.381555555555558</v>
      </c>
      <c r="T664" s="3">
        <v>28.381555555555558</v>
      </c>
      <c r="U664" s="3">
        <v>0</v>
      </c>
      <c r="V664" s="3">
        <v>0</v>
      </c>
      <c r="W664" s="3">
        <f>SUM(Table3[[#This Row],[RN Hours Contract]:[Med Aide Hours Contract]])</f>
        <v>1.5524444444444445</v>
      </c>
      <c r="X664" s="3">
        <v>1.5524444444444445</v>
      </c>
      <c r="Y664" s="3">
        <v>0</v>
      </c>
      <c r="Z664" s="3">
        <v>0</v>
      </c>
      <c r="AA664" s="3">
        <v>0</v>
      </c>
      <c r="AB664" s="3">
        <v>0</v>
      </c>
      <c r="AC664" s="3">
        <v>0</v>
      </c>
      <c r="AD664" s="3">
        <v>0</v>
      </c>
      <c r="AE664" s="3">
        <v>0</v>
      </c>
      <c r="AF664" t="s">
        <v>662</v>
      </c>
      <c r="AG664" s="13">
        <v>3</v>
      </c>
      <c r="AQ664"/>
    </row>
    <row r="665" spans="1:43" x14ac:dyDescent="0.2">
      <c r="A665" t="s">
        <v>681</v>
      </c>
      <c r="B665" t="s">
        <v>1346</v>
      </c>
      <c r="C665" t="s">
        <v>1477</v>
      </c>
      <c r="D665" t="s">
        <v>1725</v>
      </c>
      <c r="E665" s="3">
        <v>26.177777777777777</v>
      </c>
      <c r="F665" s="3">
        <f>Table3[[#This Row],[Total Hours Nurse Staffing]]/Table3[[#This Row],[MDS Census]]</f>
        <v>5.5909380305602721</v>
      </c>
      <c r="G665" s="3">
        <f>Table3[[#This Row],[Total Direct Care Staff Hours]]/Table3[[#This Row],[MDS Census]]</f>
        <v>4.9837648556876069</v>
      </c>
      <c r="H665" s="3">
        <f>Table3[[#This Row],[Total RN Hours (w/ Admin, DON)]]/Table3[[#This Row],[MDS Census]]</f>
        <v>1.5435059422750426</v>
      </c>
      <c r="I665" s="3">
        <f>Table3[[#This Row],[RN Hours (excl. Admin, DON)]]/Table3[[#This Row],[MDS Census]]</f>
        <v>0.93633276740237703</v>
      </c>
      <c r="J665" s="3">
        <f t="shared" si="10"/>
        <v>146.35833333333335</v>
      </c>
      <c r="K665" s="3">
        <f>SUM(Table3[[#This Row],[RN Hours (excl. Admin, DON)]], Table3[[#This Row],[LPN Hours (excl. Admin)]], Table3[[#This Row],[CNA Hours]], Table3[[#This Row],[NA TR Hours]], Table3[[#This Row],[Med Aide/Tech Hours]])</f>
        <v>130.4638888888889</v>
      </c>
      <c r="L665" s="3">
        <f>SUM(Table3[[#This Row],[RN Hours (excl. Admin, DON)]:[RN DON Hours]])</f>
        <v>40.405555555555559</v>
      </c>
      <c r="M665" s="3">
        <v>24.511111111111113</v>
      </c>
      <c r="N665" s="3">
        <v>10.738888888888889</v>
      </c>
      <c r="O665" s="3">
        <v>5.1555555555555559</v>
      </c>
      <c r="P665" s="3">
        <f>SUM(Table3[[#This Row],[LPN Hours (excl. Admin)]:[LPN Admin Hours]])</f>
        <v>41.269444444444446</v>
      </c>
      <c r="Q665" s="3">
        <v>41.269444444444446</v>
      </c>
      <c r="R665" s="3">
        <v>0</v>
      </c>
      <c r="S665" s="3">
        <f>SUM(Table3[[#This Row],[CNA Hours]], Table3[[#This Row],[NA TR Hours]], Table3[[#This Row],[Med Aide/Tech Hours]])</f>
        <v>64.683333333333337</v>
      </c>
      <c r="T665" s="3">
        <v>64.683333333333337</v>
      </c>
      <c r="U665" s="3">
        <v>0</v>
      </c>
      <c r="V665" s="3">
        <v>0</v>
      </c>
      <c r="W665" s="3">
        <f>SUM(Table3[[#This Row],[RN Hours Contract]:[Med Aide Hours Contract]])</f>
        <v>0</v>
      </c>
      <c r="X665" s="3">
        <v>0</v>
      </c>
      <c r="Y665" s="3">
        <v>0</v>
      </c>
      <c r="Z665" s="3">
        <v>0</v>
      </c>
      <c r="AA665" s="3">
        <v>0</v>
      </c>
      <c r="AB665" s="3">
        <v>0</v>
      </c>
      <c r="AC665" s="3">
        <v>0</v>
      </c>
      <c r="AD665" s="3">
        <v>0</v>
      </c>
      <c r="AE665" s="3">
        <v>0</v>
      </c>
      <c r="AF665" t="s">
        <v>663</v>
      </c>
      <c r="AG665" s="13">
        <v>3</v>
      </c>
      <c r="AQ665"/>
    </row>
    <row r="666" spans="1:43" x14ac:dyDescent="0.2">
      <c r="A666" t="s">
        <v>681</v>
      </c>
      <c r="B666" t="s">
        <v>1347</v>
      </c>
      <c r="C666" t="s">
        <v>1364</v>
      </c>
      <c r="D666" t="s">
        <v>1703</v>
      </c>
      <c r="E666" s="3">
        <v>53.722222222222221</v>
      </c>
      <c r="F666" s="3">
        <f>Table3[[#This Row],[Total Hours Nurse Staffing]]/Table3[[#This Row],[MDS Census]]</f>
        <v>3.7680455015511893</v>
      </c>
      <c r="G666" s="3">
        <f>Table3[[#This Row],[Total Direct Care Staff Hours]]/Table3[[#This Row],[MDS Census]]</f>
        <v>3.4576008273009307</v>
      </c>
      <c r="H666" s="3">
        <f>Table3[[#This Row],[Total RN Hours (w/ Admin, DON)]]/Table3[[#This Row],[MDS Census]]</f>
        <v>0.7437952430196485</v>
      </c>
      <c r="I666" s="3">
        <f>Table3[[#This Row],[RN Hours (excl. Admin, DON)]]/Table3[[#This Row],[MDS Census]]</f>
        <v>0.57724922440537751</v>
      </c>
      <c r="J666" s="3">
        <f t="shared" si="10"/>
        <v>202.42777777777778</v>
      </c>
      <c r="K666" s="3">
        <f>SUM(Table3[[#This Row],[RN Hours (excl. Admin, DON)]], Table3[[#This Row],[LPN Hours (excl. Admin)]], Table3[[#This Row],[CNA Hours]], Table3[[#This Row],[NA TR Hours]], Table3[[#This Row],[Med Aide/Tech Hours]])</f>
        <v>185.75</v>
      </c>
      <c r="L666" s="3">
        <f>SUM(Table3[[#This Row],[RN Hours (excl. Admin, DON)]:[RN DON Hours]])</f>
        <v>39.958333333333336</v>
      </c>
      <c r="M666" s="3">
        <v>31.011111111111113</v>
      </c>
      <c r="N666" s="3">
        <v>3.2833333333333332</v>
      </c>
      <c r="O666" s="3">
        <v>5.6638888888888888</v>
      </c>
      <c r="P666" s="3">
        <f>SUM(Table3[[#This Row],[LPN Hours (excl. Admin)]:[LPN Admin Hours]])</f>
        <v>53.761111111111113</v>
      </c>
      <c r="Q666" s="3">
        <v>46.030555555555559</v>
      </c>
      <c r="R666" s="3">
        <v>7.7305555555555552</v>
      </c>
      <c r="S666" s="3">
        <f>SUM(Table3[[#This Row],[CNA Hours]], Table3[[#This Row],[NA TR Hours]], Table3[[#This Row],[Med Aide/Tech Hours]])</f>
        <v>108.70833333333333</v>
      </c>
      <c r="T666" s="3">
        <v>108.70833333333333</v>
      </c>
      <c r="U666" s="3">
        <v>0</v>
      </c>
      <c r="V666" s="3">
        <v>0</v>
      </c>
      <c r="W666" s="3">
        <f>SUM(Table3[[#This Row],[RN Hours Contract]:[Med Aide Hours Contract]])</f>
        <v>53.488888888888887</v>
      </c>
      <c r="X666" s="3">
        <v>0</v>
      </c>
      <c r="Y666" s="3">
        <v>0</v>
      </c>
      <c r="Z666" s="3">
        <v>0</v>
      </c>
      <c r="AA666" s="3">
        <v>13.061111111111112</v>
      </c>
      <c r="AB666" s="3">
        <v>0</v>
      </c>
      <c r="AC666" s="3">
        <v>40.427777777777777</v>
      </c>
      <c r="AD666" s="3">
        <v>0</v>
      </c>
      <c r="AE666" s="3">
        <v>0</v>
      </c>
      <c r="AF666" t="s">
        <v>664</v>
      </c>
      <c r="AG666" s="13">
        <v>3</v>
      </c>
      <c r="AQ666"/>
    </row>
    <row r="667" spans="1:43" x14ac:dyDescent="0.2">
      <c r="A667" t="s">
        <v>681</v>
      </c>
      <c r="B667" t="s">
        <v>1348</v>
      </c>
      <c r="C667" t="s">
        <v>1371</v>
      </c>
      <c r="D667" t="s">
        <v>1721</v>
      </c>
      <c r="E667" s="3">
        <v>20.8</v>
      </c>
      <c r="F667" s="3">
        <f>Table3[[#This Row],[Total Hours Nurse Staffing]]/Table3[[#This Row],[MDS Census]]</f>
        <v>4.7556837606837608</v>
      </c>
      <c r="G667" s="3">
        <f>Table3[[#This Row],[Total Direct Care Staff Hours]]/Table3[[#This Row],[MDS Census]]</f>
        <v>4.1519284188034185</v>
      </c>
      <c r="H667" s="3">
        <f>Table3[[#This Row],[Total RN Hours (w/ Admin, DON)]]/Table3[[#This Row],[MDS Census]]</f>
        <v>1.346554487179487</v>
      </c>
      <c r="I667" s="3">
        <f>Table3[[#This Row],[RN Hours (excl. Admin, DON)]]/Table3[[#This Row],[MDS Census]]</f>
        <v>1.0666399572649572</v>
      </c>
      <c r="J667" s="3">
        <f t="shared" si="10"/>
        <v>98.918222222222226</v>
      </c>
      <c r="K667" s="3">
        <f>SUM(Table3[[#This Row],[RN Hours (excl. Admin, DON)]], Table3[[#This Row],[LPN Hours (excl. Admin)]], Table3[[#This Row],[CNA Hours]], Table3[[#This Row],[NA TR Hours]], Table3[[#This Row],[Med Aide/Tech Hours]])</f>
        <v>86.360111111111109</v>
      </c>
      <c r="L667" s="3">
        <f>SUM(Table3[[#This Row],[RN Hours (excl. Admin, DON)]:[RN DON Hours]])</f>
        <v>28.008333333333333</v>
      </c>
      <c r="M667" s="3">
        <v>22.18611111111111</v>
      </c>
      <c r="N667" s="3">
        <v>0.13333333333333333</v>
      </c>
      <c r="O667" s="3">
        <v>5.6888888888888891</v>
      </c>
      <c r="P667" s="3">
        <f>SUM(Table3[[#This Row],[LPN Hours (excl. Admin)]:[LPN Admin Hours]])</f>
        <v>35.362777777777779</v>
      </c>
      <c r="Q667" s="3">
        <v>28.626888888888889</v>
      </c>
      <c r="R667" s="3">
        <v>6.7358888888888888</v>
      </c>
      <c r="S667" s="3">
        <f>SUM(Table3[[#This Row],[CNA Hours]], Table3[[#This Row],[NA TR Hours]], Table3[[#This Row],[Med Aide/Tech Hours]])</f>
        <v>35.547111111111107</v>
      </c>
      <c r="T667" s="3">
        <v>35.547111111111107</v>
      </c>
      <c r="U667" s="3">
        <v>0</v>
      </c>
      <c r="V667" s="3">
        <v>0</v>
      </c>
      <c r="W667" s="3">
        <f>SUM(Table3[[#This Row],[RN Hours Contract]:[Med Aide Hours Contract]])</f>
        <v>0</v>
      </c>
      <c r="X667" s="3">
        <v>0</v>
      </c>
      <c r="Y667" s="3">
        <v>0</v>
      </c>
      <c r="Z667" s="3">
        <v>0</v>
      </c>
      <c r="AA667" s="3">
        <v>0</v>
      </c>
      <c r="AB667" s="3">
        <v>0</v>
      </c>
      <c r="AC667" s="3">
        <v>0</v>
      </c>
      <c r="AD667" s="3">
        <v>0</v>
      </c>
      <c r="AE667" s="3">
        <v>0</v>
      </c>
      <c r="AF667" t="s">
        <v>665</v>
      </c>
      <c r="AG667" s="13">
        <v>3</v>
      </c>
      <c r="AQ667"/>
    </row>
    <row r="668" spans="1:43" x14ac:dyDescent="0.2">
      <c r="A668" t="s">
        <v>681</v>
      </c>
      <c r="B668" t="s">
        <v>1349</v>
      </c>
      <c r="C668" t="s">
        <v>1381</v>
      </c>
      <c r="D668" t="s">
        <v>1714</v>
      </c>
      <c r="E668" s="3">
        <v>18.866666666666667</v>
      </c>
      <c r="F668" s="3">
        <f>Table3[[#This Row],[Total Hours Nurse Staffing]]/Table3[[#This Row],[MDS Census]]</f>
        <v>6.3371613663133095</v>
      </c>
      <c r="G668" s="3">
        <f>Table3[[#This Row],[Total Direct Care Staff Hours]]/Table3[[#This Row],[MDS Census]]</f>
        <v>6.0054475853945819</v>
      </c>
      <c r="H668" s="3">
        <f>Table3[[#This Row],[Total RN Hours (w/ Admin, DON)]]/Table3[[#This Row],[MDS Census]]</f>
        <v>2.1925795053003534</v>
      </c>
      <c r="I668" s="3">
        <f>Table3[[#This Row],[RN Hours (excl. Admin, DON)]]/Table3[[#This Row],[MDS Census]]</f>
        <v>1.8608657243816253</v>
      </c>
      <c r="J668" s="3">
        <f t="shared" si="10"/>
        <v>119.56111111111112</v>
      </c>
      <c r="K668" s="3">
        <f>SUM(Table3[[#This Row],[RN Hours (excl. Admin, DON)]], Table3[[#This Row],[LPN Hours (excl. Admin)]], Table3[[#This Row],[CNA Hours]], Table3[[#This Row],[NA TR Hours]], Table3[[#This Row],[Med Aide/Tech Hours]])</f>
        <v>113.30277777777778</v>
      </c>
      <c r="L668" s="3">
        <f>SUM(Table3[[#This Row],[RN Hours (excl. Admin, DON)]:[RN DON Hours]])</f>
        <v>41.366666666666667</v>
      </c>
      <c r="M668" s="3">
        <v>35.108333333333334</v>
      </c>
      <c r="N668" s="3">
        <v>2.911111111111111</v>
      </c>
      <c r="O668" s="3">
        <v>3.3472222222222223</v>
      </c>
      <c r="P668" s="3">
        <f>SUM(Table3[[#This Row],[LPN Hours (excl. Admin)]:[LPN Admin Hours]])</f>
        <v>22.122222222222224</v>
      </c>
      <c r="Q668" s="3">
        <v>22.122222222222224</v>
      </c>
      <c r="R668" s="3">
        <v>0</v>
      </c>
      <c r="S668" s="3">
        <f>SUM(Table3[[#This Row],[CNA Hours]], Table3[[#This Row],[NA TR Hours]], Table3[[#This Row],[Med Aide/Tech Hours]])</f>
        <v>56.072222222222223</v>
      </c>
      <c r="T668" s="3">
        <v>56.072222222222223</v>
      </c>
      <c r="U668" s="3">
        <v>0</v>
      </c>
      <c r="V668" s="3">
        <v>0</v>
      </c>
      <c r="W668" s="3">
        <f>SUM(Table3[[#This Row],[RN Hours Contract]:[Med Aide Hours Contract]])</f>
        <v>40.11944444444444</v>
      </c>
      <c r="X668" s="3">
        <v>9.6361111111111111</v>
      </c>
      <c r="Y668" s="3">
        <v>2.8805555555555555</v>
      </c>
      <c r="Z668" s="3">
        <v>0</v>
      </c>
      <c r="AA668" s="3">
        <v>4.2666666666666666</v>
      </c>
      <c r="AB668" s="3">
        <v>0</v>
      </c>
      <c r="AC668" s="3">
        <v>23.336111111111112</v>
      </c>
      <c r="AD668" s="3">
        <v>0</v>
      </c>
      <c r="AE668" s="3">
        <v>0</v>
      </c>
      <c r="AF668" t="s">
        <v>666</v>
      </c>
      <c r="AG668" s="13">
        <v>3</v>
      </c>
      <c r="AQ668"/>
    </row>
    <row r="669" spans="1:43" x14ac:dyDescent="0.2">
      <c r="A669" t="s">
        <v>681</v>
      </c>
      <c r="B669" t="s">
        <v>1350</v>
      </c>
      <c r="C669" t="s">
        <v>1443</v>
      </c>
      <c r="D669" t="s">
        <v>1727</v>
      </c>
      <c r="E669" s="3">
        <v>37.68888888888889</v>
      </c>
      <c r="F669" s="3">
        <f>Table3[[#This Row],[Total Hours Nurse Staffing]]/Table3[[#This Row],[MDS Census]]</f>
        <v>5.9181898584905657</v>
      </c>
      <c r="G669" s="3">
        <f>Table3[[#This Row],[Total Direct Care Staff Hours]]/Table3[[#This Row],[MDS Census]]</f>
        <v>5.3436025943396226</v>
      </c>
      <c r="H669" s="3">
        <f>Table3[[#This Row],[Total RN Hours (w/ Admin, DON)]]/Table3[[#This Row],[MDS Census]]</f>
        <v>1.8135318396226412</v>
      </c>
      <c r="I669" s="3">
        <f>Table3[[#This Row],[RN Hours (excl. Admin, DON)]]/Table3[[#This Row],[MDS Census]]</f>
        <v>1.2389445754716981</v>
      </c>
      <c r="J669" s="3">
        <f t="shared" si="10"/>
        <v>223.04999999999998</v>
      </c>
      <c r="K669" s="3">
        <f>SUM(Table3[[#This Row],[RN Hours (excl. Admin, DON)]], Table3[[#This Row],[LPN Hours (excl. Admin)]], Table3[[#This Row],[CNA Hours]], Table3[[#This Row],[NA TR Hours]], Table3[[#This Row],[Med Aide/Tech Hours]])</f>
        <v>201.39444444444445</v>
      </c>
      <c r="L669" s="3">
        <f>SUM(Table3[[#This Row],[RN Hours (excl. Admin, DON)]:[RN DON Hours]])</f>
        <v>68.349999999999994</v>
      </c>
      <c r="M669" s="3">
        <v>46.694444444444443</v>
      </c>
      <c r="N669" s="3">
        <v>16.572222222222223</v>
      </c>
      <c r="O669" s="3">
        <v>5.083333333333333</v>
      </c>
      <c r="P669" s="3">
        <f>SUM(Table3[[#This Row],[LPN Hours (excl. Admin)]:[LPN Admin Hours]])</f>
        <v>51.475000000000001</v>
      </c>
      <c r="Q669" s="3">
        <v>51.475000000000001</v>
      </c>
      <c r="R669" s="3">
        <v>0</v>
      </c>
      <c r="S669" s="3">
        <f>SUM(Table3[[#This Row],[CNA Hours]], Table3[[#This Row],[NA TR Hours]], Table3[[#This Row],[Med Aide/Tech Hours]])</f>
        <v>103.22499999999999</v>
      </c>
      <c r="T669" s="3">
        <v>103.22499999999999</v>
      </c>
      <c r="U669" s="3">
        <v>0</v>
      </c>
      <c r="V669" s="3">
        <v>0</v>
      </c>
      <c r="W669" s="3">
        <f>SUM(Table3[[#This Row],[RN Hours Contract]:[Med Aide Hours Contract]])</f>
        <v>37.272222222222219</v>
      </c>
      <c r="X669" s="3">
        <v>10.944444444444445</v>
      </c>
      <c r="Y669" s="3">
        <v>0</v>
      </c>
      <c r="Z669" s="3">
        <v>0</v>
      </c>
      <c r="AA669" s="3">
        <v>14.052777777777777</v>
      </c>
      <c r="AB669" s="3">
        <v>0</v>
      </c>
      <c r="AC669" s="3">
        <v>12.275</v>
      </c>
      <c r="AD669" s="3">
        <v>0</v>
      </c>
      <c r="AE669" s="3">
        <v>0</v>
      </c>
      <c r="AF669" t="s">
        <v>667</v>
      </c>
      <c r="AG669" s="13">
        <v>3</v>
      </c>
      <c r="AQ669"/>
    </row>
    <row r="670" spans="1:43" x14ac:dyDescent="0.2">
      <c r="A670" t="s">
        <v>681</v>
      </c>
      <c r="B670" t="s">
        <v>1351</v>
      </c>
      <c r="C670" t="s">
        <v>1467</v>
      </c>
      <c r="D670" t="s">
        <v>1721</v>
      </c>
      <c r="E670" s="3">
        <v>5.5</v>
      </c>
      <c r="F670" s="3">
        <f>Table3[[#This Row],[Total Hours Nurse Staffing]]/Table3[[#This Row],[MDS Census]]</f>
        <v>5.7712121212121215</v>
      </c>
      <c r="G670" s="3">
        <f>Table3[[#This Row],[Total Direct Care Staff Hours]]/Table3[[#This Row],[MDS Census]]</f>
        <v>4.8176767676767671</v>
      </c>
      <c r="H670" s="3">
        <f>Table3[[#This Row],[Total RN Hours (w/ Admin, DON)]]/Table3[[#This Row],[MDS Census]]</f>
        <v>1.7853535353535355</v>
      </c>
      <c r="I670" s="3">
        <f>Table3[[#This Row],[RN Hours (excl. Admin, DON)]]/Table3[[#This Row],[MDS Census]]</f>
        <v>1.3166666666666667</v>
      </c>
      <c r="J670" s="3">
        <f t="shared" si="10"/>
        <v>31.741666666666667</v>
      </c>
      <c r="K670" s="3">
        <f>SUM(Table3[[#This Row],[RN Hours (excl. Admin, DON)]], Table3[[#This Row],[LPN Hours (excl. Admin)]], Table3[[#This Row],[CNA Hours]], Table3[[#This Row],[NA TR Hours]], Table3[[#This Row],[Med Aide/Tech Hours]])</f>
        <v>26.49722222222222</v>
      </c>
      <c r="L670" s="3">
        <f>SUM(Table3[[#This Row],[RN Hours (excl. Admin, DON)]:[RN DON Hours]])</f>
        <v>9.8194444444444446</v>
      </c>
      <c r="M670" s="3">
        <v>7.2416666666666663</v>
      </c>
      <c r="N670" s="3">
        <v>2.5777777777777779</v>
      </c>
      <c r="O670" s="3">
        <v>0</v>
      </c>
      <c r="P670" s="3">
        <f>SUM(Table3[[#This Row],[LPN Hours (excl. Admin)]:[LPN Admin Hours]])</f>
        <v>8.219444444444445</v>
      </c>
      <c r="Q670" s="3">
        <v>5.552777777777778</v>
      </c>
      <c r="R670" s="3">
        <v>2.6666666666666665</v>
      </c>
      <c r="S670" s="3">
        <f>SUM(Table3[[#This Row],[CNA Hours]], Table3[[#This Row],[NA TR Hours]], Table3[[#This Row],[Med Aide/Tech Hours]])</f>
        <v>13.702777777777778</v>
      </c>
      <c r="T670" s="3">
        <v>13.702777777777778</v>
      </c>
      <c r="U670" s="3">
        <v>0</v>
      </c>
      <c r="V670" s="3">
        <v>0</v>
      </c>
      <c r="W670" s="3">
        <f>SUM(Table3[[#This Row],[RN Hours Contract]:[Med Aide Hours Contract]])</f>
        <v>0</v>
      </c>
      <c r="X670" s="3">
        <v>0</v>
      </c>
      <c r="Y670" s="3">
        <v>0</v>
      </c>
      <c r="Z670" s="3">
        <v>0</v>
      </c>
      <c r="AA670" s="3">
        <v>0</v>
      </c>
      <c r="AB670" s="3">
        <v>0</v>
      </c>
      <c r="AC670" s="3">
        <v>0</v>
      </c>
      <c r="AD670" s="3">
        <v>0</v>
      </c>
      <c r="AE670" s="3">
        <v>0</v>
      </c>
      <c r="AF670" t="s">
        <v>668</v>
      </c>
      <c r="AG670" s="13">
        <v>3</v>
      </c>
      <c r="AQ670"/>
    </row>
    <row r="671" spans="1:43" x14ac:dyDescent="0.2">
      <c r="A671" t="s">
        <v>681</v>
      </c>
      <c r="B671" t="s">
        <v>1352</v>
      </c>
      <c r="C671" t="s">
        <v>1443</v>
      </c>
      <c r="D671" t="s">
        <v>1727</v>
      </c>
      <c r="E671" s="3">
        <v>50.388888888888886</v>
      </c>
      <c r="F671" s="3">
        <f>Table3[[#This Row],[Total Hours Nurse Staffing]]/Table3[[#This Row],[MDS Census]]</f>
        <v>5.5224674751929443</v>
      </c>
      <c r="G671" s="3">
        <f>Table3[[#This Row],[Total Direct Care Staff Hours]]/Table3[[#This Row],[MDS Census]]</f>
        <v>5.0344674751929439</v>
      </c>
      <c r="H671" s="3">
        <f>Table3[[#This Row],[Total RN Hours (w/ Admin, DON)]]/Table3[[#This Row],[MDS Census]]</f>
        <v>1.0397045203969129</v>
      </c>
      <c r="I671" s="3">
        <f>Table3[[#This Row],[RN Hours (excl. Admin, DON)]]/Table3[[#This Row],[MDS Census]]</f>
        <v>0.73736052921719952</v>
      </c>
      <c r="J671" s="3">
        <f t="shared" si="10"/>
        <v>278.27100000000002</v>
      </c>
      <c r="K671" s="3">
        <f>SUM(Table3[[#This Row],[RN Hours (excl. Admin, DON)]], Table3[[#This Row],[LPN Hours (excl. Admin)]], Table3[[#This Row],[CNA Hours]], Table3[[#This Row],[NA TR Hours]], Table3[[#This Row],[Med Aide/Tech Hours]])</f>
        <v>253.68122222222223</v>
      </c>
      <c r="L671" s="3">
        <f>SUM(Table3[[#This Row],[RN Hours (excl. Admin, DON)]:[RN DON Hours]])</f>
        <v>52.389555555555553</v>
      </c>
      <c r="M671" s="3">
        <v>37.154777777777774</v>
      </c>
      <c r="N671" s="3">
        <v>9.812555555555555</v>
      </c>
      <c r="O671" s="3">
        <v>5.4222222222222225</v>
      </c>
      <c r="P671" s="3">
        <f>SUM(Table3[[#This Row],[LPN Hours (excl. Admin)]:[LPN Admin Hours]])</f>
        <v>108.82255555555555</v>
      </c>
      <c r="Q671" s="3">
        <v>99.467555555555549</v>
      </c>
      <c r="R671" s="3">
        <v>9.3550000000000004</v>
      </c>
      <c r="S671" s="3">
        <f>SUM(Table3[[#This Row],[CNA Hours]], Table3[[#This Row],[NA TR Hours]], Table3[[#This Row],[Med Aide/Tech Hours]])</f>
        <v>117.05888888888889</v>
      </c>
      <c r="T671" s="3">
        <v>117.05888888888889</v>
      </c>
      <c r="U671" s="3">
        <v>0</v>
      </c>
      <c r="V671" s="3">
        <v>0</v>
      </c>
      <c r="W671" s="3">
        <f>SUM(Table3[[#This Row],[RN Hours Contract]:[Med Aide Hours Contract]])</f>
        <v>27.698999999999998</v>
      </c>
      <c r="X671" s="3">
        <v>13.492555555555555</v>
      </c>
      <c r="Y671" s="3">
        <v>0</v>
      </c>
      <c r="Z671" s="3">
        <v>0</v>
      </c>
      <c r="AA671" s="3">
        <v>5.8392222222222232</v>
      </c>
      <c r="AB671" s="3">
        <v>0</v>
      </c>
      <c r="AC671" s="3">
        <v>8.3672222222222228</v>
      </c>
      <c r="AD671" s="3">
        <v>0</v>
      </c>
      <c r="AE671" s="3">
        <v>0</v>
      </c>
      <c r="AF671" t="s">
        <v>669</v>
      </c>
      <c r="AG671" s="13">
        <v>3</v>
      </c>
      <c r="AQ671"/>
    </row>
    <row r="672" spans="1:43" x14ac:dyDescent="0.2">
      <c r="A672" t="s">
        <v>681</v>
      </c>
      <c r="B672" t="s">
        <v>1353</v>
      </c>
      <c r="C672" t="s">
        <v>1684</v>
      </c>
      <c r="D672" t="s">
        <v>1731</v>
      </c>
      <c r="E672" s="3">
        <v>102.57777777777778</v>
      </c>
      <c r="F672" s="3">
        <f>Table3[[#This Row],[Total Hours Nurse Staffing]]/Table3[[#This Row],[MDS Census]]</f>
        <v>5.8396284662045064</v>
      </c>
      <c r="G672" s="3">
        <f>Table3[[#This Row],[Total Direct Care Staff Hours]]/Table3[[#This Row],[MDS Census]]</f>
        <v>5.1994204939341406</v>
      </c>
      <c r="H672" s="3">
        <f>Table3[[#This Row],[Total RN Hours (w/ Admin, DON)]]/Table3[[#This Row],[MDS Census]]</f>
        <v>2.0520645580589254</v>
      </c>
      <c r="I672" s="3">
        <f>Table3[[#This Row],[RN Hours (excl. Admin, DON)]]/Table3[[#This Row],[MDS Census]]</f>
        <v>1.7415283795493934</v>
      </c>
      <c r="J672" s="3">
        <f t="shared" si="10"/>
        <v>599.01611111111117</v>
      </c>
      <c r="K672" s="3">
        <f>SUM(Table3[[#This Row],[RN Hours (excl. Admin, DON)]], Table3[[#This Row],[LPN Hours (excl. Admin)]], Table3[[#This Row],[CNA Hours]], Table3[[#This Row],[NA TR Hours]], Table3[[#This Row],[Med Aide/Tech Hours]])</f>
        <v>533.34499999999991</v>
      </c>
      <c r="L672" s="3">
        <f>SUM(Table3[[#This Row],[RN Hours (excl. Admin, DON)]:[RN DON Hours]])</f>
        <v>210.49622222222223</v>
      </c>
      <c r="M672" s="3">
        <v>178.64211111111112</v>
      </c>
      <c r="N672" s="3">
        <v>26.209666666666667</v>
      </c>
      <c r="O672" s="3">
        <v>5.6444444444444448</v>
      </c>
      <c r="P672" s="3">
        <f>SUM(Table3[[#This Row],[LPN Hours (excl. Admin)]:[LPN Admin Hours]])</f>
        <v>175.25777777777779</v>
      </c>
      <c r="Q672" s="3">
        <v>141.44077777777778</v>
      </c>
      <c r="R672" s="3">
        <v>33.816999999999993</v>
      </c>
      <c r="S672" s="3">
        <f>SUM(Table3[[#This Row],[CNA Hours]], Table3[[#This Row],[NA TR Hours]], Table3[[#This Row],[Med Aide/Tech Hours]])</f>
        <v>213.26211111111112</v>
      </c>
      <c r="T672" s="3">
        <v>209.74188888888889</v>
      </c>
      <c r="U672" s="3">
        <v>3.5202222222222228</v>
      </c>
      <c r="V672" s="3">
        <v>0</v>
      </c>
      <c r="W672" s="3">
        <f>SUM(Table3[[#This Row],[RN Hours Contract]:[Med Aide Hours Contract]])</f>
        <v>151.05500000000001</v>
      </c>
      <c r="X672" s="3">
        <v>20.096999999999994</v>
      </c>
      <c r="Y672" s="3">
        <v>0</v>
      </c>
      <c r="Z672" s="3">
        <v>0</v>
      </c>
      <c r="AA672" s="3">
        <v>48.815222222222218</v>
      </c>
      <c r="AB672" s="3">
        <v>0</v>
      </c>
      <c r="AC672" s="3">
        <v>82.142777777777809</v>
      </c>
      <c r="AD672" s="3">
        <v>0</v>
      </c>
      <c r="AE672" s="3">
        <v>0</v>
      </c>
      <c r="AF672" t="s">
        <v>670</v>
      </c>
      <c r="AG672" s="13">
        <v>3</v>
      </c>
      <c r="AQ672"/>
    </row>
    <row r="673" spans="1:43" x14ac:dyDescent="0.2">
      <c r="A673" t="s">
        <v>681</v>
      </c>
      <c r="B673" t="s">
        <v>1354</v>
      </c>
      <c r="C673" t="s">
        <v>1463</v>
      </c>
      <c r="D673" t="s">
        <v>1689</v>
      </c>
      <c r="E673" s="3">
        <v>33.299999999999997</v>
      </c>
      <c r="F673" s="3">
        <f>Table3[[#This Row],[Total Hours Nurse Staffing]]/Table3[[#This Row],[MDS Census]]</f>
        <v>5.6239572906239577</v>
      </c>
      <c r="G673" s="3">
        <f>Table3[[#This Row],[Total Direct Care Staff Hours]]/Table3[[#This Row],[MDS Census]]</f>
        <v>5.1975308641975317</v>
      </c>
      <c r="H673" s="3">
        <f>Table3[[#This Row],[Total RN Hours (w/ Admin, DON)]]/Table3[[#This Row],[MDS Census]]</f>
        <v>1.4736403069736403</v>
      </c>
      <c r="I673" s="3">
        <f>Table3[[#This Row],[RN Hours (excl. Admin, DON)]]/Table3[[#This Row],[MDS Census]]</f>
        <v>1.1550717384050719</v>
      </c>
      <c r="J673" s="3">
        <f t="shared" si="10"/>
        <v>187.27777777777777</v>
      </c>
      <c r="K673" s="3">
        <f>SUM(Table3[[#This Row],[RN Hours (excl. Admin, DON)]], Table3[[#This Row],[LPN Hours (excl. Admin)]], Table3[[#This Row],[CNA Hours]], Table3[[#This Row],[NA TR Hours]], Table3[[#This Row],[Med Aide/Tech Hours]])</f>
        <v>173.07777777777778</v>
      </c>
      <c r="L673" s="3">
        <f>SUM(Table3[[#This Row],[RN Hours (excl. Admin, DON)]:[RN DON Hours]])</f>
        <v>49.072222222222223</v>
      </c>
      <c r="M673" s="3">
        <v>38.463888888888889</v>
      </c>
      <c r="N673" s="3">
        <v>5.9194444444444443</v>
      </c>
      <c r="O673" s="3">
        <v>4.6888888888888891</v>
      </c>
      <c r="P673" s="3">
        <f>SUM(Table3[[#This Row],[LPN Hours (excl. Admin)]:[LPN Admin Hours]])</f>
        <v>38.269444444444446</v>
      </c>
      <c r="Q673" s="3">
        <v>34.677777777777777</v>
      </c>
      <c r="R673" s="3">
        <v>3.5916666666666668</v>
      </c>
      <c r="S673" s="3">
        <f>SUM(Table3[[#This Row],[CNA Hours]], Table3[[#This Row],[NA TR Hours]], Table3[[#This Row],[Med Aide/Tech Hours]])</f>
        <v>99.936111111111117</v>
      </c>
      <c r="T673" s="3">
        <v>99.936111111111117</v>
      </c>
      <c r="U673" s="3">
        <v>0</v>
      </c>
      <c r="V673" s="3">
        <v>0</v>
      </c>
      <c r="W673" s="3">
        <f>SUM(Table3[[#This Row],[RN Hours Contract]:[Med Aide Hours Contract]])</f>
        <v>3.5111111111111111</v>
      </c>
      <c r="X673" s="3">
        <v>3.5111111111111111</v>
      </c>
      <c r="Y673" s="3">
        <v>0</v>
      </c>
      <c r="Z673" s="3">
        <v>0</v>
      </c>
      <c r="AA673" s="3">
        <v>0</v>
      </c>
      <c r="AB673" s="3">
        <v>0</v>
      </c>
      <c r="AC673" s="3">
        <v>0</v>
      </c>
      <c r="AD673" s="3">
        <v>0</v>
      </c>
      <c r="AE673" s="3">
        <v>0</v>
      </c>
      <c r="AF673" t="s">
        <v>671</v>
      </c>
      <c r="AG673" s="13">
        <v>3</v>
      </c>
      <c r="AQ673"/>
    </row>
    <row r="674" spans="1:43" x14ac:dyDescent="0.2">
      <c r="A674" t="s">
        <v>681</v>
      </c>
      <c r="B674" t="s">
        <v>1355</v>
      </c>
      <c r="C674" t="s">
        <v>1463</v>
      </c>
      <c r="D674" t="s">
        <v>1702</v>
      </c>
      <c r="E674" s="3">
        <v>26.911111111111111</v>
      </c>
      <c r="F674" s="3">
        <f>Table3[[#This Row],[Total Hours Nurse Staffing]]/Table3[[#This Row],[MDS Census]]</f>
        <v>4.0470478943022297</v>
      </c>
      <c r="G674" s="3">
        <f>Table3[[#This Row],[Total Direct Care Staff Hours]]/Table3[[#This Row],[MDS Census]]</f>
        <v>3.6763831544178363</v>
      </c>
      <c r="H674" s="3">
        <f>Table3[[#This Row],[Total RN Hours (w/ Admin, DON)]]/Table3[[#This Row],[MDS Census]]</f>
        <v>1.1781585466556566</v>
      </c>
      <c r="I674" s="3">
        <f>Table3[[#This Row],[RN Hours (excl. Admin, DON)]]/Table3[[#This Row],[MDS Census]]</f>
        <v>0.80749380677126337</v>
      </c>
      <c r="J674" s="3">
        <f t="shared" si="10"/>
        <v>108.91055555555556</v>
      </c>
      <c r="K674" s="3">
        <f>SUM(Table3[[#This Row],[RN Hours (excl. Admin, DON)]], Table3[[#This Row],[LPN Hours (excl. Admin)]], Table3[[#This Row],[CNA Hours]], Table3[[#This Row],[NA TR Hours]], Table3[[#This Row],[Med Aide/Tech Hours]])</f>
        <v>98.935555555555553</v>
      </c>
      <c r="L674" s="3">
        <f>SUM(Table3[[#This Row],[RN Hours (excl. Admin, DON)]:[RN DON Hours]])</f>
        <v>31.705555555555556</v>
      </c>
      <c r="M674" s="3">
        <v>21.730555555555554</v>
      </c>
      <c r="N674" s="3">
        <v>5.166666666666667</v>
      </c>
      <c r="O674" s="3">
        <v>4.8083333333333336</v>
      </c>
      <c r="P674" s="3">
        <f>SUM(Table3[[#This Row],[LPN Hours (excl. Admin)]:[LPN Admin Hours]])</f>
        <v>27.071666666666665</v>
      </c>
      <c r="Q674" s="3">
        <v>27.071666666666665</v>
      </c>
      <c r="R674" s="3">
        <v>0</v>
      </c>
      <c r="S674" s="3">
        <f>SUM(Table3[[#This Row],[CNA Hours]], Table3[[#This Row],[NA TR Hours]], Table3[[#This Row],[Med Aide/Tech Hours]])</f>
        <v>50.133333333333333</v>
      </c>
      <c r="T674" s="3">
        <v>50.133333333333333</v>
      </c>
      <c r="U674" s="3">
        <v>0</v>
      </c>
      <c r="V674" s="3">
        <v>0</v>
      </c>
      <c r="W674" s="3">
        <f>SUM(Table3[[#This Row],[RN Hours Contract]:[Med Aide Hours Contract]])</f>
        <v>0</v>
      </c>
      <c r="X674" s="3">
        <v>0</v>
      </c>
      <c r="Y674" s="3">
        <v>0</v>
      </c>
      <c r="Z674" s="3">
        <v>0</v>
      </c>
      <c r="AA674" s="3">
        <v>0</v>
      </c>
      <c r="AB674" s="3">
        <v>0</v>
      </c>
      <c r="AC674" s="3">
        <v>0</v>
      </c>
      <c r="AD674" s="3">
        <v>0</v>
      </c>
      <c r="AE674" s="3">
        <v>0</v>
      </c>
      <c r="AF674" t="s">
        <v>672</v>
      </c>
      <c r="AG674" s="13">
        <v>3</v>
      </c>
      <c r="AQ674"/>
    </row>
    <row r="675" spans="1:43" x14ac:dyDescent="0.2">
      <c r="A675" t="s">
        <v>681</v>
      </c>
      <c r="B675" t="s">
        <v>1356</v>
      </c>
      <c r="C675" t="s">
        <v>1449</v>
      </c>
      <c r="D675" t="s">
        <v>1748</v>
      </c>
      <c r="E675" s="3">
        <v>8.4777777777777779</v>
      </c>
      <c r="F675" s="3">
        <f>Table3[[#This Row],[Total Hours Nurse Staffing]]/Table3[[#This Row],[MDS Census]]</f>
        <v>7.7567496723460012</v>
      </c>
      <c r="G675" s="3">
        <f>Table3[[#This Row],[Total Direct Care Staff Hours]]/Table3[[#This Row],[MDS Census]]</f>
        <v>6.8563564875491476</v>
      </c>
      <c r="H675" s="3">
        <f>Table3[[#This Row],[Total RN Hours (w/ Admin, DON)]]/Table3[[#This Row],[MDS Census]]</f>
        <v>4.0808650065530792</v>
      </c>
      <c r="I675" s="3">
        <f>Table3[[#This Row],[RN Hours (excl. Admin, DON)]]/Table3[[#This Row],[MDS Census]]</f>
        <v>3.1804718217562251</v>
      </c>
      <c r="J675" s="3">
        <f t="shared" si="10"/>
        <v>65.759999999999991</v>
      </c>
      <c r="K675" s="3">
        <f>SUM(Table3[[#This Row],[RN Hours (excl. Admin, DON)]], Table3[[#This Row],[LPN Hours (excl. Admin)]], Table3[[#This Row],[CNA Hours]], Table3[[#This Row],[NA TR Hours]], Table3[[#This Row],[Med Aide/Tech Hours]])</f>
        <v>58.126666666666665</v>
      </c>
      <c r="L675" s="3">
        <f>SUM(Table3[[#This Row],[RN Hours (excl. Admin, DON)]:[RN DON Hours]])</f>
        <v>34.596666666666664</v>
      </c>
      <c r="M675" s="3">
        <v>26.963333333333331</v>
      </c>
      <c r="N675" s="3">
        <v>1.9444444444444444</v>
      </c>
      <c r="O675" s="3">
        <v>5.6888888888888891</v>
      </c>
      <c r="P675" s="3">
        <f>SUM(Table3[[#This Row],[LPN Hours (excl. Admin)]:[LPN Admin Hours]])</f>
        <v>5.65</v>
      </c>
      <c r="Q675" s="3">
        <v>5.65</v>
      </c>
      <c r="R675" s="3">
        <v>0</v>
      </c>
      <c r="S675" s="3">
        <f>SUM(Table3[[#This Row],[CNA Hours]], Table3[[#This Row],[NA TR Hours]], Table3[[#This Row],[Med Aide/Tech Hours]])</f>
        <v>25.513333333333332</v>
      </c>
      <c r="T675" s="3">
        <v>25.513333333333332</v>
      </c>
      <c r="U675" s="3">
        <v>0</v>
      </c>
      <c r="V675" s="3">
        <v>0</v>
      </c>
      <c r="W675" s="3">
        <f>SUM(Table3[[#This Row],[RN Hours Contract]:[Med Aide Hours Contract]])</f>
        <v>0</v>
      </c>
      <c r="X675" s="3">
        <v>0</v>
      </c>
      <c r="Y675" s="3">
        <v>0</v>
      </c>
      <c r="Z675" s="3">
        <v>0</v>
      </c>
      <c r="AA675" s="3">
        <v>0</v>
      </c>
      <c r="AB675" s="3">
        <v>0</v>
      </c>
      <c r="AC675" s="3">
        <v>0</v>
      </c>
      <c r="AD675" s="3">
        <v>0</v>
      </c>
      <c r="AE675" s="3">
        <v>0</v>
      </c>
      <c r="AF675" t="s">
        <v>673</v>
      </c>
      <c r="AG675" s="13">
        <v>3</v>
      </c>
      <c r="AQ675"/>
    </row>
    <row r="676" spans="1:43" x14ac:dyDescent="0.2">
      <c r="A676" t="s">
        <v>681</v>
      </c>
      <c r="B676" t="s">
        <v>1357</v>
      </c>
      <c r="C676" t="s">
        <v>1685</v>
      </c>
      <c r="D676" t="s">
        <v>1695</v>
      </c>
      <c r="E676" s="3">
        <v>5.8555555555555552</v>
      </c>
      <c r="F676" s="3">
        <f>Table3[[#This Row],[Total Hours Nurse Staffing]]/Table3[[#This Row],[MDS Census]]</f>
        <v>8.1845351043643273</v>
      </c>
      <c r="G676" s="3">
        <f>Table3[[#This Row],[Total Direct Care Staff Hours]]/Table3[[#This Row],[MDS Census]]</f>
        <v>8.1845351043643273</v>
      </c>
      <c r="H676" s="3">
        <f>Table3[[#This Row],[Total RN Hours (w/ Admin, DON)]]/Table3[[#This Row],[MDS Census]]</f>
        <v>2.2779886148007593</v>
      </c>
      <c r="I676" s="3">
        <f>Table3[[#This Row],[RN Hours (excl. Admin, DON)]]/Table3[[#This Row],[MDS Census]]</f>
        <v>2.2779886148007593</v>
      </c>
      <c r="J676" s="3">
        <f t="shared" si="10"/>
        <v>47.924999999999997</v>
      </c>
      <c r="K676" s="3">
        <f>SUM(Table3[[#This Row],[RN Hours (excl. Admin, DON)]], Table3[[#This Row],[LPN Hours (excl. Admin)]], Table3[[#This Row],[CNA Hours]], Table3[[#This Row],[NA TR Hours]], Table3[[#This Row],[Med Aide/Tech Hours]])</f>
        <v>47.924999999999997</v>
      </c>
      <c r="L676" s="3">
        <f>SUM(Table3[[#This Row],[RN Hours (excl. Admin, DON)]:[RN DON Hours]])</f>
        <v>13.338888888888889</v>
      </c>
      <c r="M676" s="3">
        <v>13.338888888888889</v>
      </c>
      <c r="N676" s="3">
        <v>0</v>
      </c>
      <c r="O676" s="3">
        <v>0</v>
      </c>
      <c r="P676" s="3">
        <f>SUM(Table3[[#This Row],[LPN Hours (excl. Admin)]:[LPN Admin Hours]])</f>
        <v>17.083333333333332</v>
      </c>
      <c r="Q676" s="3">
        <v>17.083333333333332</v>
      </c>
      <c r="R676" s="3">
        <v>0</v>
      </c>
      <c r="S676" s="3">
        <f>SUM(Table3[[#This Row],[CNA Hours]], Table3[[#This Row],[NA TR Hours]], Table3[[#This Row],[Med Aide/Tech Hours]])</f>
        <v>17.502777777777776</v>
      </c>
      <c r="T676" s="3">
        <v>17.502777777777776</v>
      </c>
      <c r="U676" s="3">
        <v>0</v>
      </c>
      <c r="V676" s="3">
        <v>0</v>
      </c>
      <c r="W676" s="3">
        <f>SUM(Table3[[#This Row],[RN Hours Contract]:[Med Aide Hours Contract]])</f>
        <v>0</v>
      </c>
      <c r="X676" s="3">
        <v>0</v>
      </c>
      <c r="Y676" s="3">
        <v>0</v>
      </c>
      <c r="Z676" s="3">
        <v>0</v>
      </c>
      <c r="AA676" s="3">
        <v>0</v>
      </c>
      <c r="AB676" s="3">
        <v>0</v>
      </c>
      <c r="AC676" s="3">
        <v>0</v>
      </c>
      <c r="AD676" s="3">
        <v>0</v>
      </c>
      <c r="AE676" s="3">
        <v>0</v>
      </c>
      <c r="AF676" t="s">
        <v>674</v>
      </c>
      <c r="AG676" s="13">
        <v>3</v>
      </c>
      <c r="AQ676"/>
    </row>
    <row r="677" spans="1:43" x14ac:dyDescent="0.2">
      <c r="A677" t="s">
        <v>681</v>
      </c>
      <c r="B677" t="s">
        <v>1358</v>
      </c>
      <c r="C677" t="s">
        <v>1477</v>
      </c>
      <c r="D677" t="s">
        <v>1725</v>
      </c>
      <c r="E677" s="3">
        <v>125.82222222222222</v>
      </c>
      <c r="F677" s="3">
        <f>Table3[[#This Row],[Total Hours Nurse Staffing]]/Table3[[#This Row],[MDS Census]]</f>
        <v>4.9441875662310135</v>
      </c>
      <c r="G677" s="3">
        <f>Table3[[#This Row],[Total Direct Care Staff Hours]]/Table3[[#This Row],[MDS Census]]</f>
        <v>4.8113723066054392</v>
      </c>
      <c r="H677" s="3">
        <f>Table3[[#This Row],[Total RN Hours (w/ Admin, DON)]]/Table3[[#This Row],[MDS Census]]</f>
        <v>1.1357267749911693</v>
      </c>
      <c r="I677" s="3">
        <f>Table3[[#This Row],[RN Hours (excl. Admin, DON)]]/Table3[[#This Row],[MDS Census]]</f>
        <v>1.0029115153655952</v>
      </c>
      <c r="J677" s="3">
        <f t="shared" si="10"/>
        <v>622.08866666666665</v>
      </c>
      <c r="K677" s="3">
        <f>SUM(Table3[[#This Row],[RN Hours (excl. Admin, DON)]], Table3[[#This Row],[LPN Hours (excl. Admin)]], Table3[[#This Row],[CNA Hours]], Table3[[#This Row],[NA TR Hours]], Table3[[#This Row],[Med Aide/Tech Hours]])</f>
        <v>605.37755555555555</v>
      </c>
      <c r="L677" s="3">
        <f>SUM(Table3[[#This Row],[RN Hours (excl. Admin, DON)]:[RN DON Hours]])</f>
        <v>142.89966666666666</v>
      </c>
      <c r="M677" s="3">
        <v>126.18855555555555</v>
      </c>
      <c r="N677" s="3">
        <v>11.377777777777778</v>
      </c>
      <c r="O677" s="3">
        <v>5.333333333333333</v>
      </c>
      <c r="P677" s="3">
        <f>SUM(Table3[[#This Row],[LPN Hours (excl. Admin)]:[LPN Admin Hours]])</f>
        <v>146.84444444444443</v>
      </c>
      <c r="Q677" s="3">
        <v>146.84444444444443</v>
      </c>
      <c r="R677" s="3">
        <v>0</v>
      </c>
      <c r="S677" s="3">
        <f>SUM(Table3[[#This Row],[CNA Hours]], Table3[[#This Row],[NA TR Hours]], Table3[[#This Row],[Med Aide/Tech Hours]])</f>
        <v>332.34455555555553</v>
      </c>
      <c r="T677" s="3">
        <v>332.34455555555553</v>
      </c>
      <c r="U677" s="3">
        <v>0</v>
      </c>
      <c r="V677" s="3">
        <v>0</v>
      </c>
      <c r="W677" s="3">
        <f>SUM(Table3[[#This Row],[RN Hours Contract]:[Med Aide Hours Contract]])</f>
        <v>0</v>
      </c>
      <c r="X677" s="3">
        <v>0</v>
      </c>
      <c r="Y677" s="3">
        <v>0</v>
      </c>
      <c r="Z677" s="3">
        <v>0</v>
      </c>
      <c r="AA677" s="3">
        <v>0</v>
      </c>
      <c r="AB677" s="3">
        <v>0</v>
      </c>
      <c r="AC677" s="3">
        <v>0</v>
      </c>
      <c r="AD677" s="3">
        <v>0</v>
      </c>
      <c r="AE677" s="3">
        <v>0</v>
      </c>
      <c r="AF677" t="s">
        <v>675</v>
      </c>
      <c r="AG677" s="13">
        <v>3</v>
      </c>
      <c r="AQ677"/>
    </row>
    <row r="678" spans="1:43" x14ac:dyDescent="0.2">
      <c r="A678" t="s">
        <v>681</v>
      </c>
      <c r="B678" t="s">
        <v>1359</v>
      </c>
      <c r="C678" t="s">
        <v>1471</v>
      </c>
      <c r="D678" t="s">
        <v>1716</v>
      </c>
      <c r="E678" s="3">
        <v>65.13333333333334</v>
      </c>
      <c r="F678" s="3">
        <f>Table3[[#This Row],[Total Hours Nurse Staffing]]/Table3[[#This Row],[MDS Census]]</f>
        <v>7.4605305356533611</v>
      </c>
      <c r="G678" s="3">
        <f>Table3[[#This Row],[Total Direct Care Staff Hours]]/Table3[[#This Row],[MDS Census]]</f>
        <v>7.2053275332650966</v>
      </c>
      <c r="H678" s="3">
        <f>Table3[[#This Row],[Total RN Hours (w/ Admin, DON)]]/Table3[[#This Row],[MDS Census]]</f>
        <v>1.7534663937222787</v>
      </c>
      <c r="I678" s="3">
        <f>Table3[[#This Row],[RN Hours (excl. Admin, DON)]]/Table3[[#This Row],[MDS Census]]</f>
        <v>1.4982633913340153</v>
      </c>
      <c r="J678" s="3">
        <f t="shared" si="10"/>
        <v>485.92922222222228</v>
      </c>
      <c r="K678" s="3">
        <f>SUM(Table3[[#This Row],[RN Hours (excl. Admin, DON)]], Table3[[#This Row],[LPN Hours (excl. Admin)]], Table3[[#This Row],[CNA Hours]], Table3[[#This Row],[NA TR Hours]], Table3[[#This Row],[Med Aide/Tech Hours]])</f>
        <v>469.30700000000002</v>
      </c>
      <c r="L678" s="3">
        <f>SUM(Table3[[#This Row],[RN Hours (excl. Admin, DON)]:[RN DON Hours]])</f>
        <v>114.2091111111111</v>
      </c>
      <c r="M678" s="3">
        <v>97.586888888888879</v>
      </c>
      <c r="N678" s="3">
        <v>11.28888888888889</v>
      </c>
      <c r="O678" s="3">
        <v>5.333333333333333</v>
      </c>
      <c r="P678" s="3">
        <f>SUM(Table3[[#This Row],[LPN Hours (excl. Admin)]:[LPN Admin Hours]])</f>
        <v>101.01711111111112</v>
      </c>
      <c r="Q678" s="3">
        <v>101.01711111111112</v>
      </c>
      <c r="R678" s="3">
        <v>0</v>
      </c>
      <c r="S678" s="3">
        <f>SUM(Table3[[#This Row],[CNA Hours]], Table3[[#This Row],[NA TR Hours]], Table3[[#This Row],[Med Aide/Tech Hours]])</f>
        <v>270.70300000000003</v>
      </c>
      <c r="T678" s="3">
        <v>270.70300000000003</v>
      </c>
      <c r="U678" s="3">
        <v>0</v>
      </c>
      <c r="V678" s="3">
        <v>0</v>
      </c>
      <c r="W678" s="3">
        <f>SUM(Table3[[#This Row],[RN Hours Contract]:[Med Aide Hours Contract]])</f>
        <v>0</v>
      </c>
      <c r="X678" s="3">
        <v>0</v>
      </c>
      <c r="Y678" s="3">
        <v>0</v>
      </c>
      <c r="Z678" s="3">
        <v>0</v>
      </c>
      <c r="AA678" s="3">
        <v>0</v>
      </c>
      <c r="AB678" s="3">
        <v>0</v>
      </c>
      <c r="AC678" s="3">
        <v>0</v>
      </c>
      <c r="AD678" s="3">
        <v>0</v>
      </c>
      <c r="AE678" s="3">
        <v>0</v>
      </c>
      <c r="AF678" t="s">
        <v>676</v>
      </c>
      <c r="AG678" s="13">
        <v>3</v>
      </c>
      <c r="AQ678"/>
    </row>
    <row r="679" spans="1:43" x14ac:dyDescent="0.2">
      <c r="A679" t="s">
        <v>681</v>
      </c>
      <c r="B679" t="s">
        <v>1360</v>
      </c>
      <c r="C679" t="s">
        <v>1686</v>
      </c>
      <c r="D679" t="s">
        <v>1731</v>
      </c>
      <c r="E679" s="3">
        <v>140.87777777777777</v>
      </c>
      <c r="F679" s="3">
        <f>Table3[[#This Row],[Total Hours Nurse Staffing]]/Table3[[#This Row],[MDS Census]]</f>
        <v>5.8136737913084628</v>
      </c>
      <c r="G679" s="3">
        <f>Table3[[#This Row],[Total Direct Care Staff Hours]]/Table3[[#This Row],[MDS Census]]</f>
        <v>5.7310174303967196</v>
      </c>
      <c r="H679" s="3">
        <f>Table3[[#This Row],[Total RN Hours (w/ Admin, DON)]]/Table3[[#This Row],[MDS Census]]</f>
        <v>1.1526579383232116</v>
      </c>
      <c r="I679" s="3">
        <f>Table3[[#This Row],[RN Hours (excl. Admin, DON)]]/Table3[[#This Row],[MDS Census]]</f>
        <v>1.070001577411468</v>
      </c>
      <c r="J679" s="3">
        <f t="shared" si="10"/>
        <v>819.01744444444444</v>
      </c>
      <c r="K679" s="3">
        <f>SUM(Table3[[#This Row],[RN Hours (excl. Admin, DON)]], Table3[[#This Row],[LPN Hours (excl. Admin)]], Table3[[#This Row],[CNA Hours]], Table3[[#This Row],[NA TR Hours]], Table3[[#This Row],[Med Aide/Tech Hours]])</f>
        <v>807.37300000000005</v>
      </c>
      <c r="L679" s="3">
        <f>SUM(Table3[[#This Row],[RN Hours (excl. Admin, DON)]:[RN DON Hours]])</f>
        <v>162.38388888888889</v>
      </c>
      <c r="M679" s="3">
        <v>150.73944444444444</v>
      </c>
      <c r="N679" s="3">
        <v>11.644444444444444</v>
      </c>
      <c r="O679" s="3">
        <v>0</v>
      </c>
      <c r="P679" s="3">
        <f>SUM(Table3[[#This Row],[LPN Hours (excl. Admin)]:[LPN Admin Hours]])</f>
        <v>162.50855555555557</v>
      </c>
      <c r="Q679" s="3">
        <v>162.50855555555557</v>
      </c>
      <c r="R679" s="3">
        <v>0</v>
      </c>
      <c r="S679" s="3">
        <f>SUM(Table3[[#This Row],[CNA Hours]], Table3[[#This Row],[NA TR Hours]], Table3[[#This Row],[Med Aide/Tech Hours]])</f>
        <v>494.125</v>
      </c>
      <c r="T679" s="3">
        <v>494.125</v>
      </c>
      <c r="U679" s="3">
        <v>0</v>
      </c>
      <c r="V679" s="3">
        <v>0</v>
      </c>
      <c r="W679" s="3">
        <f>SUM(Table3[[#This Row],[RN Hours Contract]:[Med Aide Hours Contract]])</f>
        <v>0.26666666666666666</v>
      </c>
      <c r="X679" s="3">
        <v>0</v>
      </c>
      <c r="Y679" s="3">
        <v>0.26666666666666666</v>
      </c>
      <c r="Z679" s="3">
        <v>0</v>
      </c>
      <c r="AA679" s="3">
        <v>0</v>
      </c>
      <c r="AB679" s="3">
        <v>0</v>
      </c>
      <c r="AC679" s="3">
        <v>0</v>
      </c>
      <c r="AD679" s="3">
        <v>0</v>
      </c>
      <c r="AE679" s="3">
        <v>0</v>
      </c>
      <c r="AF679" t="s">
        <v>677</v>
      </c>
      <c r="AG679" s="13">
        <v>3</v>
      </c>
      <c r="AQ679"/>
    </row>
    <row r="680" spans="1:43" x14ac:dyDescent="0.2">
      <c r="A680" t="s">
        <v>681</v>
      </c>
      <c r="B680" t="s">
        <v>1361</v>
      </c>
      <c r="C680" t="s">
        <v>1443</v>
      </c>
      <c r="D680" t="s">
        <v>1727</v>
      </c>
      <c r="E680" s="3">
        <v>73.288888888888891</v>
      </c>
      <c r="F680" s="3">
        <f>Table3[[#This Row],[Total Hours Nurse Staffing]]/Table3[[#This Row],[MDS Census]]</f>
        <v>6.8484202546998176</v>
      </c>
      <c r="G680" s="3">
        <f>Table3[[#This Row],[Total Direct Care Staff Hours]]/Table3[[#This Row],[MDS Census]]</f>
        <v>6.6204032747119461</v>
      </c>
      <c r="H680" s="3">
        <f>Table3[[#This Row],[Total RN Hours (w/ Admin, DON)]]/Table3[[#This Row],[MDS Census]]</f>
        <v>1.2516115827774408</v>
      </c>
      <c r="I680" s="3">
        <f>Table3[[#This Row],[RN Hours (excl. Admin, DON)]]/Table3[[#This Row],[MDS Census]]</f>
        <v>1.0235946027895695</v>
      </c>
      <c r="J680" s="3">
        <f t="shared" si="10"/>
        <v>501.91311111111111</v>
      </c>
      <c r="K680" s="3">
        <f>SUM(Table3[[#This Row],[RN Hours (excl. Admin, DON)]], Table3[[#This Row],[LPN Hours (excl. Admin)]], Table3[[#This Row],[CNA Hours]], Table3[[#This Row],[NA TR Hours]], Table3[[#This Row],[Med Aide/Tech Hours]])</f>
        <v>485.202</v>
      </c>
      <c r="L680" s="3">
        <f>SUM(Table3[[#This Row],[RN Hours (excl. Admin, DON)]:[RN DON Hours]])</f>
        <v>91.729222222222219</v>
      </c>
      <c r="M680" s="3">
        <v>75.018111111111111</v>
      </c>
      <c r="N680" s="3">
        <v>11.377777777777778</v>
      </c>
      <c r="O680" s="3">
        <v>5.333333333333333</v>
      </c>
      <c r="P680" s="3">
        <f>SUM(Table3[[#This Row],[LPN Hours (excl. Admin)]:[LPN Admin Hours]])</f>
        <v>116.03166666666667</v>
      </c>
      <c r="Q680" s="3">
        <v>116.03166666666667</v>
      </c>
      <c r="R680" s="3">
        <v>0</v>
      </c>
      <c r="S680" s="3">
        <f>SUM(Table3[[#This Row],[CNA Hours]], Table3[[#This Row],[NA TR Hours]], Table3[[#This Row],[Med Aide/Tech Hours]])</f>
        <v>294.15222222222224</v>
      </c>
      <c r="T680" s="3">
        <v>294.15222222222224</v>
      </c>
      <c r="U680" s="3">
        <v>0</v>
      </c>
      <c r="V680" s="3">
        <v>0</v>
      </c>
      <c r="W680" s="3">
        <f>SUM(Table3[[#This Row],[RN Hours Contract]:[Med Aide Hours Contract]])</f>
        <v>0</v>
      </c>
      <c r="X680" s="3">
        <v>0</v>
      </c>
      <c r="Y680" s="3">
        <v>0</v>
      </c>
      <c r="Z680" s="3">
        <v>0</v>
      </c>
      <c r="AA680" s="3">
        <v>0</v>
      </c>
      <c r="AB680" s="3">
        <v>0</v>
      </c>
      <c r="AC680" s="3">
        <v>0</v>
      </c>
      <c r="AD680" s="3">
        <v>0</v>
      </c>
      <c r="AE680" s="3">
        <v>0</v>
      </c>
      <c r="AF680" t="s">
        <v>678</v>
      </c>
      <c r="AG680" s="13">
        <v>3</v>
      </c>
      <c r="AQ680"/>
    </row>
    <row r="681" spans="1:43" x14ac:dyDescent="0.2">
      <c r="A681" t="s">
        <v>681</v>
      </c>
      <c r="B681" t="s">
        <v>1362</v>
      </c>
      <c r="C681" t="s">
        <v>1474</v>
      </c>
      <c r="D681" t="s">
        <v>1724</v>
      </c>
      <c r="E681" s="3">
        <v>147.0888888888889</v>
      </c>
      <c r="F681" s="3">
        <f>Table3[[#This Row],[Total Hours Nurse Staffing]]/Table3[[#This Row],[MDS Census]]</f>
        <v>7.7108830639069348</v>
      </c>
      <c r="G681" s="3">
        <f>Table3[[#This Row],[Total Direct Care Staff Hours]]/Table3[[#This Row],[MDS Census]]</f>
        <v>7.5585941985194136</v>
      </c>
      <c r="H681" s="3">
        <f>Table3[[#This Row],[Total RN Hours (w/ Admin, DON)]]/Table3[[#This Row],[MDS Census]]</f>
        <v>1.6056987460341441</v>
      </c>
      <c r="I681" s="3">
        <f>Table3[[#This Row],[RN Hours (excl. Admin, DON)]]/Table3[[#This Row],[MDS Census]]</f>
        <v>1.4534098806466234</v>
      </c>
      <c r="J681" s="3">
        <f t="shared" ref="J681:J682" si="11">SUM(L681,P681,S681)</f>
        <v>1134.1852222222224</v>
      </c>
      <c r="K681" s="3">
        <f>SUM(Table3[[#This Row],[RN Hours (excl. Admin, DON)]], Table3[[#This Row],[LPN Hours (excl. Admin)]], Table3[[#This Row],[CNA Hours]], Table3[[#This Row],[NA TR Hours]], Table3[[#This Row],[Med Aide/Tech Hours]])</f>
        <v>1111.7852222222223</v>
      </c>
      <c r="L681" s="3">
        <f>SUM(Table3[[#This Row],[RN Hours (excl. Admin, DON)]:[RN DON Hours]])</f>
        <v>236.18044444444448</v>
      </c>
      <c r="M681" s="3">
        <v>213.78044444444447</v>
      </c>
      <c r="N681" s="3">
        <v>17.066666666666666</v>
      </c>
      <c r="O681" s="3">
        <v>5.333333333333333</v>
      </c>
      <c r="P681" s="3">
        <f>SUM(Table3[[#This Row],[LPN Hours (excl. Admin)]:[LPN Admin Hours]])</f>
        <v>283.41833333333335</v>
      </c>
      <c r="Q681" s="3">
        <v>283.41833333333335</v>
      </c>
      <c r="R681" s="3">
        <v>0</v>
      </c>
      <c r="S681" s="3">
        <f>SUM(Table3[[#This Row],[CNA Hours]], Table3[[#This Row],[NA TR Hours]], Table3[[#This Row],[Med Aide/Tech Hours]])</f>
        <v>614.5864444444444</v>
      </c>
      <c r="T681" s="3">
        <v>614.5864444444444</v>
      </c>
      <c r="U681" s="3">
        <v>0</v>
      </c>
      <c r="V681" s="3">
        <v>0</v>
      </c>
      <c r="W681" s="3">
        <f>SUM(Table3[[#This Row],[RN Hours Contract]:[Med Aide Hours Contract]])</f>
        <v>0</v>
      </c>
      <c r="X681" s="3">
        <v>0</v>
      </c>
      <c r="Y681" s="3">
        <v>0</v>
      </c>
      <c r="Z681" s="3">
        <v>0</v>
      </c>
      <c r="AA681" s="3">
        <v>0</v>
      </c>
      <c r="AB681" s="3">
        <v>0</v>
      </c>
      <c r="AC681" s="3">
        <v>0</v>
      </c>
      <c r="AD681" s="3">
        <v>0</v>
      </c>
      <c r="AE681" s="3">
        <v>0</v>
      </c>
      <c r="AF681" t="s">
        <v>679</v>
      </c>
      <c r="AG681" s="13">
        <v>3</v>
      </c>
      <c r="AQ681"/>
    </row>
    <row r="682" spans="1:43" x14ac:dyDescent="0.2">
      <c r="A682" t="s">
        <v>681</v>
      </c>
      <c r="B682" t="s">
        <v>1363</v>
      </c>
      <c r="C682" t="s">
        <v>1467</v>
      </c>
      <c r="D682" t="s">
        <v>1721</v>
      </c>
      <c r="E682" s="3">
        <v>162.77777777777777</v>
      </c>
      <c r="F682" s="3">
        <f>Table3[[#This Row],[Total Hours Nurse Staffing]]/Table3[[#This Row],[MDS Census]]</f>
        <v>4.5230860068259391</v>
      </c>
      <c r="G682" s="3">
        <f>Table3[[#This Row],[Total Direct Care Staff Hours]]/Table3[[#This Row],[MDS Census]]</f>
        <v>4.383819795221843</v>
      </c>
      <c r="H682" s="3">
        <f>Table3[[#This Row],[Total RN Hours (w/ Admin, DON)]]/Table3[[#This Row],[MDS Census]]</f>
        <v>1.1739331058020479</v>
      </c>
      <c r="I682" s="3">
        <f>Table3[[#This Row],[RN Hours (excl. Admin, DON)]]/Table3[[#This Row],[MDS Census]]</f>
        <v>1.0346668941979524</v>
      </c>
      <c r="J682" s="3">
        <f t="shared" si="11"/>
        <v>736.25788888888894</v>
      </c>
      <c r="K682" s="3">
        <f>SUM(Table3[[#This Row],[RN Hours (excl. Admin, DON)]], Table3[[#This Row],[LPN Hours (excl. Admin)]], Table3[[#This Row],[CNA Hours]], Table3[[#This Row],[NA TR Hours]], Table3[[#This Row],[Med Aide/Tech Hours]])</f>
        <v>713.58844444444446</v>
      </c>
      <c r="L682" s="3">
        <f>SUM(Table3[[#This Row],[RN Hours (excl. Admin, DON)]:[RN DON Hours]])</f>
        <v>191.09022222222225</v>
      </c>
      <c r="M682" s="3">
        <v>168.4207777777778</v>
      </c>
      <c r="N682" s="3">
        <v>17.155555555555555</v>
      </c>
      <c r="O682" s="3">
        <v>5.5138888888888893</v>
      </c>
      <c r="P682" s="3">
        <f>SUM(Table3[[#This Row],[LPN Hours (excl. Admin)]:[LPN Admin Hours]])</f>
        <v>143.89788888888887</v>
      </c>
      <c r="Q682" s="3">
        <v>143.89788888888887</v>
      </c>
      <c r="R682" s="3">
        <v>0</v>
      </c>
      <c r="S682" s="3">
        <f>SUM(Table3[[#This Row],[CNA Hours]], Table3[[#This Row],[NA TR Hours]], Table3[[#This Row],[Med Aide/Tech Hours]])</f>
        <v>401.26977777777779</v>
      </c>
      <c r="T682" s="3">
        <v>401.26977777777779</v>
      </c>
      <c r="U682" s="3">
        <v>0</v>
      </c>
      <c r="V682" s="3">
        <v>0</v>
      </c>
      <c r="W682" s="3">
        <f>SUM(Table3[[#This Row],[RN Hours Contract]:[Med Aide Hours Contract]])</f>
        <v>5.5555555555555552E-2</v>
      </c>
      <c r="X682" s="3">
        <v>5.5555555555555552E-2</v>
      </c>
      <c r="Y682" s="3">
        <v>0</v>
      </c>
      <c r="Z682" s="3">
        <v>0</v>
      </c>
      <c r="AA682" s="3">
        <v>0</v>
      </c>
      <c r="AB682" s="3">
        <v>0</v>
      </c>
      <c r="AC682" s="3">
        <v>0</v>
      </c>
      <c r="AD682" s="3">
        <v>0</v>
      </c>
      <c r="AE682" s="3">
        <v>0</v>
      </c>
      <c r="AF682" t="s">
        <v>680</v>
      </c>
      <c r="AG682" s="13">
        <v>3</v>
      </c>
      <c r="AQ682"/>
    </row>
    <row r="684"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68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682"/>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1754</v>
      </c>
      <c r="B1" s="5" t="s">
        <v>1756</v>
      </c>
      <c r="C1" s="5" t="s">
        <v>1772</v>
      </c>
      <c r="D1" s="5" t="s">
        <v>1757</v>
      </c>
      <c r="E1" s="5" t="s">
        <v>1758</v>
      </c>
      <c r="F1" s="5" t="s">
        <v>1773</v>
      </c>
      <c r="G1" s="5" t="s">
        <v>1780</v>
      </c>
      <c r="H1" s="6" t="s">
        <v>1782</v>
      </c>
      <c r="I1" s="5" t="s">
        <v>1774</v>
      </c>
      <c r="J1" s="5" t="s">
        <v>1793</v>
      </c>
      <c r="K1" s="6" t="s">
        <v>1794</v>
      </c>
      <c r="L1" s="5" t="s">
        <v>1759</v>
      </c>
      <c r="M1" s="5" t="s">
        <v>1764</v>
      </c>
      <c r="N1" s="6" t="s">
        <v>1768</v>
      </c>
      <c r="O1" s="5" t="s">
        <v>1762</v>
      </c>
      <c r="P1" s="5" t="s">
        <v>1797</v>
      </c>
      <c r="Q1" s="6" t="s">
        <v>1792</v>
      </c>
      <c r="R1" s="5" t="s">
        <v>1763</v>
      </c>
      <c r="S1" s="5" t="s">
        <v>1795</v>
      </c>
      <c r="T1" s="5" t="s">
        <v>1791</v>
      </c>
      <c r="U1" s="5" t="s">
        <v>1775</v>
      </c>
      <c r="V1" s="5" t="s">
        <v>1787</v>
      </c>
      <c r="W1" s="6" t="s">
        <v>1790</v>
      </c>
      <c r="X1" s="5" t="s">
        <v>1760</v>
      </c>
      <c r="Y1" s="5" t="s">
        <v>1765</v>
      </c>
      <c r="Z1" s="6" t="s">
        <v>1786</v>
      </c>
      <c r="AA1" s="5" t="s">
        <v>1776</v>
      </c>
      <c r="AB1" s="5" t="s">
        <v>1796</v>
      </c>
      <c r="AC1" s="6" t="s">
        <v>1785</v>
      </c>
      <c r="AD1" s="5" t="s">
        <v>1778</v>
      </c>
      <c r="AE1" s="5" t="s">
        <v>1789</v>
      </c>
      <c r="AF1" s="6" t="s">
        <v>1788</v>
      </c>
      <c r="AG1" s="5" t="s">
        <v>1761</v>
      </c>
      <c r="AH1" s="5" t="s">
        <v>1766</v>
      </c>
      <c r="AI1" s="6" t="s">
        <v>1767</v>
      </c>
      <c r="AJ1" s="5" t="s">
        <v>1779</v>
      </c>
      <c r="AK1" s="5" t="s">
        <v>1829</v>
      </c>
      <c r="AL1" s="6" t="s">
        <v>1784</v>
      </c>
      <c r="AM1" s="5" t="s">
        <v>1777</v>
      </c>
      <c r="AN1" s="5" t="s">
        <v>1830</v>
      </c>
      <c r="AO1" s="6" t="s">
        <v>1783</v>
      </c>
      <c r="AP1" s="5" t="s">
        <v>1755</v>
      </c>
      <c r="AQ1" s="5" t="s">
        <v>1799</v>
      </c>
    </row>
    <row r="2" spans="1:43" x14ac:dyDescent="0.2">
      <c r="A2" s="1" t="s">
        <v>681</v>
      </c>
      <c r="B2" s="1" t="s">
        <v>700</v>
      </c>
      <c r="C2" s="1" t="s">
        <v>1459</v>
      </c>
      <c r="D2" s="1" t="s">
        <v>1694</v>
      </c>
      <c r="E2" s="3">
        <v>93.9</v>
      </c>
      <c r="F2" s="3">
        <f t="shared" ref="F2:F65" si="0">SUM(I2,U2,AD2)</f>
        <v>444.50555555555553</v>
      </c>
      <c r="G2" s="3">
        <f>SUM(Table39[[#This Row],[RN Hours Contract (W/ Admin, DON)]], Table39[[#This Row],[LPN Contract Hours (w/ Admin)]], Table39[[#This Row],[CNA/NA/Med Aide Contract Hours]])</f>
        <v>88.192222222222199</v>
      </c>
      <c r="H2" s="4">
        <f>Table39[[#This Row],[Total Contract Hours]]/Table39[[#This Row],[Total Hours Nurse Staffing]]</f>
        <v>0.19840521928234864</v>
      </c>
      <c r="I2" s="3">
        <f>SUM(Table39[[#This Row],[RN Hours]], Table39[[#This Row],[RN Admin Hours]], Table39[[#This Row],[RN DON Hours]])</f>
        <v>136.72444444444443</v>
      </c>
      <c r="J2" s="3">
        <f t="shared" ref="J2:J40" si="1">SUM(M2,P2,S2)</f>
        <v>15.615555555555543</v>
      </c>
      <c r="K2" s="4">
        <f>Table39[[#This Row],[RN Hours Contract (W/ Admin, DON)]]/Table39[[#This Row],[RN Hours (w/ Admin, DON)]]</f>
        <v>0.11421187790527575</v>
      </c>
      <c r="L2" s="3">
        <v>88.725555555555559</v>
      </c>
      <c r="M2" s="3">
        <v>15.615555555555543</v>
      </c>
      <c r="N2" s="4">
        <f>Table39[[#This Row],[RN Hours Contract]]/Table39[[#This Row],[RN Hours]]</f>
        <v>0.17599839705458767</v>
      </c>
      <c r="O2" s="3">
        <v>47.998888888888885</v>
      </c>
      <c r="P2" s="3">
        <v>0</v>
      </c>
      <c r="Q2" s="4">
        <f>Table39[[#This Row],[RN Admin Hours Contract]]/Table39[[#This Row],[RN Admin Hours]]</f>
        <v>0</v>
      </c>
      <c r="R2" s="3">
        <v>0</v>
      </c>
      <c r="S2" s="3">
        <v>0</v>
      </c>
      <c r="T2" s="4">
        <v>0</v>
      </c>
      <c r="U2" s="3">
        <f>SUM(Table39[[#This Row],[LPN Hours]], Table39[[#This Row],[LPN Admin Hours]])</f>
        <v>58.217777777777783</v>
      </c>
      <c r="V2" s="3">
        <f>Table39[[#This Row],[LPN Hours Contract]]+Table39[[#This Row],[LPN Admin Hours Contract]]</f>
        <v>13.558888888888889</v>
      </c>
      <c r="W2" s="4">
        <f t="shared" ref="W2:W40" si="2">V2/U2</f>
        <v>0.23289945797389111</v>
      </c>
      <c r="X2" s="3">
        <v>58.217777777777783</v>
      </c>
      <c r="Y2" s="3">
        <v>13.558888888888889</v>
      </c>
      <c r="Z2" s="4">
        <f>Table39[[#This Row],[LPN Hours Contract]]/Table39[[#This Row],[LPN Hours]]</f>
        <v>0.23289945797389111</v>
      </c>
      <c r="AA2" s="3">
        <v>0</v>
      </c>
      <c r="AB2" s="3">
        <v>0</v>
      </c>
      <c r="AC2" s="4">
        <v>0</v>
      </c>
      <c r="AD2" s="3">
        <f>SUM(Table39[[#This Row],[CNA Hours]], Table39[[#This Row],[NA in Training Hours]], Table39[[#This Row],[Med Aide/Tech Hours]])</f>
        <v>249.56333333333333</v>
      </c>
      <c r="AE2" s="3">
        <f>SUM(Table39[[#This Row],[CNA Hours Contract]], Table39[[#This Row],[NA in Training Hours Contract]], Table39[[#This Row],[Med Aide/Tech Hours Contract]])</f>
        <v>59.017777777777759</v>
      </c>
      <c r="AF2" s="4">
        <f>Table39[[#This Row],[CNA/NA/Med Aide Contract Hours]]/Table39[[#This Row],[Total CNA, NA in Training, Med Aide/Tech Hours]]</f>
        <v>0.23648417012826842</v>
      </c>
      <c r="AG2" s="3">
        <v>245.1311111111111</v>
      </c>
      <c r="AH2" s="3">
        <v>59.017777777777759</v>
      </c>
      <c r="AI2" s="4">
        <f>Table39[[#This Row],[CNA Hours Contract]]/Table39[[#This Row],[CNA Hours]]</f>
        <v>0.24076004677768806</v>
      </c>
      <c r="AJ2" s="3">
        <v>4.4322222222222241</v>
      </c>
      <c r="AK2" s="3">
        <v>0</v>
      </c>
      <c r="AL2" s="4">
        <f>Table39[[#This Row],[NA in Training Hours Contract]]/Table39[[#This Row],[NA in Training Hours]]</f>
        <v>0</v>
      </c>
      <c r="AM2" s="3">
        <v>0</v>
      </c>
      <c r="AN2" s="3">
        <v>0</v>
      </c>
      <c r="AO2" s="4">
        <v>0</v>
      </c>
      <c r="AP2" s="1" t="s">
        <v>0</v>
      </c>
      <c r="AQ2" s="1">
        <v>3</v>
      </c>
    </row>
    <row r="3" spans="1:43" x14ac:dyDescent="0.2">
      <c r="A3" s="1" t="s">
        <v>681</v>
      </c>
      <c r="B3" s="1" t="s">
        <v>701</v>
      </c>
      <c r="C3" s="1" t="s">
        <v>1391</v>
      </c>
      <c r="D3" s="1" t="s">
        <v>1692</v>
      </c>
      <c r="E3" s="3">
        <v>93.277777777777771</v>
      </c>
      <c r="F3" s="3">
        <f t="shared" si="0"/>
        <v>336.33333333333331</v>
      </c>
      <c r="G3" s="3">
        <f>SUM(Table39[[#This Row],[RN Hours Contract (W/ Admin, DON)]], Table39[[#This Row],[LPN Contract Hours (w/ Admin)]], Table39[[#This Row],[CNA/NA/Med Aide Contract Hours]])</f>
        <v>0</v>
      </c>
      <c r="H3" s="4">
        <f>Table39[[#This Row],[Total Contract Hours]]/Table39[[#This Row],[Total Hours Nurse Staffing]]</f>
        <v>0</v>
      </c>
      <c r="I3" s="3">
        <f>SUM(Table39[[#This Row],[RN Hours]], Table39[[#This Row],[RN Admin Hours]], Table39[[#This Row],[RN DON Hours]])</f>
        <v>67.24166666666666</v>
      </c>
      <c r="J3" s="3">
        <f t="shared" si="1"/>
        <v>0</v>
      </c>
      <c r="K3" s="4">
        <f>Table39[[#This Row],[RN Hours Contract (W/ Admin, DON)]]/Table39[[#This Row],[RN Hours (w/ Admin, DON)]]</f>
        <v>0</v>
      </c>
      <c r="L3" s="3">
        <v>46.019444444444446</v>
      </c>
      <c r="M3" s="3">
        <v>0</v>
      </c>
      <c r="N3" s="4">
        <f>Table39[[#This Row],[RN Hours Contract]]/Table39[[#This Row],[RN Hours]]</f>
        <v>0</v>
      </c>
      <c r="O3" s="3">
        <v>15.8</v>
      </c>
      <c r="P3" s="3">
        <v>0</v>
      </c>
      <c r="Q3" s="4">
        <f>Table39[[#This Row],[RN Admin Hours Contract]]/Table39[[#This Row],[RN Admin Hours]]</f>
        <v>0</v>
      </c>
      <c r="R3" s="3">
        <v>5.4222222222222225</v>
      </c>
      <c r="S3" s="3">
        <v>0</v>
      </c>
      <c r="T3" s="4">
        <f>Table39[[#This Row],[RN DON Hours Contract]]/Table39[[#This Row],[RN DON Hours]]</f>
        <v>0</v>
      </c>
      <c r="U3" s="3">
        <f>SUM(Table39[[#This Row],[LPN Hours]], Table39[[#This Row],[LPN Admin Hours]])</f>
        <v>120.11666666666666</v>
      </c>
      <c r="V3" s="3">
        <f>Table39[[#This Row],[LPN Hours Contract]]+Table39[[#This Row],[LPN Admin Hours Contract]]</f>
        <v>0</v>
      </c>
      <c r="W3" s="4">
        <f t="shared" si="2"/>
        <v>0</v>
      </c>
      <c r="X3" s="3">
        <v>114.51666666666667</v>
      </c>
      <c r="Y3" s="3">
        <v>0</v>
      </c>
      <c r="Z3" s="4">
        <f>Table39[[#This Row],[LPN Hours Contract]]/Table39[[#This Row],[LPN Hours]]</f>
        <v>0</v>
      </c>
      <c r="AA3" s="3">
        <v>5.6</v>
      </c>
      <c r="AB3" s="3">
        <v>0</v>
      </c>
      <c r="AC3" s="4">
        <f>Table39[[#This Row],[LPN Admin Hours Contract]]/Table39[[#This Row],[LPN Admin Hours]]</f>
        <v>0</v>
      </c>
      <c r="AD3" s="3">
        <f>SUM(Table39[[#This Row],[CNA Hours]], Table39[[#This Row],[NA in Training Hours]], Table39[[#This Row],[Med Aide/Tech Hours]])</f>
        <v>148.97499999999999</v>
      </c>
      <c r="AE3" s="3">
        <f>SUM(Table39[[#This Row],[CNA Hours Contract]], Table39[[#This Row],[NA in Training Hours Contract]], Table39[[#This Row],[Med Aide/Tech Hours Contract]])</f>
        <v>0</v>
      </c>
      <c r="AF3" s="4">
        <f>Table39[[#This Row],[CNA/NA/Med Aide Contract Hours]]/Table39[[#This Row],[Total CNA, NA in Training, Med Aide/Tech Hours]]</f>
        <v>0</v>
      </c>
      <c r="AG3" s="3">
        <v>148.97499999999999</v>
      </c>
      <c r="AH3" s="3">
        <v>0</v>
      </c>
      <c r="AI3" s="4">
        <f>Table39[[#This Row],[CNA Hours Contract]]/Table39[[#This Row],[CNA Hours]]</f>
        <v>0</v>
      </c>
      <c r="AJ3" s="3">
        <v>0</v>
      </c>
      <c r="AK3" s="3">
        <v>0</v>
      </c>
      <c r="AL3" s="4">
        <v>0</v>
      </c>
      <c r="AM3" s="3">
        <v>0</v>
      </c>
      <c r="AN3" s="3">
        <v>0</v>
      </c>
      <c r="AO3" s="4">
        <v>0</v>
      </c>
      <c r="AP3" s="1" t="s">
        <v>1</v>
      </c>
      <c r="AQ3" s="1">
        <v>3</v>
      </c>
    </row>
    <row r="4" spans="1:43" x14ac:dyDescent="0.2">
      <c r="A4" s="1" t="s">
        <v>681</v>
      </c>
      <c r="B4" s="1" t="s">
        <v>702</v>
      </c>
      <c r="C4" s="1" t="s">
        <v>1460</v>
      </c>
      <c r="D4" s="1" t="s">
        <v>1688</v>
      </c>
      <c r="E4" s="3">
        <v>205.75555555555556</v>
      </c>
      <c r="F4" s="3">
        <f t="shared" si="0"/>
        <v>981.88111111111107</v>
      </c>
      <c r="G4" s="3">
        <f>SUM(Table39[[#This Row],[RN Hours Contract (W/ Admin, DON)]], Table39[[#This Row],[LPN Contract Hours (w/ Admin)]], Table39[[#This Row],[CNA/NA/Med Aide Contract Hours]])</f>
        <v>20.633333333333336</v>
      </c>
      <c r="H4" s="4">
        <f>Table39[[#This Row],[Total Contract Hours]]/Table39[[#This Row],[Total Hours Nurse Staffing]]</f>
        <v>2.1014085208324613E-2</v>
      </c>
      <c r="I4" s="3">
        <f>SUM(Table39[[#This Row],[RN Hours]], Table39[[#This Row],[RN Admin Hours]], Table39[[#This Row],[RN DON Hours]])</f>
        <v>275.24166666666667</v>
      </c>
      <c r="J4" s="3">
        <f t="shared" si="1"/>
        <v>0.62222222222222223</v>
      </c>
      <c r="K4" s="4">
        <f>Table39[[#This Row],[RN Hours Contract (W/ Admin, DON)]]/Table39[[#This Row],[RN Hours (w/ Admin, DON)]]</f>
        <v>2.2606396399124E-3</v>
      </c>
      <c r="L4" s="3">
        <v>224.8388888888889</v>
      </c>
      <c r="M4" s="3">
        <v>0.62222222222222223</v>
      </c>
      <c r="N4" s="4">
        <f>Table39[[#This Row],[RN Hours Contract]]/Table39[[#This Row],[RN Hours]]</f>
        <v>2.7674137036396429E-3</v>
      </c>
      <c r="O4" s="3">
        <v>45.24722222222222</v>
      </c>
      <c r="P4" s="3">
        <v>0</v>
      </c>
      <c r="Q4" s="4">
        <f>Table39[[#This Row],[RN Admin Hours Contract]]/Table39[[#This Row],[RN Admin Hours]]</f>
        <v>0</v>
      </c>
      <c r="R4" s="3">
        <v>5.1555555555555559</v>
      </c>
      <c r="S4" s="3">
        <v>0</v>
      </c>
      <c r="T4" s="4">
        <f>Table39[[#This Row],[RN DON Hours Contract]]/Table39[[#This Row],[RN DON Hours]]</f>
        <v>0</v>
      </c>
      <c r="U4" s="3">
        <f>SUM(Table39[[#This Row],[LPN Hours]], Table39[[#This Row],[LPN Admin Hours]])</f>
        <v>184.4977777777778</v>
      </c>
      <c r="V4" s="3">
        <f>Table39[[#This Row],[LPN Hours Contract]]+Table39[[#This Row],[LPN Admin Hours Contract]]</f>
        <v>20.011111111111113</v>
      </c>
      <c r="W4" s="4">
        <f t="shared" si="2"/>
        <v>0.10846261322027366</v>
      </c>
      <c r="X4" s="3">
        <v>178.05</v>
      </c>
      <c r="Y4" s="3">
        <v>20.011111111111113</v>
      </c>
      <c r="Z4" s="4">
        <f>Table39[[#This Row],[LPN Hours Contract]]/Table39[[#This Row],[LPN Hours]]</f>
        <v>0.1123904021966364</v>
      </c>
      <c r="AA4" s="3">
        <v>6.4477777777777776</v>
      </c>
      <c r="AB4" s="3">
        <v>0</v>
      </c>
      <c r="AC4" s="4">
        <f>Table39[[#This Row],[LPN Admin Hours Contract]]/Table39[[#This Row],[LPN Admin Hours]]</f>
        <v>0</v>
      </c>
      <c r="AD4" s="3">
        <f>SUM(Table39[[#This Row],[CNA Hours]], Table39[[#This Row],[NA in Training Hours]], Table39[[#This Row],[Med Aide/Tech Hours]])</f>
        <v>522.14166666666665</v>
      </c>
      <c r="AE4" s="3">
        <f>SUM(Table39[[#This Row],[CNA Hours Contract]], Table39[[#This Row],[NA in Training Hours Contract]], Table39[[#This Row],[Med Aide/Tech Hours Contract]])</f>
        <v>0</v>
      </c>
      <c r="AF4" s="4">
        <f>Table39[[#This Row],[CNA/NA/Med Aide Contract Hours]]/Table39[[#This Row],[Total CNA, NA in Training, Med Aide/Tech Hours]]</f>
        <v>0</v>
      </c>
      <c r="AG4" s="3">
        <v>503.62777777777779</v>
      </c>
      <c r="AH4" s="3">
        <v>0</v>
      </c>
      <c r="AI4" s="4">
        <f>Table39[[#This Row],[CNA Hours Contract]]/Table39[[#This Row],[CNA Hours]]</f>
        <v>0</v>
      </c>
      <c r="AJ4" s="3">
        <v>18.513888888888889</v>
      </c>
      <c r="AK4" s="3">
        <v>0</v>
      </c>
      <c r="AL4" s="4">
        <f>Table39[[#This Row],[NA in Training Hours Contract]]/Table39[[#This Row],[NA in Training Hours]]</f>
        <v>0</v>
      </c>
      <c r="AM4" s="3">
        <v>0</v>
      </c>
      <c r="AN4" s="3">
        <v>0</v>
      </c>
      <c r="AO4" s="4">
        <v>0</v>
      </c>
      <c r="AP4" s="1" t="s">
        <v>2</v>
      </c>
      <c r="AQ4" s="1">
        <v>3</v>
      </c>
    </row>
    <row r="5" spans="1:43" x14ac:dyDescent="0.2">
      <c r="A5" s="1" t="s">
        <v>681</v>
      </c>
      <c r="B5" s="1" t="s">
        <v>703</v>
      </c>
      <c r="C5" s="1" t="s">
        <v>1461</v>
      </c>
      <c r="D5" s="1" t="s">
        <v>1720</v>
      </c>
      <c r="E5" s="3">
        <v>317.57777777777778</v>
      </c>
      <c r="F5" s="3">
        <f t="shared" si="0"/>
        <v>1231.2719999999999</v>
      </c>
      <c r="G5" s="3">
        <f>SUM(Table39[[#This Row],[RN Hours Contract (W/ Admin, DON)]], Table39[[#This Row],[LPN Contract Hours (w/ Admin)]], Table39[[#This Row],[CNA/NA/Med Aide Contract Hours]])</f>
        <v>4.8</v>
      </c>
      <c r="H5" s="4">
        <f>Table39[[#This Row],[Total Contract Hours]]/Table39[[#This Row],[Total Hours Nurse Staffing]]</f>
        <v>3.898407500536031E-3</v>
      </c>
      <c r="I5" s="3">
        <f>SUM(Table39[[#This Row],[RN Hours]], Table39[[#This Row],[RN Admin Hours]], Table39[[#This Row],[RN DON Hours]])</f>
        <v>252.66666666666669</v>
      </c>
      <c r="J5" s="3">
        <f t="shared" si="1"/>
        <v>4.8</v>
      </c>
      <c r="K5" s="4">
        <f>Table39[[#This Row],[RN Hours Contract (W/ Admin, DON)]]/Table39[[#This Row],[RN Hours (w/ Admin, DON)]]</f>
        <v>1.8997361477572559E-2</v>
      </c>
      <c r="L5" s="3">
        <v>156.8018888888889</v>
      </c>
      <c r="M5" s="3">
        <v>0</v>
      </c>
      <c r="N5" s="4">
        <f>Table39[[#This Row],[RN Hours Contract]]/Table39[[#This Row],[RN Hours]]</f>
        <v>0</v>
      </c>
      <c r="O5" s="3">
        <v>91.064777777777778</v>
      </c>
      <c r="P5" s="3">
        <v>0</v>
      </c>
      <c r="Q5" s="4">
        <f>Table39[[#This Row],[RN Admin Hours Contract]]/Table39[[#This Row],[RN Admin Hours]]</f>
        <v>0</v>
      </c>
      <c r="R5" s="3">
        <v>4.8</v>
      </c>
      <c r="S5" s="3">
        <v>4.8</v>
      </c>
      <c r="T5" s="4">
        <f>Table39[[#This Row],[RN DON Hours Contract]]/Table39[[#This Row],[RN DON Hours]]</f>
        <v>1</v>
      </c>
      <c r="U5" s="3">
        <f>SUM(Table39[[#This Row],[LPN Hours]], Table39[[#This Row],[LPN Admin Hours]])</f>
        <v>229.1468888888889</v>
      </c>
      <c r="V5" s="3">
        <f>Table39[[#This Row],[LPN Hours Contract]]+Table39[[#This Row],[LPN Admin Hours Contract]]</f>
        <v>0</v>
      </c>
      <c r="W5" s="4">
        <f t="shared" si="2"/>
        <v>0</v>
      </c>
      <c r="X5" s="3">
        <v>209.99966666666668</v>
      </c>
      <c r="Y5" s="3">
        <v>0</v>
      </c>
      <c r="Z5" s="4">
        <f>Table39[[#This Row],[LPN Hours Contract]]/Table39[[#This Row],[LPN Hours]]</f>
        <v>0</v>
      </c>
      <c r="AA5" s="3">
        <v>19.147222222222222</v>
      </c>
      <c r="AB5" s="3">
        <v>0</v>
      </c>
      <c r="AC5" s="4">
        <f>Table39[[#This Row],[LPN Admin Hours Contract]]/Table39[[#This Row],[LPN Admin Hours]]</f>
        <v>0</v>
      </c>
      <c r="AD5" s="3">
        <f>SUM(Table39[[#This Row],[CNA Hours]], Table39[[#This Row],[NA in Training Hours]], Table39[[#This Row],[Med Aide/Tech Hours]])</f>
        <v>749.45844444444435</v>
      </c>
      <c r="AE5" s="3">
        <f>SUM(Table39[[#This Row],[CNA Hours Contract]], Table39[[#This Row],[NA in Training Hours Contract]], Table39[[#This Row],[Med Aide/Tech Hours Contract]])</f>
        <v>0</v>
      </c>
      <c r="AF5" s="4">
        <f>Table39[[#This Row],[CNA/NA/Med Aide Contract Hours]]/Table39[[#This Row],[Total CNA, NA in Training, Med Aide/Tech Hours]]</f>
        <v>0</v>
      </c>
      <c r="AG5" s="3">
        <v>749.45844444444435</v>
      </c>
      <c r="AH5" s="3">
        <v>0</v>
      </c>
      <c r="AI5" s="4">
        <f>Table39[[#This Row],[CNA Hours Contract]]/Table39[[#This Row],[CNA Hours]]</f>
        <v>0</v>
      </c>
      <c r="AJ5" s="3">
        <v>0</v>
      </c>
      <c r="AK5" s="3">
        <v>0</v>
      </c>
      <c r="AL5" s="4">
        <v>0</v>
      </c>
      <c r="AM5" s="3">
        <v>0</v>
      </c>
      <c r="AN5" s="3">
        <v>0</v>
      </c>
      <c r="AO5" s="4">
        <v>0</v>
      </c>
      <c r="AP5" s="1" t="s">
        <v>3</v>
      </c>
      <c r="AQ5" s="1">
        <v>3</v>
      </c>
    </row>
    <row r="6" spans="1:43" x14ac:dyDescent="0.2">
      <c r="A6" s="1" t="s">
        <v>681</v>
      </c>
      <c r="B6" s="1" t="s">
        <v>704</v>
      </c>
      <c r="C6" s="1" t="s">
        <v>1462</v>
      </c>
      <c r="D6" s="1" t="s">
        <v>1721</v>
      </c>
      <c r="E6" s="3">
        <v>80.966666666666669</v>
      </c>
      <c r="F6" s="3">
        <f t="shared" si="0"/>
        <v>225.23500000000001</v>
      </c>
      <c r="G6" s="3">
        <f>SUM(Table39[[#This Row],[RN Hours Contract (W/ Admin, DON)]], Table39[[#This Row],[LPN Contract Hours (w/ Admin)]], Table39[[#This Row],[CNA/NA/Med Aide Contract Hours]])</f>
        <v>0.26111111111111113</v>
      </c>
      <c r="H6" s="4">
        <f>Table39[[#This Row],[Total Contract Hours]]/Table39[[#This Row],[Total Hours Nurse Staffing]]</f>
        <v>1.1592830204502458E-3</v>
      </c>
      <c r="I6" s="3">
        <f>SUM(Table39[[#This Row],[RN Hours]], Table39[[#This Row],[RN Admin Hours]], Table39[[#This Row],[RN DON Hours]])</f>
        <v>54.036111111111111</v>
      </c>
      <c r="J6" s="3">
        <f t="shared" si="1"/>
        <v>0.26111111111111113</v>
      </c>
      <c r="K6" s="4">
        <f>Table39[[#This Row],[RN Hours Contract (W/ Admin, DON)]]/Table39[[#This Row],[RN Hours (w/ Admin, DON)]]</f>
        <v>4.8321595640775207E-3</v>
      </c>
      <c r="L6" s="3">
        <v>42.005555555555553</v>
      </c>
      <c r="M6" s="3">
        <v>0.26111111111111113</v>
      </c>
      <c r="N6" s="4">
        <f>Table39[[#This Row],[RN Hours Contract]]/Table39[[#This Row],[RN Hours]]</f>
        <v>6.2161089802936125E-3</v>
      </c>
      <c r="O6" s="3">
        <v>6.947222222222222</v>
      </c>
      <c r="P6" s="3">
        <v>0</v>
      </c>
      <c r="Q6" s="4">
        <f>Table39[[#This Row],[RN Admin Hours Contract]]/Table39[[#This Row],[RN Admin Hours]]</f>
        <v>0</v>
      </c>
      <c r="R6" s="3">
        <v>5.083333333333333</v>
      </c>
      <c r="S6" s="3">
        <v>0</v>
      </c>
      <c r="T6" s="4">
        <f>Table39[[#This Row],[RN DON Hours Contract]]/Table39[[#This Row],[RN DON Hours]]</f>
        <v>0</v>
      </c>
      <c r="U6" s="3">
        <f>SUM(Table39[[#This Row],[LPN Hours]], Table39[[#This Row],[LPN Admin Hours]])</f>
        <v>58.608333333333334</v>
      </c>
      <c r="V6" s="3">
        <f>Table39[[#This Row],[LPN Hours Contract]]+Table39[[#This Row],[LPN Admin Hours Contract]]</f>
        <v>0</v>
      </c>
      <c r="W6" s="4">
        <f t="shared" si="2"/>
        <v>0</v>
      </c>
      <c r="X6" s="3">
        <v>58.608333333333334</v>
      </c>
      <c r="Y6" s="3">
        <v>0</v>
      </c>
      <c r="Z6" s="4">
        <f>Table39[[#This Row],[LPN Hours Contract]]/Table39[[#This Row],[LPN Hours]]</f>
        <v>0</v>
      </c>
      <c r="AA6" s="3">
        <v>0</v>
      </c>
      <c r="AB6" s="3">
        <v>0</v>
      </c>
      <c r="AC6" s="4">
        <v>0</v>
      </c>
      <c r="AD6" s="3">
        <f>SUM(Table39[[#This Row],[CNA Hours]], Table39[[#This Row],[NA in Training Hours]], Table39[[#This Row],[Med Aide/Tech Hours]])</f>
        <v>112.59055555555555</v>
      </c>
      <c r="AE6" s="3">
        <f>SUM(Table39[[#This Row],[CNA Hours Contract]], Table39[[#This Row],[NA in Training Hours Contract]], Table39[[#This Row],[Med Aide/Tech Hours Contract]])</f>
        <v>0</v>
      </c>
      <c r="AF6" s="4">
        <f>Table39[[#This Row],[CNA/NA/Med Aide Contract Hours]]/Table39[[#This Row],[Total CNA, NA in Training, Med Aide/Tech Hours]]</f>
        <v>0</v>
      </c>
      <c r="AG6" s="3">
        <v>100.8</v>
      </c>
      <c r="AH6" s="3">
        <v>0</v>
      </c>
      <c r="AI6" s="4">
        <f>Table39[[#This Row],[CNA Hours Contract]]/Table39[[#This Row],[CNA Hours]]</f>
        <v>0</v>
      </c>
      <c r="AJ6" s="3">
        <v>11.790555555555557</v>
      </c>
      <c r="AK6" s="3">
        <v>0</v>
      </c>
      <c r="AL6" s="4">
        <f>Table39[[#This Row],[NA in Training Hours Contract]]/Table39[[#This Row],[NA in Training Hours]]</f>
        <v>0</v>
      </c>
      <c r="AM6" s="3">
        <v>0</v>
      </c>
      <c r="AN6" s="3">
        <v>0</v>
      </c>
      <c r="AO6" s="4">
        <v>0</v>
      </c>
      <c r="AP6" s="1" t="s">
        <v>4</v>
      </c>
      <c r="AQ6" s="1">
        <v>3</v>
      </c>
    </row>
    <row r="7" spans="1:43" x14ac:dyDescent="0.2">
      <c r="A7" s="1" t="s">
        <v>681</v>
      </c>
      <c r="B7" s="1" t="s">
        <v>705</v>
      </c>
      <c r="C7" s="1" t="s">
        <v>1463</v>
      </c>
      <c r="D7" s="1" t="s">
        <v>1689</v>
      </c>
      <c r="E7" s="3">
        <v>47.111111111111114</v>
      </c>
      <c r="F7" s="3">
        <f t="shared" si="0"/>
        <v>258.64722222222224</v>
      </c>
      <c r="G7" s="3">
        <f>SUM(Table39[[#This Row],[RN Hours Contract (W/ Admin, DON)]], Table39[[#This Row],[LPN Contract Hours (w/ Admin)]], Table39[[#This Row],[CNA/NA/Med Aide Contract Hours]])</f>
        <v>0</v>
      </c>
      <c r="H7" s="4">
        <f>Table39[[#This Row],[Total Contract Hours]]/Table39[[#This Row],[Total Hours Nurse Staffing]]</f>
        <v>0</v>
      </c>
      <c r="I7" s="3">
        <f>SUM(Table39[[#This Row],[RN Hours]], Table39[[#This Row],[RN Admin Hours]], Table39[[#This Row],[RN DON Hours]])</f>
        <v>41.083333333333336</v>
      </c>
      <c r="J7" s="3">
        <f t="shared" si="1"/>
        <v>0</v>
      </c>
      <c r="K7" s="4">
        <f>Table39[[#This Row],[RN Hours Contract (W/ Admin, DON)]]/Table39[[#This Row],[RN Hours (w/ Admin, DON)]]</f>
        <v>0</v>
      </c>
      <c r="L7" s="3">
        <v>24.18888888888889</v>
      </c>
      <c r="M7" s="3">
        <v>0</v>
      </c>
      <c r="N7" s="4">
        <f>Table39[[#This Row],[RN Hours Contract]]/Table39[[#This Row],[RN Hours]]</f>
        <v>0</v>
      </c>
      <c r="O7" s="3">
        <v>11.205555555555556</v>
      </c>
      <c r="P7" s="3">
        <v>0</v>
      </c>
      <c r="Q7" s="4">
        <f>Table39[[#This Row],[RN Admin Hours Contract]]/Table39[[#This Row],[RN Admin Hours]]</f>
        <v>0</v>
      </c>
      <c r="R7" s="3">
        <v>5.6888888888888891</v>
      </c>
      <c r="S7" s="3">
        <v>0</v>
      </c>
      <c r="T7" s="4">
        <f>Table39[[#This Row],[RN DON Hours Contract]]/Table39[[#This Row],[RN DON Hours]]</f>
        <v>0</v>
      </c>
      <c r="U7" s="3">
        <f>SUM(Table39[[#This Row],[LPN Hours]], Table39[[#This Row],[LPN Admin Hours]])</f>
        <v>61.255555555555553</v>
      </c>
      <c r="V7" s="3">
        <f>Table39[[#This Row],[LPN Hours Contract]]+Table39[[#This Row],[LPN Admin Hours Contract]]</f>
        <v>0</v>
      </c>
      <c r="W7" s="4">
        <f t="shared" si="2"/>
        <v>0</v>
      </c>
      <c r="X7" s="3">
        <v>61.255555555555553</v>
      </c>
      <c r="Y7" s="3">
        <v>0</v>
      </c>
      <c r="Z7" s="4">
        <f>Table39[[#This Row],[LPN Hours Contract]]/Table39[[#This Row],[LPN Hours]]</f>
        <v>0</v>
      </c>
      <c r="AA7" s="3">
        <v>0</v>
      </c>
      <c r="AB7" s="3">
        <v>0</v>
      </c>
      <c r="AC7" s="4">
        <v>0</v>
      </c>
      <c r="AD7" s="3">
        <f>SUM(Table39[[#This Row],[CNA Hours]], Table39[[#This Row],[NA in Training Hours]], Table39[[#This Row],[Med Aide/Tech Hours]])</f>
        <v>156.30833333333334</v>
      </c>
      <c r="AE7" s="3">
        <f>SUM(Table39[[#This Row],[CNA Hours Contract]], Table39[[#This Row],[NA in Training Hours Contract]], Table39[[#This Row],[Med Aide/Tech Hours Contract]])</f>
        <v>0</v>
      </c>
      <c r="AF7" s="4">
        <f>Table39[[#This Row],[CNA/NA/Med Aide Contract Hours]]/Table39[[#This Row],[Total CNA, NA in Training, Med Aide/Tech Hours]]</f>
        <v>0</v>
      </c>
      <c r="AG7" s="3">
        <v>156.30833333333334</v>
      </c>
      <c r="AH7" s="3">
        <v>0</v>
      </c>
      <c r="AI7" s="4">
        <f>Table39[[#This Row],[CNA Hours Contract]]/Table39[[#This Row],[CNA Hours]]</f>
        <v>0</v>
      </c>
      <c r="AJ7" s="3">
        <v>0</v>
      </c>
      <c r="AK7" s="3">
        <v>0</v>
      </c>
      <c r="AL7" s="4">
        <v>0</v>
      </c>
      <c r="AM7" s="3">
        <v>0</v>
      </c>
      <c r="AN7" s="3">
        <v>0</v>
      </c>
      <c r="AO7" s="4">
        <v>0</v>
      </c>
      <c r="AP7" s="1" t="s">
        <v>5</v>
      </c>
      <c r="AQ7" s="1">
        <v>3</v>
      </c>
    </row>
    <row r="8" spans="1:43" x14ac:dyDescent="0.2">
      <c r="A8" s="1" t="s">
        <v>681</v>
      </c>
      <c r="B8" s="1" t="s">
        <v>706</v>
      </c>
      <c r="C8" s="1" t="s">
        <v>1464</v>
      </c>
      <c r="D8" s="1" t="s">
        <v>1721</v>
      </c>
      <c r="E8" s="3">
        <v>40.544444444444444</v>
      </c>
      <c r="F8" s="3">
        <f t="shared" si="0"/>
        <v>139.97499999999999</v>
      </c>
      <c r="G8" s="3">
        <f>SUM(Table39[[#This Row],[RN Hours Contract (W/ Admin, DON)]], Table39[[#This Row],[LPN Contract Hours (w/ Admin)]], Table39[[#This Row],[CNA/NA/Med Aide Contract Hours]])</f>
        <v>0.84444444444444444</v>
      </c>
      <c r="H8" s="4">
        <f>Table39[[#This Row],[Total Contract Hours]]/Table39[[#This Row],[Total Hours Nurse Staffing]]</f>
        <v>6.0328233216248939E-3</v>
      </c>
      <c r="I8" s="3">
        <f>SUM(Table39[[#This Row],[RN Hours]], Table39[[#This Row],[RN Admin Hours]], Table39[[#This Row],[RN DON Hours]])</f>
        <v>47.680555555555557</v>
      </c>
      <c r="J8" s="3">
        <f t="shared" si="1"/>
        <v>0.375</v>
      </c>
      <c r="K8" s="4">
        <f>Table39[[#This Row],[RN Hours Contract (W/ Admin, DON)]]/Table39[[#This Row],[RN Hours (w/ Admin, DON)]]</f>
        <v>7.8648412467229832E-3</v>
      </c>
      <c r="L8" s="3">
        <v>36.194444444444443</v>
      </c>
      <c r="M8" s="3">
        <v>0.375</v>
      </c>
      <c r="N8" s="4">
        <f>Table39[[#This Row],[RN Hours Contract]]/Table39[[#This Row],[RN Hours]]</f>
        <v>1.0360706062931697E-2</v>
      </c>
      <c r="O8" s="3">
        <v>5.9749999999999996</v>
      </c>
      <c r="P8" s="3">
        <v>0</v>
      </c>
      <c r="Q8" s="4">
        <f>Table39[[#This Row],[RN Admin Hours Contract]]/Table39[[#This Row],[RN Admin Hours]]</f>
        <v>0</v>
      </c>
      <c r="R8" s="3">
        <v>5.5111111111111111</v>
      </c>
      <c r="S8" s="3">
        <v>0</v>
      </c>
      <c r="T8" s="4">
        <f>Table39[[#This Row],[RN DON Hours Contract]]/Table39[[#This Row],[RN DON Hours]]</f>
        <v>0</v>
      </c>
      <c r="U8" s="3">
        <f>SUM(Table39[[#This Row],[LPN Hours]], Table39[[#This Row],[LPN Admin Hours]])</f>
        <v>15.944444444444445</v>
      </c>
      <c r="V8" s="3">
        <f>Table39[[#This Row],[LPN Hours Contract]]+Table39[[#This Row],[LPN Admin Hours Contract]]</f>
        <v>0.24722222222222223</v>
      </c>
      <c r="W8" s="4">
        <f t="shared" si="2"/>
        <v>1.5505226480836238E-2</v>
      </c>
      <c r="X8" s="3">
        <v>15.944444444444445</v>
      </c>
      <c r="Y8" s="3">
        <v>0.24722222222222223</v>
      </c>
      <c r="Z8" s="4">
        <f>Table39[[#This Row],[LPN Hours Contract]]/Table39[[#This Row],[LPN Hours]]</f>
        <v>1.5505226480836238E-2</v>
      </c>
      <c r="AA8" s="3">
        <v>0</v>
      </c>
      <c r="AB8" s="3">
        <v>0</v>
      </c>
      <c r="AC8" s="4">
        <v>0</v>
      </c>
      <c r="AD8" s="3">
        <f>SUM(Table39[[#This Row],[CNA Hours]], Table39[[#This Row],[NA in Training Hours]], Table39[[#This Row],[Med Aide/Tech Hours]])</f>
        <v>76.349999999999994</v>
      </c>
      <c r="AE8" s="3">
        <f>SUM(Table39[[#This Row],[CNA Hours Contract]], Table39[[#This Row],[NA in Training Hours Contract]], Table39[[#This Row],[Med Aide/Tech Hours Contract]])</f>
        <v>0.22222222222222221</v>
      </c>
      <c r="AF8" s="4">
        <f>Table39[[#This Row],[CNA/NA/Med Aide Contract Hours]]/Table39[[#This Row],[Total CNA, NA in Training, Med Aide/Tech Hours]]</f>
        <v>2.9105726551699046E-3</v>
      </c>
      <c r="AG8" s="3">
        <v>67.230555555555554</v>
      </c>
      <c r="AH8" s="3">
        <v>0.22222222222222221</v>
      </c>
      <c r="AI8" s="4">
        <f>Table39[[#This Row],[CNA Hours Contract]]/Table39[[#This Row],[CNA Hours]]</f>
        <v>3.3053753666900795E-3</v>
      </c>
      <c r="AJ8" s="3">
        <v>9.1194444444444436</v>
      </c>
      <c r="AK8" s="3">
        <v>0</v>
      </c>
      <c r="AL8" s="4">
        <f>Table39[[#This Row],[NA in Training Hours Contract]]/Table39[[#This Row],[NA in Training Hours]]</f>
        <v>0</v>
      </c>
      <c r="AM8" s="3">
        <v>0</v>
      </c>
      <c r="AN8" s="3">
        <v>0</v>
      </c>
      <c r="AO8" s="4">
        <v>0</v>
      </c>
      <c r="AP8" s="1" t="s">
        <v>6</v>
      </c>
      <c r="AQ8" s="1">
        <v>3</v>
      </c>
    </row>
    <row r="9" spans="1:43" x14ac:dyDescent="0.2">
      <c r="A9" s="1" t="s">
        <v>681</v>
      </c>
      <c r="B9" s="1" t="s">
        <v>707</v>
      </c>
      <c r="C9" s="1" t="s">
        <v>1458</v>
      </c>
      <c r="D9" s="1" t="s">
        <v>1719</v>
      </c>
      <c r="E9" s="3">
        <v>318.98888888888888</v>
      </c>
      <c r="F9" s="3">
        <f t="shared" si="0"/>
        <v>1040.6214444444445</v>
      </c>
      <c r="G9" s="3">
        <f>SUM(Table39[[#This Row],[RN Hours Contract (W/ Admin, DON)]], Table39[[#This Row],[LPN Contract Hours (w/ Admin)]], Table39[[#This Row],[CNA/NA/Med Aide Contract Hours]])</f>
        <v>157.72788888888886</v>
      </c>
      <c r="H9" s="4">
        <f>Table39[[#This Row],[Total Contract Hours]]/Table39[[#This Row],[Total Hours Nurse Staffing]]</f>
        <v>0.15157086155676416</v>
      </c>
      <c r="I9" s="3">
        <f>SUM(Table39[[#This Row],[RN Hours]], Table39[[#This Row],[RN Admin Hours]], Table39[[#This Row],[RN DON Hours]])</f>
        <v>165.37733333333333</v>
      </c>
      <c r="J9" s="3">
        <f t="shared" si="1"/>
        <v>17.297222222222224</v>
      </c>
      <c r="K9" s="4">
        <f>Table39[[#This Row],[RN Hours Contract (W/ Admin, DON)]]/Table39[[#This Row],[RN Hours (w/ Admin, DON)]]</f>
        <v>0.10459246060860149</v>
      </c>
      <c r="L9" s="3">
        <v>136.13466666666667</v>
      </c>
      <c r="M9" s="3">
        <v>12.047222222222222</v>
      </c>
      <c r="N9" s="4">
        <f>Table39[[#This Row],[RN Hours Contract]]/Table39[[#This Row],[RN Hours]]</f>
        <v>8.8494889047772959E-2</v>
      </c>
      <c r="O9" s="3">
        <v>28.575999999999997</v>
      </c>
      <c r="P9" s="3">
        <v>5.25</v>
      </c>
      <c r="Q9" s="4">
        <f>Table39[[#This Row],[RN Admin Hours Contract]]/Table39[[#This Row],[RN Admin Hours]]</f>
        <v>0.1837206047032475</v>
      </c>
      <c r="R9" s="3">
        <v>0.66666666666666663</v>
      </c>
      <c r="S9" s="3">
        <v>0</v>
      </c>
      <c r="T9" s="4">
        <f>Table39[[#This Row],[RN DON Hours Contract]]/Table39[[#This Row],[RN DON Hours]]</f>
        <v>0</v>
      </c>
      <c r="U9" s="3">
        <f>SUM(Table39[[#This Row],[LPN Hours]], Table39[[#This Row],[LPN Admin Hours]])</f>
        <v>228.70633333333333</v>
      </c>
      <c r="V9" s="3">
        <f>Table39[[#This Row],[LPN Hours Contract]]+Table39[[#This Row],[LPN Admin Hours Contract]]</f>
        <v>89.084555555555539</v>
      </c>
      <c r="W9" s="4">
        <f t="shared" si="2"/>
        <v>0.38951503553562372</v>
      </c>
      <c r="X9" s="3">
        <v>219.26188888888888</v>
      </c>
      <c r="Y9" s="3">
        <v>89.084555555555539</v>
      </c>
      <c r="Z9" s="4">
        <f>Table39[[#This Row],[LPN Hours Contract]]/Table39[[#This Row],[LPN Hours]]</f>
        <v>0.4062929312841011</v>
      </c>
      <c r="AA9" s="3">
        <v>9.4444444444444446</v>
      </c>
      <c r="AB9" s="3">
        <v>0</v>
      </c>
      <c r="AC9" s="4">
        <f>Table39[[#This Row],[LPN Admin Hours Contract]]/Table39[[#This Row],[LPN Admin Hours]]</f>
        <v>0</v>
      </c>
      <c r="AD9" s="3">
        <f>SUM(Table39[[#This Row],[CNA Hours]], Table39[[#This Row],[NA in Training Hours]], Table39[[#This Row],[Med Aide/Tech Hours]])</f>
        <v>646.53777777777782</v>
      </c>
      <c r="AE9" s="3">
        <f>SUM(Table39[[#This Row],[CNA Hours Contract]], Table39[[#This Row],[NA in Training Hours Contract]], Table39[[#This Row],[Med Aide/Tech Hours Contract]])</f>
        <v>51.346111111111114</v>
      </c>
      <c r="AF9" s="4">
        <f>Table39[[#This Row],[CNA/NA/Med Aide Contract Hours]]/Table39[[#This Row],[Total CNA, NA in Training, Med Aide/Tech Hours]]</f>
        <v>7.9417031573303265E-2</v>
      </c>
      <c r="AG9" s="3">
        <v>646.53777777777782</v>
      </c>
      <c r="AH9" s="3">
        <v>51.346111111111114</v>
      </c>
      <c r="AI9" s="4">
        <f>Table39[[#This Row],[CNA Hours Contract]]/Table39[[#This Row],[CNA Hours]]</f>
        <v>7.9417031573303265E-2</v>
      </c>
      <c r="AJ9" s="3">
        <v>0</v>
      </c>
      <c r="AK9" s="3">
        <v>0</v>
      </c>
      <c r="AL9" s="4">
        <v>0</v>
      </c>
      <c r="AM9" s="3">
        <v>0</v>
      </c>
      <c r="AN9" s="3">
        <v>0</v>
      </c>
      <c r="AO9" s="4">
        <v>0</v>
      </c>
      <c r="AP9" s="1" t="s">
        <v>7</v>
      </c>
      <c r="AQ9" s="1">
        <v>3</v>
      </c>
    </row>
    <row r="10" spans="1:43" x14ac:dyDescent="0.2">
      <c r="A10" s="1" t="s">
        <v>681</v>
      </c>
      <c r="B10" s="1" t="s">
        <v>708</v>
      </c>
      <c r="C10" s="1" t="s">
        <v>1405</v>
      </c>
      <c r="D10" s="1" t="s">
        <v>1711</v>
      </c>
      <c r="E10" s="3">
        <v>113.1</v>
      </c>
      <c r="F10" s="3">
        <f t="shared" si="0"/>
        <v>391.72766666666672</v>
      </c>
      <c r="G10" s="3">
        <f>SUM(Table39[[#This Row],[RN Hours Contract (W/ Admin, DON)]], Table39[[#This Row],[LPN Contract Hours (w/ Admin)]], Table39[[#This Row],[CNA/NA/Med Aide Contract Hours]])</f>
        <v>0</v>
      </c>
      <c r="H10" s="4">
        <f>Table39[[#This Row],[Total Contract Hours]]/Table39[[#This Row],[Total Hours Nurse Staffing]]</f>
        <v>0</v>
      </c>
      <c r="I10" s="3">
        <f>SUM(Table39[[#This Row],[RN Hours]], Table39[[#This Row],[RN Admin Hours]], Table39[[#This Row],[RN DON Hours]])</f>
        <v>59.202777777777783</v>
      </c>
      <c r="J10" s="3">
        <f t="shared" si="1"/>
        <v>0</v>
      </c>
      <c r="K10" s="4">
        <f>Table39[[#This Row],[RN Hours Contract (W/ Admin, DON)]]/Table39[[#This Row],[RN Hours (w/ Admin, DON)]]</f>
        <v>0</v>
      </c>
      <c r="L10" s="3">
        <v>5.2277777777777779</v>
      </c>
      <c r="M10" s="3">
        <v>0</v>
      </c>
      <c r="N10" s="4">
        <f>Table39[[#This Row],[RN Hours Contract]]/Table39[[#This Row],[RN Hours]]</f>
        <v>0</v>
      </c>
      <c r="O10" s="3">
        <v>48.69166666666667</v>
      </c>
      <c r="P10" s="3">
        <v>0</v>
      </c>
      <c r="Q10" s="4">
        <f>Table39[[#This Row],[RN Admin Hours Contract]]/Table39[[#This Row],[RN Admin Hours]]</f>
        <v>0</v>
      </c>
      <c r="R10" s="3">
        <v>5.2833333333333332</v>
      </c>
      <c r="S10" s="3">
        <v>0</v>
      </c>
      <c r="T10" s="4">
        <f>Table39[[#This Row],[RN DON Hours Contract]]/Table39[[#This Row],[RN DON Hours]]</f>
        <v>0</v>
      </c>
      <c r="U10" s="3">
        <f>SUM(Table39[[#This Row],[LPN Hours]], Table39[[#This Row],[LPN Admin Hours]])</f>
        <v>139.49722222222223</v>
      </c>
      <c r="V10" s="3">
        <f>Table39[[#This Row],[LPN Hours Contract]]+Table39[[#This Row],[LPN Admin Hours Contract]]</f>
        <v>0</v>
      </c>
      <c r="W10" s="4">
        <f t="shared" si="2"/>
        <v>0</v>
      </c>
      <c r="X10" s="3">
        <v>139.49722222222223</v>
      </c>
      <c r="Y10" s="3">
        <v>0</v>
      </c>
      <c r="Z10" s="4">
        <f>Table39[[#This Row],[LPN Hours Contract]]/Table39[[#This Row],[LPN Hours]]</f>
        <v>0</v>
      </c>
      <c r="AA10" s="3">
        <v>0</v>
      </c>
      <c r="AB10" s="3">
        <v>0</v>
      </c>
      <c r="AC10" s="4">
        <v>0</v>
      </c>
      <c r="AD10" s="3">
        <f>SUM(Table39[[#This Row],[CNA Hours]], Table39[[#This Row],[NA in Training Hours]], Table39[[#This Row],[Med Aide/Tech Hours]])</f>
        <v>193.0276666666667</v>
      </c>
      <c r="AE10" s="3">
        <f>SUM(Table39[[#This Row],[CNA Hours Contract]], Table39[[#This Row],[NA in Training Hours Contract]], Table39[[#This Row],[Med Aide/Tech Hours Contract]])</f>
        <v>0</v>
      </c>
      <c r="AF10" s="4">
        <f>Table39[[#This Row],[CNA/NA/Med Aide Contract Hours]]/Table39[[#This Row],[Total CNA, NA in Training, Med Aide/Tech Hours]]</f>
        <v>0</v>
      </c>
      <c r="AG10" s="3">
        <v>182.87211111111114</v>
      </c>
      <c r="AH10" s="3">
        <v>0</v>
      </c>
      <c r="AI10" s="4">
        <f>Table39[[#This Row],[CNA Hours Contract]]/Table39[[#This Row],[CNA Hours]]</f>
        <v>0</v>
      </c>
      <c r="AJ10" s="3">
        <v>10.155555555555555</v>
      </c>
      <c r="AK10" s="3">
        <v>0</v>
      </c>
      <c r="AL10" s="4">
        <f>Table39[[#This Row],[NA in Training Hours Contract]]/Table39[[#This Row],[NA in Training Hours]]</f>
        <v>0</v>
      </c>
      <c r="AM10" s="3">
        <v>0</v>
      </c>
      <c r="AN10" s="3">
        <v>0</v>
      </c>
      <c r="AO10" s="4">
        <v>0</v>
      </c>
      <c r="AP10" s="1" t="s">
        <v>8</v>
      </c>
      <c r="AQ10" s="1">
        <v>3</v>
      </c>
    </row>
    <row r="11" spans="1:43" x14ac:dyDescent="0.2">
      <c r="A11" s="1" t="s">
        <v>681</v>
      </c>
      <c r="B11" s="1" t="s">
        <v>709</v>
      </c>
      <c r="C11" s="1" t="s">
        <v>1465</v>
      </c>
      <c r="D11" s="1" t="s">
        <v>1722</v>
      </c>
      <c r="E11" s="3">
        <v>98.2</v>
      </c>
      <c r="F11" s="3">
        <f t="shared" si="0"/>
        <v>423.1005555555555</v>
      </c>
      <c r="G11" s="3">
        <f>SUM(Table39[[#This Row],[RN Hours Contract (W/ Admin, DON)]], Table39[[#This Row],[LPN Contract Hours (w/ Admin)]], Table39[[#This Row],[CNA/NA/Med Aide Contract Hours]])</f>
        <v>8.3311111111111114</v>
      </c>
      <c r="H11" s="4">
        <f>Table39[[#This Row],[Total Contract Hours]]/Table39[[#This Row],[Total Hours Nurse Staffing]]</f>
        <v>1.9690617281681137E-2</v>
      </c>
      <c r="I11" s="3">
        <f>SUM(Table39[[#This Row],[RN Hours]], Table39[[#This Row],[RN Admin Hours]], Table39[[#This Row],[RN DON Hours]])</f>
        <v>165.48611111111109</v>
      </c>
      <c r="J11" s="3">
        <f t="shared" si="1"/>
        <v>4.4111111111111114</v>
      </c>
      <c r="K11" s="4">
        <f>Table39[[#This Row],[RN Hours Contract (W/ Admin, DON)]]/Table39[[#This Row],[RN Hours (w/ Admin, DON)]]</f>
        <v>2.6655476290390272E-2</v>
      </c>
      <c r="L11" s="3">
        <v>109.4181111111111</v>
      </c>
      <c r="M11" s="3">
        <v>4.4111111111111114</v>
      </c>
      <c r="N11" s="4">
        <f>Table39[[#This Row],[RN Hours Contract]]/Table39[[#This Row],[RN Hours]]</f>
        <v>4.0314268509275844E-2</v>
      </c>
      <c r="O11" s="3">
        <v>50.856888888888889</v>
      </c>
      <c r="P11" s="3">
        <v>0</v>
      </c>
      <c r="Q11" s="4">
        <f>Table39[[#This Row],[RN Admin Hours Contract]]/Table39[[#This Row],[RN Admin Hours]]</f>
        <v>0</v>
      </c>
      <c r="R11" s="3">
        <v>5.2111111111111112</v>
      </c>
      <c r="S11" s="3">
        <v>0</v>
      </c>
      <c r="T11" s="4">
        <f>Table39[[#This Row],[RN DON Hours Contract]]/Table39[[#This Row],[RN DON Hours]]</f>
        <v>0</v>
      </c>
      <c r="U11" s="3">
        <f>SUM(Table39[[#This Row],[LPN Hours]], Table39[[#This Row],[LPN Admin Hours]])</f>
        <v>20.247222222222224</v>
      </c>
      <c r="V11" s="3">
        <f>Table39[[#This Row],[LPN Hours Contract]]+Table39[[#This Row],[LPN Admin Hours Contract]]</f>
        <v>0</v>
      </c>
      <c r="W11" s="4">
        <f t="shared" si="2"/>
        <v>0</v>
      </c>
      <c r="X11" s="3">
        <v>20.247222222222224</v>
      </c>
      <c r="Y11" s="3">
        <v>0</v>
      </c>
      <c r="Z11" s="4">
        <f>Table39[[#This Row],[LPN Hours Contract]]/Table39[[#This Row],[LPN Hours]]</f>
        <v>0</v>
      </c>
      <c r="AA11" s="3">
        <v>0</v>
      </c>
      <c r="AB11" s="3">
        <v>0</v>
      </c>
      <c r="AC11" s="4">
        <v>0</v>
      </c>
      <c r="AD11" s="3">
        <f>SUM(Table39[[#This Row],[CNA Hours]], Table39[[#This Row],[NA in Training Hours]], Table39[[#This Row],[Med Aide/Tech Hours]])</f>
        <v>237.36722222222221</v>
      </c>
      <c r="AE11" s="3">
        <f>SUM(Table39[[#This Row],[CNA Hours Contract]], Table39[[#This Row],[NA in Training Hours Contract]], Table39[[#This Row],[Med Aide/Tech Hours Contract]])</f>
        <v>3.92</v>
      </c>
      <c r="AF11" s="4">
        <f>Table39[[#This Row],[CNA/NA/Med Aide Contract Hours]]/Table39[[#This Row],[Total CNA, NA in Training, Med Aide/Tech Hours]]</f>
        <v>1.6514495823396005E-2</v>
      </c>
      <c r="AG11" s="3">
        <v>237.36722222222221</v>
      </c>
      <c r="AH11" s="3">
        <v>3.92</v>
      </c>
      <c r="AI11" s="4">
        <f>Table39[[#This Row],[CNA Hours Contract]]/Table39[[#This Row],[CNA Hours]]</f>
        <v>1.6514495823396005E-2</v>
      </c>
      <c r="AJ11" s="3">
        <v>0</v>
      </c>
      <c r="AK11" s="3">
        <v>0</v>
      </c>
      <c r="AL11" s="4">
        <v>0</v>
      </c>
      <c r="AM11" s="3">
        <v>0</v>
      </c>
      <c r="AN11" s="3">
        <v>0</v>
      </c>
      <c r="AO11" s="4">
        <v>0</v>
      </c>
      <c r="AP11" s="1" t="s">
        <v>9</v>
      </c>
      <c r="AQ11" s="1">
        <v>3</v>
      </c>
    </row>
    <row r="12" spans="1:43" x14ac:dyDescent="0.2">
      <c r="A12" s="1" t="s">
        <v>681</v>
      </c>
      <c r="B12" s="1" t="s">
        <v>710</v>
      </c>
      <c r="C12" s="1" t="s">
        <v>1466</v>
      </c>
      <c r="D12" s="1" t="s">
        <v>1688</v>
      </c>
      <c r="E12" s="3">
        <v>135.27777777777777</v>
      </c>
      <c r="F12" s="3">
        <f t="shared" si="0"/>
        <v>656.36288888888885</v>
      </c>
      <c r="G12" s="3">
        <f>SUM(Table39[[#This Row],[RN Hours Contract (W/ Admin, DON)]], Table39[[#This Row],[LPN Contract Hours (w/ Admin)]], Table39[[#This Row],[CNA/NA/Med Aide Contract Hours]])</f>
        <v>0</v>
      </c>
      <c r="H12" s="4">
        <f>Table39[[#This Row],[Total Contract Hours]]/Table39[[#This Row],[Total Hours Nurse Staffing]]</f>
        <v>0</v>
      </c>
      <c r="I12" s="3">
        <f>SUM(Table39[[#This Row],[RN Hours]], Table39[[#This Row],[RN Admin Hours]], Table39[[#This Row],[RN DON Hours]])</f>
        <v>105.17833333333334</v>
      </c>
      <c r="J12" s="3">
        <f t="shared" si="1"/>
        <v>0</v>
      </c>
      <c r="K12" s="4">
        <f>Table39[[#This Row],[RN Hours Contract (W/ Admin, DON)]]/Table39[[#This Row],[RN Hours (w/ Admin, DON)]]</f>
        <v>0</v>
      </c>
      <c r="L12" s="3">
        <v>72.817222222222227</v>
      </c>
      <c r="M12" s="3">
        <v>0</v>
      </c>
      <c r="N12" s="4">
        <f>Table39[[#This Row],[RN Hours Contract]]/Table39[[#This Row],[RN Hours]]</f>
        <v>0</v>
      </c>
      <c r="O12" s="3">
        <v>26.761111111111113</v>
      </c>
      <c r="P12" s="3">
        <v>0</v>
      </c>
      <c r="Q12" s="4">
        <f>Table39[[#This Row],[RN Admin Hours Contract]]/Table39[[#This Row],[RN Admin Hours]]</f>
        <v>0</v>
      </c>
      <c r="R12" s="3">
        <v>5.6</v>
      </c>
      <c r="S12" s="3">
        <v>0</v>
      </c>
      <c r="T12" s="4">
        <f>Table39[[#This Row],[RN DON Hours Contract]]/Table39[[#This Row],[RN DON Hours]]</f>
        <v>0</v>
      </c>
      <c r="U12" s="3">
        <f>SUM(Table39[[#This Row],[LPN Hours]], Table39[[#This Row],[LPN Admin Hours]])</f>
        <v>204.16788888888891</v>
      </c>
      <c r="V12" s="3">
        <f>Table39[[#This Row],[LPN Hours Contract]]+Table39[[#This Row],[LPN Admin Hours Contract]]</f>
        <v>0</v>
      </c>
      <c r="W12" s="4">
        <f t="shared" si="2"/>
        <v>0</v>
      </c>
      <c r="X12" s="3">
        <v>199.19011111111112</v>
      </c>
      <c r="Y12" s="3">
        <v>0</v>
      </c>
      <c r="Z12" s="4">
        <f>Table39[[#This Row],[LPN Hours Contract]]/Table39[[#This Row],[LPN Hours]]</f>
        <v>0</v>
      </c>
      <c r="AA12" s="3">
        <v>4.9777777777777779</v>
      </c>
      <c r="AB12" s="3">
        <v>0</v>
      </c>
      <c r="AC12" s="4">
        <f>Table39[[#This Row],[LPN Admin Hours Contract]]/Table39[[#This Row],[LPN Admin Hours]]</f>
        <v>0</v>
      </c>
      <c r="AD12" s="3">
        <f>SUM(Table39[[#This Row],[CNA Hours]], Table39[[#This Row],[NA in Training Hours]], Table39[[#This Row],[Med Aide/Tech Hours]])</f>
        <v>347.01666666666665</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277.55155555555552</v>
      </c>
      <c r="AH12" s="3">
        <v>0</v>
      </c>
      <c r="AI12" s="4">
        <f>Table39[[#This Row],[CNA Hours Contract]]/Table39[[#This Row],[CNA Hours]]</f>
        <v>0</v>
      </c>
      <c r="AJ12" s="3">
        <v>69.465111111111113</v>
      </c>
      <c r="AK12" s="3">
        <v>0</v>
      </c>
      <c r="AL12" s="4">
        <f>Table39[[#This Row],[NA in Training Hours Contract]]/Table39[[#This Row],[NA in Training Hours]]</f>
        <v>0</v>
      </c>
      <c r="AM12" s="3">
        <v>0</v>
      </c>
      <c r="AN12" s="3">
        <v>0</v>
      </c>
      <c r="AO12" s="4">
        <v>0</v>
      </c>
      <c r="AP12" s="1" t="s">
        <v>10</v>
      </c>
      <c r="AQ12" s="1">
        <v>3</v>
      </c>
    </row>
    <row r="13" spans="1:43" x14ac:dyDescent="0.2">
      <c r="A13" s="1" t="s">
        <v>681</v>
      </c>
      <c r="B13" s="1" t="s">
        <v>711</v>
      </c>
      <c r="C13" s="1" t="s">
        <v>1467</v>
      </c>
      <c r="D13" s="1" t="s">
        <v>1721</v>
      </c>
      <c r="E13" s="3">
        <v>72.777777777777771</v>
      </c>
      <c r="F13" s="3">
        <f t="shared" si="0"/>
        <v>371.84722222222223</v>
      </c>
      <c r="G13" s="3">
        <f>SUM(Table39[[#This Row],[RN Hours Contract (W/ Admin, DON)]], Table39[[#This Row],[LPN Contract Hours (w/ Admin)]], Table39[[#This Row],[CNA/NA/Med Aide Contract Hours]])</f>
        <v>87.855555555555554</v>
      </c>
      <c r="H13" s="4">
        <f>Table39[[#This Row],[Total Contract Hours]]/Table39[[#This Row],[Total Hours Nurse Staffing]]</f>
        <v>0.23626788182123781</v>
      </c>
      <c r="I13" s="3">
        <f>SUM(Table39[[#This Row],[RN Hours]], Table39[[#This Row],[RN Admin Hours]], Table39[[#This Row],[RN DON Hours]])</f>
        <v>113.87222222222222</v>
      </c>
      <c r="J13" s="3">
        <f t="shared" si="1"/>
        <v>12.455555555555556</v>
      </c>
      <c r="K13" s="4">
        <f>Table39[[#This Row],[RN Hours Contract (W/ Admin, DON)]]/Table39[[#This Row],[RN Hours (w/ Admin, DON)]]</f>
        <v>0.10938186076011124</v>
      </c>
      <c r="L13" s="3">
        <v>77.427777777777777</v>
      </c>
      <c r="M13" s="3">
        <v>12.455555555555556</v>
      </c>
      <c r="N13" s="4">
        <f>Table39[[#This Row],[RN Hours Contract]]/Table39[[#This Row],[RN Hours]]</f>
        <v>0.16086675755184043</v>
      </c>
      <c r="O13" s="3">
        <v>31.066666666666666</v>
      </c>
      <c r="P13" s="3">
        <v>0</v>
      </c>
      <c r="Q13" s="4">
        <f>Table39[[#This Row],[RN Admin Hours Contract]]/Table39[[#This Row],[RN Admin Hours]]</f>
        <v>0</v>
      </c>
      <c r="R13" s="3">
        <v>5.3777777777777782</v>
      </c>
      <c r="S13" s="3">
        <v>0</v>
      </c>
      <c r="T13" s="4">
        <f>Table39[[#This Row],[RN DON Hours Contract]]/Table39[[#This Row],[RN DON Hours]]</f>
        <v>0</v>
      </c>
      <c r="U13" s="3">
        <f>SUM(Table39[[#This Row],[LPN Hours]], Table39[[#This Row],[LPN Admin Hours]])</f>
        <v>48.869444444444447</v>
      </c>
      <c r="V13" s="3">
        <f>Table39[[#This Row],[LPN Hours Contract]]+Table39[[#This Row],[LPN Admin Hours Contract]]</f>
        <v>12.444444444444445</v>
      </c>
      <c r="W13" s="4">
        <f t="shared" si="2"/>
        <v>0.2546467344966748</v>
      </c>
      <c r="X13" s="3">
        <v>48.869444444444447</v>
      </c>
      <c r="Y13" s="3">
        <v>12.444444444444445</v>
      </c>
      <c r="Z13" s="4">
        <f>Table39[[#This Row],[LPN Hours Contract]]/Table39[[#This Row],[LPN Hours]]</f>
        <v>0.2546467344966748</v>
      </c>
      <c r="AA13" s="3">
        <v>0</v>
      </c>
      <c r="AB13" s="3">
        <v>0</v>
      </c>
      <c r="AC13" s="4">
        <v>0</v>
      </c>
      <c r="AD13" s="3">
        <f>SUM(Table39[[#This Row],[CNA Hours]], Table39[[#This Row],[NA in Training Hours]], Table39[[#This Row],[Med Aide/Tech Hours]])</f>
        <v>209.10555555555555</v>
      </c>
      <c r="AE13" s="3">
        <f>SUM(Table39[[#This Row],[CNA Hours Contract]], Table39[[#This Row],[NA in Training Hours Contract]], Table39[[#This Row],[Med Aide/Tech Hours Contract]])</f>
        <v>62.955555555555556</v>
      </c>
      <c r="AF13" s="4">
        <f>Table39[[#This Row],[CNA/NA/Med Aide Contract Hours]]/Table39[[#This Row],[Total CNA, NA in Training, Med Aide/Tech Hours]]</f>
        <v>0.30107069794627911</v>
      </c>
      <c r="AG13" s="3">
        <v>198.09722222222223</v>
      </c>
      <c r="AH13" s="3">
        <v>62.955555555555556</v>
      </c>
      <c r="AI13" s="4">
        <f>Table39[[#This Row],[CNA Hours Contract]]/Table39[[#This Row],[CNA Hours]]</f>
        <v>0.31780130407347684</v>
      </c>
      <c r="AJ13" s="3">
        <v>11.008333333333333</v>
      </c>
      <c r="AK13" s="3">
        <v>0</v>
      </c>
      <c r="AL13" s="4">
        <f>Table39[[#This Row],[NA in Training Hours Contract]]/Table39[[#This Row],[NA in Training Hours]]</f>
        <v>0</v>
      </c>
      <c r="AM13" s="3">
        <v>0</v>
      </c>
      <c r="AN13" s="3">
        <v>0</v>
      </c>
      <c r="AO13" s="4">
        <v>0</v>
      </c>
      <c r="AP13" s="1" t="s">
        <v>11</v>
      </c>
      <c r="AQ13" s="1">
        <v>3</v>
      </c>
    </row>
    <row r="14" spans="1:43" x14ac:dyDescent="0.2">
      <c r="A14" s="1" t="s">
        <v>681</v>
      </c>
      <c r="B14" s="1" t="s">
        <v>712</v>
      </c>
      <c r="C14" s="1" t="s">
        <v>1468</v>
      </c>
      <c r="D14" s="1" t="s">
        <v>1720</v>
      </c>
      <c r="E14" s="3">
        <v>114.34444444444445</v>
      </c>
      <c r="F14" s="3">
        <f t="shared" si="0"/>
        <v>434.69266666666664</v>
      </c>
      <c r="G14" s="3">
        <f>SUM(Table39[[#This Row],[RN Hours Contract (W/ Admin, DON)]], Table39[[#This Row],[LPN Contract Hours (w/ Admin)]], Table39[[#This Row],[CNA/NA/Med Aide Contract Hours]])</f>
        <v>4.2388888888888889</v>
      </c>
      <c r="H14" s="4">
        <f>Table39[[#This Row],[Total Contract Hours]]/Table39[[#This Row],[Total Hours Nurse Staffing]]</f>
        <v>9.751461696820795E-3</v>
      </c>
      <c r="I14" s="3">
        <f>SUM(Table39[[#This Row],[RN Hours]], Table39[[#This Row],[RN Admin Hours]], Table39[[#This Row],[RN DON Hours]])</f>
        <v>79.873222222222211</v>
      </c>
      <c r="J14" s="3">
        <f t="shared" si="1"/>
        <v>0.5444444444444444</v>
      </c>
      <c r="K14" s="4">
        <f>Table39[[#This Row],[RN Hours Contract (W/ Admin, DON)]]/Table39[[#This Row],[RN Hours (w/ Admin, DON)]]</f>
        <v>6.8163575889013013E-3</v>
      </c>
      <c r="L14" s="3">
        <v>48.270444444444443</v>
      </c>
      <c r="M14" s="3">
        <v>0.5444444444444444</v>
      </c>
      <c r="N14" s="4">
        <f>Table39[[#This Row],[RN Hours Contract]]/Table39[[#This Row],[RN Hours]]</f>
        <v>1.1279043537108053E-2</v>
      </c>
      <c r="O14" s="3">
        <v>26.002777777777776</v>
      </c>
      <c r="P14" s="3">
        <v>0</v>
      </c>
      <c r="Q14" s="4">
        <f>Table39[[#This Row],[RN Admin Hours Contract]]/Table39[[#This Row],[RN Admin Hours]]</f>
        <v>0</v>
      </c>
      <c r="R14" s="3">
        <v>5.6</v>
      </c>
      <c r="S14" s="3">
        <v>0</v>
      </c>
      <c r="T14" s="4">
        <f>Table39[[#This Row],[RN DON Hours Contract]]/Table39[[#This Row],[RN DON Hours]]</f>
        <v>0</v>
      </c>
      <c r="U14" s="3">
        <f>SUM(Table39[[#This Row],[LPN Hours]], Table39[[#This Row],[LPN Admin Hours]])</f>
        <v>94.229444444444454</v>
      </c>
      <c r="V14" s="3">
        <f>Table39[[#This Row],[LPN Hours Contract]]+Table39[[#This Row],[LPN Admin Hours Contract]]</f>
        <v>3.6111111111111112</v>
      </c>
      <c r="W14" s="4">
        <f t="shared" si="2"/>
        <v>3.8322534239710396E-2</v>
      </c>
      <c r="X14" s="3">
        <v>88.648888888888891</v>
      </c>
      <c r="Y14" s="3">
        <v>3.6111111111111112</v>
      </c>
      <c r="Z14" s="4">
        <f>Table39[[#This Row],[LPN Hours Contract]]/Table39[[#This Row],[LPN Hours]]</f>
        <v>4.0734984458036701E-2</v>
      </c>
      <c r="AA14" s="3">
        <v>5.5805555555555557</v>
      </c>
      <c r="AB14" s="3">
        <v>0</v>
      </c>
      <c r="AC14" s="4">
        <f>Table39[[#This Row],[LPN Admin Hours Contract]]/Table39[[#This Row],[LPN Admin Hours]]</f>
        <v>0</v>
      </c>
      <c r="AD14" s="3">
        <f>SUM(Table39[[#This Row],[CNA Hours]], Table39[[#This Row],[NA in Training Hours]], Table39[[#This Row],[Med Aide/Tech Hours]])</f>
        <v>260.58999999999997</v>
      </c>
      <c r="AE14" s="3">
        <f>SUM(Table39[[#This Row],[CNA Hours Contract]], Table39[[#This Row],[NA in Training Hours Contract]], Table39[[#This Row],[Med Aide/Tech Hours Contract]])</f>
        <v>8.3333333333333329E-2</v>
      </c>
      <c r="AF14" s="4">
        <f>Table39[[#This Row],[CNA/NA/Med Aide Contract Hours]]/Table39[[#This Row],[Total CNA, NA in Training, Med Aide/Tech Hours]]</f>
        <v>3.1978714967317753E-4</v>
      </c>
      <c r="AG14" s="3">
        <v>260.58999999999997</v>
      </c>
      <c r="AH14" s="3">
        <v>8.3333333333333329E-2</v>
      </c>
      <c r="AI14" s="4">
        <f>Table39[[#This Row],[CNA Hours Contract]]/Table39[[#This Row],[CNA Hours]]</f>
        <v>3.1978714967317753E-4</v>
      </c>
      <c r="AJ14" s="3">
        <v>0</v>
      </c>
      <c r="AK14" s="3">
        <v>0</v>
      </c>
      <c r="AL14" s="4">
        <v>0</v>
      </c>
      <c r="AM14" s="3">
        <v>0</v>
      </c>
      <c r="AN14" s="3">
        <v>0</v>
      </c>
      <c r="AO14" s="4">
        <v>0</v>
      </c>
      <c r="AP14" s="1" t="s">
        <v>12</v>
      </c>
      <c r="AQ14" s="1">
        <v>3</v>
      </c>
    </row>
    <row r="15" spans="1:43" x14ac:dyDescent="0.2">
      <c r="A15" s="1" t="s">
        <v>681</v>
      </c>
      <c r="B15" s="1" t="s">
        <v>713</v>
      </c>
      <c r="C15" s="1" t="s">
        <v>1467</v>
      </c>
      <c r="D15" s="1" t="s">
        <v>1721</v>
      </c>
      <c r="E15" s="3">
        <v>92.111111111111114</v>
      </c>
      <c r="F15" s="3">
        <f t="shared" si="0"/>
        <v>261.06555555555559</v>
      </c>
      <c r="G15" s="3">
        <f>SUM(Table39[[#This Row],[RN Hours Contract (W/ Admin, DON)]], Table39[[#This Row],[LPN Contract Hours (w/ Admin)]], Table39[[#This Row],[CNA/NA/Med Aide Contract Hours]])</f>
        <v>0</v>
      </c>
      <c r="H15" s="4">
        <f>Table39[[#This Row],[Total Contract Hours]]/Table39[[#This Row],[Total Hours Nurse Staffing]]</f>
        <v>0</v>
      </c>
      <c r="I15" s="3">
        <f>SUM(Table39[[#This Row],[RN Hours]], Table39[[#This Row],[RN Admin Hours]], Table39[[#This Row],[RN DON Hours]])</f>
        <v>53.33155555555556</v>
      </c>
      <c r="J15" s="3">
        <f t="shared" si="1"/>
        <v>0</v>
      </c>
      <c r="K15" s="4">
        <f>Table39[[#This Row],[RN Hours Contract (W/ Admin, DON)]]/Table39[[#This Row],[RN Hours (w/ Admin, DON)]]</f>
        <v>0</v>
      </c>
      <c r="L15" s="3">
        <v>47.08155555555556</v>
      </c>
      <c r="M15" s="3">
        <v>0</v>
      </c>
      <c r="N15" s="4">
        <f>Table39[[#This Row],[RN Hours Contract]]/Table39[[#This Row],[RN Hours]]</f>
        <v>0</v>
      </c>
      <c r="O15" s="3">
        <v>5.833333333333333</v>
      </c>
      <c r="P15" s="3">
        <v>0</v>
      </c>
      <c r="Q15" s="4">
        <f>Table39[[#This Row],[RN Admin Hours Contract]]/Table39[[#This Row],[RN Admin Hours]]</f>
        <v>0</v>
      </c>
      <c r="R15" s="3">
        <v>0.41666666666666669</v>
      </c>
      <c r="S15" s="3">
        <v>0</v>
      </c>
      <c r="T15" s="4">
        <f>Table39[[#This Row],[RN DON Hours Contract]]/Table39[[#This Row],[RN DON Hours]]</f>
        <v>0</v>
      </c>
      <c r="U15" s="3">
        <f>SUM(Table39[[#This Row],[LPN Hours]], Table39[[#This Row],[LPN Admin Hours]])</f>
        <v>79.059666666666672</v>
      </c>
      <c r="V15" s="3">
        <f>Table39[[#This Row],[LPN Hours Contract]]+Table39[[#This Row],[LPN Admin Hours Contract]]</f>
        <v>0</v>
      </c>
      <c r="W15" s="4">
        <f t="shared" si="2"/>
        <v>0</v>
      </c>
      <c r="X15" s="3">
        <v>79.059666666666672</v>
      </c>
      <c r="Y15" s="3">
        <v>0</v>
      </c>
      <c r="Z15" s="4">
        <f>Table39[[#This Row],[LPN Hours Contract]]/Table39[[#This Row],[LPN Hours]]</f>
        <v>0</v>
      </c>
      <c r="AA15" s="3">
        <v>0</v>
      </c>
      <c r="AB15" s="3">
        <v>0</v>
      </c>
      <c r="AC15" s="4">
        <v>0</v>
      </c>
      <c r="AD15" s="3">
        <f>SUM(Table39[[#This Row],[CNA Hours]], Table39[[#This Row],[NA in Training Hours]], Table39[[#This Row],[Med Aide/Tech Hours]])</f>
        <v>128.67433333333335</v>
      </c>
      <c r="AE15" s="3">
        <f>SUM(Table39[[#This Row],[CNA Hours Contract]], Table39[[#This Row],[NA in Training Hours Contract]], Table39[[#This Row],[Med Aide/Tech Hours Contract]])</f>
        <v>0</v>
      </c>
      <c r="AF15" s="4">
        <f>Table39[[#This Row],[CNA/NA/Med Aide Contract Hours]]/Table39[[#This Row],[Total CNA, NA in Training, Med Aide/Tech Hours]]</f>
        <v>0</v>
      </c>
      <c r="AG15" s="3">
        <v>128.67433333333335</v>
      </c>
      <c r="AH15" s="3">
        <v>0</v>
      </c>
      <c r="AI15" s="4">
        <f>Table39[[#This Row],[CNA Hours Contract]]/Table39[[#This Row],[CNA Hours]]</f>
        <v>0</v>
      </c>
      <c r="AJ15" s="3">
        <v>0</v>
      </c>
      <c r="AK15" s="3">
        <v>0</v>
      </c>
      <c r="AL15" s="4">
        <v>0</v>
      </c>
      <c r="AM15" s="3">
        <v>0</v>
      </c>
      <c r="AN15" s="3">
        <v>0</v>
      </c>
      <c r="AO15" s="4">
        <v>0</v>
      </c>
      <c r="AP15" s="1" t="s">
        <v>13</v>
      </c>
      <c r="AQ15" s="1">
        <v>3</v>
      </c>
    </row>
    <row r="16" spans="1:43" x14ac:dyDescent="0.2">
      <c r="A16" s="1" t="s">
        <v>681</v>
      </c>
      <c r="B16" s="1" t="s">
        <v>714</v>
      </c>
      <c r="C16" s="1" t="s">
        <v>1469</v>
      </c>
      <c r="D16" s="1" t="s">
        <v>1706</v>
      </c>
      <c r="E16" s="3">
        <v>70.688888888888883</v>
      </c>
      <c r="F16" s="3">
        <f t="shared" si="0"/>
        <v>323.29033333333336</v>
      </c>
      <c r="G16" s="3">
        <f>SUM(Table39[[#This Row],[RN Hours Contract (W/ Admin, DON)]], Table39[[#This Row],[LPN Contract Hours (w/ Admin)]], Table39[[#This Row],[CNA/NA/Med Aide Contract Hours]])</f>
        <v>5.2666666666666666</v>
      </c>
      <c r="H16" s="4">
        <f>Table39[[#This Row],[Total Contract Hours]]/Table39[[#This Row],[Total Hours Nurse Staffing]]</f>
        <v>1.6290826305766434E-2</v>
      </c>
      <c r="I16" s="3">
        <f>SUM(Table39[[#This Row],[RN Hours]], Table39[[#This Row],[RN Admin Hours]], Table39[[#This Row],[RN DON Hours]])</f>
        <v>68.354222222222219</v>
      </c>
      <c r="J16" s="3">
        <f t="shared" si="1"/>
        <v>5.2666666666666666</v>
      </c>
      <c r="K16" s="4">
        <f>Table39[[#This Row],[RN Hours Contract (W/ Admin, DON)]]/Table39[[#This Row],[RN Hours (w/ Admin, DON)]]</f>
        <v>7.704961735274421E-2</v>
      </c>
      <c r="L16" s="3">
        <v>41.453333333333333</v>
      </c>
      <c r="M16" s="3">
        <v>5.2666666666666666</v>
      </c>
      <c r="N16" s="4">
        <f>Table39[[#This Row],[RN Hours Contract]]/Table39[[#This Row],[RN Hours]]</f>
        <v>0.12705049855258926</v>
      </c>
      <c r="O16" s="3">
        <v>21.550888888888892</v>
      </c>
      <c r="P16" s="3">
        <v>0</v>
      </c>
      <c r="Q16" s="4">
        <f>Table39[[#This Row],[RN Admin Hours Contract]]/Table39[[#This Row],[RN Admin Hours]]</f>
        <v>0</v>
      </c>
      <c r="R16" s="3">
        <v>5.35</v>
      </c>
      <c r="S16" s="3">
        <v>0</v>
      </c>
      <c r="T16" s="4">
        <f>Table39[[#This Row],[RN DON Hours Contract]]/Table39[[#This Row],[RN DON Hours]]</f>
        <v>0</v>
      </c>
      <c r="U16" s="3">
        <f>SUM(Table39[[#This Row],[LPN Hours]], Table39[[#This Row],[LPN Admin Hours]])</f>
        <v>102.25355555555558</v>
      </c>
      <c r="V16" s="3">
        <f>Table39[[#This Row],[LPN Hours Contract]]+Table39[[#This Row],[LPN Admin Hours Contract]]</f>
        <v>0</v>
      </c>
      <c r="W16" s="4">
        <f t="shared" si="2"/>
        <v>0</v>
      </c>
      <c r="X16" s="3">
        <v>91.518000000000015</v>
      </c>
      <c r="Y16" s="3">
        <v>0</v>
      </c>
      <c r="Z16" s="4">
        <f>Table39[[#This Row],[LPN Hours Contract]]/Table39[[#This Row],[LPN Hours]]</f>
        <v>0</v>
      </c>
      <c r="AA16" s="3">
        <v>10.735555555555557</v>
      </c>
      <c r="AB16" s="3">
        <v>0</v>
      </c>
      <c r="AC16" s="4">
        <f>Table39[[#This Row],[LPN Admin Hours Contract]]/Table39[[#This Row],[LPN Admin Hours]]</f>
        <v>0</v>
      </c>
      <c r="AD16" s="3">
        <f>SUM(Table39[[#This Row],[CNA Hours]], Table39[[#This Row],[NA in Training Hours]], Table39[[#This Row],[Med Aide/Tech Hours]])</f>
        <v>152.68255555555555</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152.68255555555555</v>
      </c>
      <c r="AH16" s="3">
        <v>0</v>
      </c>
      <c r="AI16" s="4">
        <f>Table39[[#This Row],[CNA Hours Contract]]/Table39[[#This Row],[CNA Hours]]</f>
        <v>0</v>
      </c>
      <c r="AJ16" s="3">
        <v>0</v>
      </c>
      <c r="AK16" s="3">
        <v>0</v>
      </c>
      <c r="AL16" s="4">
        <v>0</v>
      </c>
      <c r="AM16" s="3">
        <v>0</v>
      </c>
      <c r="AN16" s="3">
        <v>0</v>
      </c>
      <c r="AO16" s="4">
        <v>0</v>
      </c>
      <c r="AP16" s="1" t="s">
        <v>14</v>
      </c>
      <c r="AQ16" s="1">
        <v>3</v>
      </c>
    </row>
    <row r="17" spans="1:43" x14ac:dyDescent="0.2">
      <c r="A17" s="1" t="s">
        <v>681</v>
      </c>
      <c r="B17" s="1" t="s">
        <v>715</v>
      </c>
      <c r="C17" s="1" t="s">
        <v>1470</v>
      </c>
      <c r="D17" s="1" t="s">
        <v>1691</v>
      </c>
      <c r="E17" s="3">
        <v>96.2</v>
      </c>
      <c r="F17" s="3">
        <f t="shared" si="0"/>
        <v>340.2646666666667</v>
      </c>
      <c r="G17" s="3">
        <f>SUM(Table39[[#This Row],[RN Hours Contract (W/ Admin, DON)]], Table39[[#This Row],[LPN Contract Hours (w/ Admin)]], Table39[[#This Row],[CNA/NA/Med Aide Contract Hours]])</f>
        <v>4.4674444444444452</v>
      </c>
      <c r="H17" s="4">
        <f>Table39[[#This Row],[Total Contract Hours]]/Table39[[#This Row],[Total Hours Nurse Staffing]]</f>
        <v>1.3129322207353623E-2</v>
      </c>
      <c r="I17" s="3">
        <f>SUM(Table39[[#This Row],[RN Hours]], Table39[[#This Row],[RN Admin Hours]], Table39[[#This Row],[RN DON Hours]])</f>
        <v>63.070666666666668</v>
      </c>
      <c r="J17" s="3">
        <f t="shared" si="1"/>
        <v>4.0678888888888896</v>
      </c>
      <c r="K17" s="4">
        <f>Table39[[#This Row],[RN Hours Contract (W/ Admin, DON)]]/Table39[[#This Row],[RN Hours (w/ Admin, DON)]]</f>
        <v>6.4497318704240053E-2</v>
      </c>
      <c r="L17" s="3">
        <v>45.070666666666668</v>
      </c>
      <c r="M17" s="3">
        <v>4.0678888888888896</v>
      </c>
      <c r="N17" s="4">
        <f>Table39[[#This Row],[RN Hours Contract]]/Table39[[#This Row],[RN Hours]]</f>
        <v>9.0255795836661448E-2</v>
      </c>
      <c r="O17" s="3">
        <v>12.577777777777778</v>
      </c>
      <c r="P17" s="3">
        <v>0</v>
      </c>
      <c r="Q17" s="4">
        <f>Table39[[#This Row],[RN Admin Hours Contract]]/Table39[[#This Row],[RN Admin Hours]]</f>
        <v>0</v>
      </c>
      <c r="R17" s="3">
        <v>5.4222222222222225</v>
      </c>
      <c r="S17" s="3">
        <v>0</v>
      </c>
      <c r="T17" s="4">
        <f>Table39[[#This Row],[RN DON Hours Contract]]/Table39[[#This Row],[RN DON Hours]]</f>
        <v>0</v>
      </c>
      <c r="U17" s="3">
        <f>SUM(Table39[[#This Row],[LPN Hours]], Table39[[#This Row],[LPN Admin Hours]])</f>
        <v>90.352333333333334</v>
      </c>
      <c r="V17" s="3">
        <f>Table39[[#This Row],[LPN Hours Contract]]+Table39[[#This Row],[LPN Admin Hours Contract]]</f>
        <v>0.39955555555555555</v>
      </c>
      <c r="W17" s="4">
        <f t="shared" si="2"/>
        <v>4.4221941018555751E-3</v>
      </c>
      <c r="X17" s="3">
        <v>90.352333333333334</v>
      </c>
      <c r="Y17" s="3">
        <v>0.39955555555555555</v>
      </c>
      <c r="Z17" s="4">
        <f>Table39[[#This Row],[LPN Hours Contract]]/Table39[[#This Row],[LPN Hours]]</f>
        <v>4.4221941018555751E-3</v>
      </c>
      <c r="AA17" s="3">
        <v>0</v>
      </c>
      <c r="AB17" s="3">
        <v>0</v>
      </c>
      <c r="AC17" s="4">
        <v>0</v>
      </c>
      <c r="AD17" s="3">
        <f>SUM(Table39[[#This Row],[CNA Hours]], Table39[[#This Row],[NA in Training Hours]], Table39[[#This Row],[Med Aide/Tech Hours]])</f>
        <v>186.84166666666667</v>
      </c>
      <c r="AE17" s="3">
        <f>SUM(Table39[[#This Row],[CNA Hours Contract]], Table39[[#This Row],[NA in Training Hours Contract]], Table39[[#This Row],[Med Aide/Tech Hours Contract]])</f>
        <v>0</v>
      </c>
      <c r="AF17" s="4">
        <f>Table39[[#This Row],[CNA/NA/Med Aide Contract Hours]]/Table39[[#This Row],[Total CNA, NA in Training, Med Aide/Tech Hours]]</f>
        <v>0</v>
      </c>
      <c r="AG17" s="3">
        <v>186.84166666666667</v>
      </c>
      <c r="AH17" s="3">
        <v>0</v>
      </c>
      <c r="AI17" s="4">
        <f>Table39[[#This Row],[CNA Hours Contract]]/Table39[[#This Row],[CNA Hours]]</f>
        <v>0</v>
      </c>
      <c r="AJ17" s="3">
        <v>0</v>
      </c>
      <c r="AK17" s="3">
        <v>0</v>
      </c>
      <c r="AL17" s="4">
        <v>0</v>
      </c>
      <c r="AM17" s="3">
        <v>0</v>
      </c>
      <c r="AN17" s="3">
        <v>0</v>
      </c>
      <c r="AO17" s="4">
        <v>0</v>
      </c>
      <c r="AP17" s="1" t="s">
        <v>15</v>
      </c>
      <c r="AQ17" s="1">
        <v>3</v>
      </c>
    </row>
    <row r="18" spans="1:43" x14ac:dyDescent="0.2">
      <c r="A18" s="1" t="s">
        <v>681</v>
      </c>
      <c r="B18" s="1" t="s">
        <v>716</v>
      </c>
      <c r="C18" s="1" t="s">
        <v>1467</v>
      </c>
      <c r="D18" s="1" t="s">
        <v>1721</v>
      </c>
      <c r="E18" s="3">
        <v>149.61111111111111</v>
      </c>
      <c r="F18" s="3">
        <f t="shared" si="0"/>
        <v>751.46377777777775</v>
      </c>
      <c r="G18" s="3">
        <f>SUM(Table39[[#This Row],[RN Hours Contract (W/ Admin, DON)]], Table39[[#This Row],[LPN Contract Hours (w/ Admin)]], Table39[[#This Row],[CNA/NA/Med Aide Contract Hours]])</f>
        <v>140.19722222222222</v>
      </c>
      <c r="H18" s="4">
        <f>Table39[[#This Row],[Total Contract Hours]]/Table39[[#This Row],[Total Hours Nurse Staffing]]</f>
        <v>0.18656550903466332</v>
      </c>
      <c r="I18" s="3">
        <f>SUM(Table39[[#This Row],[RN Hours]], Table39[[#This Row],[RN Admin Hours]], Table39[[#This Row],[RN DON Hours]])</f>
        <v>199.07222222222219</v>
      </c>
      <c r="J18" s="3">
        <f t="shared" si="1"/>
        <v>43.630555555555553</v>
      </c>
      <c r="K18" s="4">
        <f>Table39[[#This Row],[RN Hours Contract (W/ Admin, DON)]]/Table39[[#This Row],[RN Hours (w/ Admin, DON)]]</f>
        <v>0.2191694806463316</v>
      </c>
      <c r="L18" s="3">
        <v>134.98333333333332</v>
      </c>
      <c r="M18" s="3">
        <v>43.630555555555553</v>
      </c>
      <c r="N18" s="4">
        <f>Table39[[#This Row],[RN Hours Contract]]/Table39[[#This Row],[RN Hours]]</f>
        <v>0.3232292052516772</v>
      </c>
      <c r="O18" s="3">
        <v>58.777777777777779</v>
      </c>
      <c r="P18" s="3">
        <v>0</v>
      </c>
      <c r="Q18" s="4">
        <f>Table39[[#This Row],[RN Admin Hours Contract]]/Table39[[#This Row],[RN Admin Hours]]</f>
        <v>0</v>
      </c>
      <c r="R18" s="3">
        <v>5.3111111111111109</v>
      </c>
      <c r="S18" s="3">
        <v>0</v>
      </c>
      <c r="T18" s="4">
        <f>Table39[[#This Row],[RN DON Hours Contract]]/Table39[[#This Row],[RN DON Hours]]</f>
        <v>0</v>
      </c>
      <c r="U18" s="3">
        <f>SUM(Table39[[#This Row],[LPN Hours]], Table39[[#This Row],[LPN Admin Hours]])</f>
        <v>90.036111111111111</v>
      </c>
      <c r="V18" s="3">
        <f>Table39[[#This Row],[LPN Hours Contract]]+Table39[[#This Row],[LPN Admin Hours Contract]]</f>
        <v>14.308333333333334</v>
      </c>
      <c r="W18" s="4">
        <f t="shared" si="2"/>
        <v>0.15891771819948786</v>
      </c>
      <c r="X18" s="3">
        <v>84.375</v>
      </c>
      <c r="Y18" s="3">
        <v>14.308333333333334</v>
      </c>
      <c r="Z18" s="4">
        <f>Table39[[#This Row],[LPN Hours Contract]]/Table39[[#This Row],[LPN Hours]]</f>
        <v>0.16958024691358026</v>
      </c>
      <c r="AA18" s="3">
        <v>5.6611111111111114</v>
      </c>
      <c r="AB18" s="3">
        <v>0</v>
      </c>
      <c r="AC18" s="4">
        <f>Table39[[#This Row],[LPN Admin Hours Contract]]/Table39[[#This Row],[LPN Admin Hours]]</f>
        <v>0</v>
      </c>
      <c r="AD18" s="3">
        <f>SUM(Table39[[#This Row],[CNA Hours]], Table39[[#This Row],[NA in Training Hours]], Table39[[#This Row],[Med Aide/Tech Hours]])</f>
        <v>462.35544444444446</v>
      </c>
      <c r="AE18" s="3">
        <f>SUM(Table39[[#This Row],[CNA Hours Contract]], Table39[[#This Row],[NA in Training Hours Contract]], Table39[[#This Row],[Med Aide/Tech Hours Contract]])</f>
        <v>82.25833333333334</v>
      </c>
      <c r="AF18" s="4">
        <f>Table39[[#This Row],[CNA/NA/Med Aide Contract Hours]]/Table39[[#This Row],[Total CNA, NA in Training, Med Aide/Tech Hours]]</f>
        <v>0.17791146253760035</v>
      </c>
      <c r="AG18" s="3">
        <v>456.02488888888888</v>
      </c>
      <c r="AH18" s="3">
        <v>82.25833333333334</v>
      </c>
      <c r="AI18" s="4">
        <f>Table39[[#This Row],[CNA Hours Contract]]/Table39[[#This Row],[CNA Hours]]</f>
        <v>0.18038123650171142</v>
      </c>
      <c r="AJ18" s="3">
        <v>6.3305555555555557</v>
      </c>
      <c r="AK18" s="3">
        <v>0</v>
      </c>
      <c r="AL18" s="4">
        <f>Table39[[#This Row],[NA in Training Hours Contract]]/Table39[[#This Row],[NA in Training Hours]]</f>
        <v>0</v>
      </c>
      <c r="AM18" s="3">
        <v>0</v>
      </c>
      <c r="AN18" s="3">
        <v>0</v>
      </c>
      <c r="AO18" s="4">
        <v>0</v>
      </c>
      <c r="AP18" s="1" t="s">
        <v>16</v>
      </c>
      <c r="AQ18" s="1">
        <v>3</v>
      </c>
    </row>
    <row r="19" spans="1:43" x14ac:dyDescent="0.2">
      <c r="A19" s="1" t="s">
        <v>681</v>
      </c>
      <c r="B19" s="1" t="s">
        <v>717</v>
      </c>
      <c r="C19" s="1" t="s">
        <v>1365</v>
      </c>
      <c r="D19" s="1" t="s">
        <v>1711</v>
      </c>
      <c r="E19" s="3">
        <v>117.5</v>
      </c>
      <c r="F19" s="3">
        <f t="shared" si="0"/>
        <v>371.64433333333335</v>
      </c>
      <c r="G19" s="3">
        <f>SUM(Table39[[#This Row],[RN Hours Contract (W/ Admin, DON)]], Table39[[#This Row],[LPN Contract Hours (w/ Admin)]], Table39[[#This Row],[CNA/NA/Med Aide Contract Hours]])</f>
        <v>105.17066666666665</v>
      </c>
      <c r="H19" s="4">
        <f>Table39[[#This Row],[Total Contract Hours]]/Table39[[#This Row],[Total Hours Nurse Staffing]]</f>
        <v>0.28298740821197321</v>
      </c>
      <c r="I19" s="3">
        <f>SUM(Table39[[#This Row],[RN Hours]], Table39[[#This Row],[RN Admin Hours]], Table39[[#This Row],[RN DON Hours]])</f>
        <v>84.306888888888892</v>
      </c>
      <c r="J19" s="3">
        <f t="shared" si="1"/>
        <v>19.68333333333333</v>
      </c>
      <c r="K19" s="4">
        <f>Table39[[#This Row],[RN Hours Contract (W/ Admin, DON)]]/Table39[[#This Row],[RN Hours (w/ Admin, DON)]]</f>
        <v>0.23347241954657713</v>
      </c>
      <c r="L19" s="3">
        <v>59.295777777777779</v>
      </c>
      <c r="M19" s="3">
        <v>18.413888888888884</v>
      </c>
      <c r="N19" s="4">
        <f>Table39[[#This Row],[RN Hours Contract]]/Table39[[#This Row],[RN Hours]]</f>
        <v>0.3105430028744785</v>
      </c>
      <c r="O19" s="3">
        <v>18.43611111111111</v>
      </c>
      <c r="P19" s="3">
        <v>0</v>
      </c>
      <c r="Q19" s="4">
        <f>Table39[[#This Row],[RN Admin Hours Contract]]/Table39[[#This Row],[RN Admin Hours]]</f>
        <v>0</v>
      </c>
      <c r="R19" s="3">
        <v>6.5750000000000002</v>
      </c>
      <c r="S19" s="3">
        <v>1.2694444444444444</v>
      </c>
      <c r="T19" s="4">
        <f>Table39[[#This Row],[RN DON Hours Contract]]/Table39[[#This Row],[RN DON Hours]]</f>
        <v>0.19307139839459231</v>
      </c>
      <c r="U19" s="3">
        <f>SUM(Table39[[#This Row],[LPN Hours]], Table39[[#This Row],[LPN Admin Hours]])</f>
        <v>87.166111111111107</v>
      </c>
      <c r="V19" s="3">
        <f>Table39[[#This Row],[LPN Hours Contract]]+Table39[[#This Row],[LPN Admin Hours Contract]]</f>
        <v>25.042999999999999</v>
      </c>
      <c r="W19" s="4">
        <f t="shared" si="2"/>
        <v>0.28730202232009128</v>
      </c>
      <c r="X19" s="3">
        <v>87.166111111111107</v>
      </c>
      <c r="Y19" s="3">
        <v>25.042999999999999</v>
      </c>
      <c r="Z19" s="4">
        <f>Table39[[#This Row],[LPN Hours Contract]]/Table39[[#This Row],[LPN Hours]]</f>
        <v>0.28730202232009128</v>
      </c>
      <c r="AA19" s="3">
        <v>0</v>
      </c>
      <c r="AB19" s="3">
        <v>0</v>
      </c>
      <c r="AC19" s="4">
        <v>0</v>
      </c>
      <c r="AD19" s="3">
        <f>SUM(Table39[[#This Row],[CNA Hours]], Table39[[#This Row],[NA in Training Hours]], Table39[[#This Row],[Med Aide/Tech Hours]])</f>
        <v>200.17133333333334</v>
      </c>
      <c r="AE19" s="3">
        <f>SUM(Table39[[#This Row],[CNA Hours Contract]], Table39[[#This Row],[NA in Training Hours Contract]], Table39[[#This Row],[Med Aide/Tech Hours Contract]])</f>
        <v>60.444333333333319</v>
      </c>
      <c r="AF19" s="4">
        <f>Table39[[#This Row],[CNA/NA/Med Aide Contract Hours]]/Table39[[#This Row],[Total CNA, NA in Training, Med Aide/Tech Hours]]</f>
        <v>0.30196298504281327</v>
      </c>
      <c r="AG19" s="3">
        <v>172.32244444444444</v>
      </c>
      <c r="AH19" s="3">
        <v>60.444333333333319</v>
      </c>
      <c r="AI19" s="4">
        <f>Table39[[#This Row],[CNA Hours Contract]]/Table39[[#This Row],[CNA Hours]]</f>
        <v>0.35076297535240775</v>
      </c>
      <c r="AJ19" s="3">
        <v>27.848888888888887</v>
      </c>
      <c r="AK19" s="3">
        <v>0</v>
      </c>
      <c r="AL19" s="4">
        <f>Table39[[#This Row],[NA in Training Hours Contract]]/Table39[[#This Row],[NA in Training Hours]]</f>
        <v>0</v>
      </c>
      <c r="AM19" s="3">
        <v>0</v>
      </c>
      <c r="AN19" s="3">
        <v>0</v>
      </c>
      <c r="AO19" s="4">
        <v>0</v>
      </c>
      <c r="AP19" s="1" t="s">
        <v>17</v>
      </c>
      <c r="AQ19" s="1">
        <v>3</v>
      </c>
    </row>
    <row r="20" spans="1:43" x14ac:dyDescent="0.2">
      <c r="A20" s="1" t="s">
        <v>681</v>
      </c>
      <c r="B20" s="1" t="s">
        <v>718</v>
      </c>
      <c r="C20" s="1" t="s">
        <v>1471</v>
      </c>
      <c r="D20" s="1" t="s">
        <v>1716</v>
      </c>
      <c r="E20" s="3">
        <v>53.633333333333333</v>
      </c>
      <c r="F20" s="3">
        <f t="shared" si="0"/>
        <v>183.35555555555555</v>
      </c>
      <c r="G20" s="3">
        <f>SUM(Table39[[#This Row],[RN Hours Contract (W/ Admin, DON)]], Table39[[#This Row],[LPN Contract Hours (w/ Admin)]], Table39[[#This Row],[CNA/NA/Med Aide Contract Hours]])</f>
        <v>18.43888888888889</v>
      </c>
      <c r="H20" s="4">
        <f>Table39[[#This Row],[Total Contract Hours]]/Table39[[#This Row],[Total Hours Nurse Staffing]]</f>
        <v>0.10056356805235729</v>
      </c>
      <c r="I20" s="3">
        <f>SUM(Table39[[#This Row],[RN Hours]], Table39[[#This Row],[RN Admin Hours]], Table39[[#This Row],[RN DON Hours]])</f>
        <v>34.636111111111113</v>
      </c>
      <c r="J20" s="3">
        <f t="shared" si="1"/>
        <v>3.3166666666666669</v>
      </c>
      <c r="K20" s="4">
        <f>Table39[[#This Row],[RN Hours Contract (W/ Admin, DON)]]/Table39[[#This Row],[RN Hours (w/ Admin, DON)]]</f>
        <v>9.575747854679606E-2</v>
      </c>
      <c r="L20" s="3">
        <v>19.894444444444446</v>
      </c>
      <c r="M20" s="3">
        <v>0.61944444444444446</v>
      </c>
      <c r="N20" s="4">
        <f>Table39[[#This Row],[RN Hours Contract]]/Table39[[#This Row],[RN Hours]]</f>
        <v>3.1136554035185702E-2</v>
      </c>
      <c r="O20" s="3">
        <v>9.0666666666666664</v>
      </c>
      <c r="P20" s="3">
        <v>0</v>
      </c>
      <c r="Q20" s="4">
        <f>Table39[[#This Row],[RN Admin Hours Contract]]/Table39[[#This Row],[RN Admin Hours]]</f>
        <v>0</v>
      </c>
      <c r="R20" s="3">
        <v>5.6749999999999998</v>
      </c>
      <c r="S20" s="3">
        <v>2.6972222222222224</v>
      </c>
      <c r="T20" s="4">
        <f>Table39[[#This Row],[RN DON Hours Contract]]/Table39[[#This Row],[RN DON Hours]]</f>
        <v>0.47528144884973084</v>
      </c>
      <c r="U20" s="3">
        <f>SUM(Table39[[#This Row],[LPN Hours]], Table39[[#This Row],[LPN Admin Hours]])</f>
        <v>52.902777777777779</v>
      </c>
      <c r="V20" s="3">
        <f>Table39[[#This Row],[LPN Hours Contract]]+Table39[[#This Row],[LPN Admin Hours Contract]]</f>
        <v>13.688888888888888</v>
      </c>
      <c r="W20" s="4">
        <f t="shared" si="2"/>
        <v>0.25875557889209766</v>
      </c>
      <c r="X20" s="3">
        <v>52.902777777777779</v>
      </c>
      <c r="Y20" s="3">
        <v>13.688888888888888</v>
      </c>
      <c r="Z20" s="4">
        <f>Table39[[#This Row],[LPN Hours Contract]]/Table39[[#This Row],[LPN Hours]]</f>
        <v>0.25875557889209766</v>
      </c>
      <c r="AA20" s="3">
        <v>0</v>
      </c>
      <c r="AB20" s="3">
        <v>0</v>
      </c>
      <c r="AC20" s="4">
        <v>0</v>
      </c>
      <c r="AD20" s="3">
        <f>SUM(Table39[[#This Row],[CNA Hours]], Table39[[#This Row],[NA in Training Hours]], Table39[[#This Row],[Med Aide/Tech Hours]])</f>
        <v>95.816666666666663</v>
      </c>
      <c r="AE20" s="3">
        <f>SUM(Table39[[#This Row],[CNA Hours Contract]], Table39[[#This Row],[NA in Training Hours Contract]], Table39[[#This Row],[Med Aide/Tech Hours Contract]])</f>
        <v>1.4333333333333333</v>
      </c>
      <c r="AF20" s="4">
        <f>Table39[[#This Row],[CNA/NA/Med Aide Contract Hours]]/Table39[[#This Row],[Total CNA, NA in Training, Med Aide/Tech Hours]]</f>
        <v>1.4959123325795791E-2</v>
      </c>
      <c r="AG20" s="3">
        <v>93.87777777777778</v>
      </c>
      <c r="AH20" s="3">
        <v>1.4333333333333333</v>
      </c>
      <c r="AI20" s="4">
        <f>Table39[[#This Row],[CNA Hours Contract]]/Table39[[#This Row],[CNA Hours]]</f>
        <v>1.526807906261096E-2</v>
      </c>
      <c r="AJ20" s="3">
        <v>1.9388888888888889</v>
      </c>
      <c r="AK20" s="3">
        <v>0</v>
      </c>
      <c r="AL20" s="4">
        <f>Table39[[#This Row],[NA in Training Hours Contract]]/Table39[[#This Row],[NA in Training Hours]]</f>
        <v>0</v>
      </c>
      <c r="AM20" s="3">
        <v>0</v>
      </c>
      <c r="AN20" s="3">
        <v>0</v>
      </c>
      <c r="AO20" s="4">
        <v>0</v>
      </c>
      <c r="AP20" s="1" t="s">
        <v>18</v>
      </c>
      <c r="AQ20" s="1">
        <v>3</v>
      </c>
    </row>
    <row r="21" spans="1:43" x14ac:dyDescent="0.2">
      <c r="A21" s="1" t="s">
        <v>681</v>
      </c>
      <c r="B21" s="1" t="s">
        <v>719</v>
      </c>
      <c r="C21" s="1" t="s">
        <v>1471</v>
      </c>
      <c r="D21" s="1" t="s">
        <v>1716</v>
      </c>
      <c r="E21" s="3">
        <v>103.18888888888888</v>
      </c>
      <c r="F21" s="3">
        <f t="shared" si="0"/>
        <v>419.96111111111111</v>
      </c>
      <c r="G21" s="3">
        <f>SUM(Table39[[#This Row],[RN Hours Contract (W/ Admin, DON)]], Table39[[#This Row],[LPN Contract Hours (w/ Admin)]], Table39[[#This Row],[CNA/NA/Med Aide Contract Hours]])</f>
        <v>0</v>
      </c>
      <c r="H21" s="4">
        <f>Table39[[#This Row],[Total Contract Hours]]/Table39[[#This Row],[Total Hours Nurse Staffing]]</f>
        <v>0</v>
      </c>
      <c r="I21" s="3">
        <f>SUM(Table39[[#This Row],[RN Hours]], Table39[[#This Row],[RN Admin Hours]], Table39[[#This Row],[RN DON Hours]])</f>
        <v>110.41944444444444</v>
      </c>
      <c r="J21" s="3">
        <f t="shared" si="1"/>
        <v>0</v>
      </c>
      <c r="K21" s="4">
        <f>Table39[[#This Row],[RN Hours Contract (W/ Admin, DON)]]/Table39[[#This Row],[RN Hours (w/ Admin, DON)]]</f>
        <v>0</v>
      </c>
      <c r="L21" s="3">
        <v>76.36944444444444</v>
      </c>
      <c r="M21" s="3">
        <v>0</v>
      </c>
      <c r="N21" s="4">
        <f>Table39[[#This Row],[RN Hours Contract]]/Table39[[#This Row],[RN Hours]]</f>
        <v>0</v>
      </c>
      <c r="O21" s="3">
        <v>29.05</v>
      </c>
      <c r="P21" s="3">
        <v>0</v>
      </c>
      <c r="Q21" s="4">
        <f>Table39[[#This Row],[RN Admin Hours Contract]]/Table39[[#This Row],[RN Admin Hours]]</f>
        <v>0</v>
      </c>
      <c r="R21" s="3">
        <v>5</v>
      </c>
      <c r="S21" s="3">
        <v>0</v>
      </c>
      <c r="T21" s="4">
        <f>Table39[[#This Row],[RN DON Hours Contract]]/Table39[[#This Row],[RN DON Hours]]</f>
        <v>0</v>
      </c>
      <c r="U21" s="3">
        <f>SUM(Table39[[#This Row],[LPN Hours]], Table39[[#This Row],[LPN Admin Hours]])</f>
        <v>67.763888888888886</v>
      </c>
      <c r="V21" s="3">
        <f>Table39[[#This Row],[LPN Hours Contract]]+Table39[[#This Row],[LPN Admin Hours Contract]]</f>
        <v>0</v>
      </c>
      <c r="W21" s="4">
        <f t="shared" si="2"/>
        <v>0</v>
      </c>
      <c r="X21" s="3">
        <v>63.102777777777774</v>
      </c>
      <c r="Y21" s="3">
        <v>0</v>
      </c>
      <c r="Z21" s="4">
        <f>Table39[[#This Row],[LPN Hours Contract]]/Table39[[#This Row],[LPN Hours]]</f>
        <v>0</v>
      </c>
      <c r="AA21" s="3">
        <v>4.6611111111111114</v>
      </c>
      <c r="AB21" s="3">
        <v>0</v>
      </c>
      <c r="AC21" s="4">
        <f>Table39[[#This Row],[LPN Admin Hours Contract]]/Table39[[#This Row],[LPN Admin Hours]]</f>
        <v>0</v>
      </c>
      <c r="AD21" s="3">
        <f>SUM(Table39[[#This Row],[CNA Hours]], Table39[[#This Row],[NA in Training Hours]], Table39[[#This Row],[Med Aide/Tech Hours]])</f>
        <v>241.77777777777777</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202.48055555555555</v>
      </c>
      <c r="AH21" s="3">
        <v>0</v>
      </c>
      <c r="AI21" s="4">
        <f>Table39[[#This Row],[CNA Hours Contract]]/Table39[[#This Row],[CNA Hours]]</f>
        <v>0</v>
      </c>
      <c r="AJ21" s="3">
        <v>39.297222222222224</v>
      </c>
      <c r="AK21" s="3">
        <v>0</v>
      </c>
      <c r="AL21" s="4">
        <f>Table39[[#This Row],[NA in Training Hours Contract]]/Table39[[#This Row],[NA in Training Hours]]</f>
        <v>0</v>
      </c>
      <c r="AM21" s="3">
        <v>0</v>
      </c>
      <c r="AN21" s="3">
        <v>0</v>
      </c>
      <c r="AO21" s="4">
        <v>0</v>
      </c>
      <c r="AP21" s="1" t="s">
        <v>19</v>
      </c>
      <c r="AQ21" s="1">
        <v>3</v>
      </c>
    </row>
    <row r="22" spans="1:43" x14ac:dyDescent="0.2">
      <c r="A22" s="1" t="s">
        <v>681</v>
      </c>
      <c r="B22" s="1" t="s">
        <v>720</v>
      </c>
      <c r="C22" s="1" t="s">
        <v>1472</v>
      </c>
      <c r="D22" s="1" t="s">
        <v>1721</v>
      </c>
      <c r="E22" s="3">
        <v>56.855555555555554</v>
      </c>
      <c r="F22" s="3">
        <f t="shared" si="0"/>
        <v>195.68655555555557</v>
      </c>
      <c r="G22" s="3">
        <f>SUM(Table39[[#This Row],[RN Hours Contract (W/ Admin, DON)]], Table39[[#This Row],[LPN Contract Hours (w/ Admin)]], Table39[[#This Row],[CNA/NA/Med Aide Contract Hours]])</f>
        <v>0</v>
      </c>
      <c r="H22" s="4">
        <f>Table39[[#This Row],[Total Contract Hours]]/Table39[[#This Row],[Total Hours Nurse Staffing]]</f>
        <v>0</v>
      </c>
      <c r="I22" s="3">
        <f>SUM(Table39[[#This Row],[RN Hours]], Table39[[#This Row],[RN Admin Hours]], Table39[[#This Row],[RN DON Hours]])</f>
        <v>46.211555555555556</v>
      </c>
      <c r="J22" s="3">
        <f t="shared" si="1"/>
        <v>0</v>
      </c>
      <c r="K22" s="4">
        <f>Table39[[#This Row],[RN Hours Contract (W/ Admin, DON)]]/Table39[[#This Row],[RN Hours (w/ Admin, DON)]]</f>
        <v>0</v>
      </c>
      <c r="L22" s="3">
        <v>29.94488888888889</v>
      </c>
      <c r="M22" s="3">
        <v>0</v>
      </c>
      <c r="N22" s="4">
        <f>Table39[[#This Row],[RN Hours Contract]]/Table39[[#This Row],[RN Hours]]</f>
        <v>0</v>
      </c>
      <c r="O22" s="3">
        <v>10.755555555555555</v>
      </c>
      <c r="P22" s="3">
        <v>0</v>
      </c>
      <c r="Q22" s="4">
        <f>Table39[[#This Row],[RN Admin Hours Contract]]/Table39[[#This Row],[RN Admin Hours]]</f>
        <v>0</v>
      </c>
      <c r="R22" s="3">
        <v>5.5111111111111111</v>
      </c>
      <c r="S22" s="3">
        <v>0</v>
      </c>
      <c r="T22" s="4">
        <f>Table39[[#This Row],[RN DON Hours Contract]]/Table39[[#This Row],[RN DON Hours]]</f>
        <v>0</v>
      </c>
      <c r="U22" s="3">
        <f>SUM(Table39[[#This Row],[LPN Hours]], Table39[[#This Row],[LPN Admin Hours]])</f>
        <v>44.148888888888884</v>
      </c>
      <c r="V22" s="3">
        <f>Table39[[#This Row],[LPN Hours Contract]]+Table39[[#This Row],[LPN Admin Hours Contract]]</f>
        <v>0</v>
      </c>
      <c r="W22" s="4">
        <f t="shared" si="2"/>
        <v>0</v>
      </c>
      <c r="X22" s="3">
        <v>37.932333333333332</v>
      </c>
      <c r="Y22" s="3">
        <v>0</v>
      </c>
      <c r="Z22" s="4">
        <f>Table39[[#This Row],[LPN Hours Contract]]/Table39[[#This Row],[LPN Hours]]</f>
        <v>0</v>
      </c>
      <c r="AA22" s="3">
        <v>6.2165555555555541</v>
      </c>
      <c r="AB22" s="3">
        <v>0</v>
      </c>
      <c r="AC22" s="4">
        <f>Table39[[#This Row],[LPN Admin Hours Contract]]/Table39[[#This Row],[LPN Admin Hours]]</f>
        <v>0</v>
      </c>
      <c r="AD22" s="3">
        <f>SUM(Table39[[#This Row],[CNA Hours]], Table39[[#This Row],[NA in Training Hours]], Table39[[#This Row],[Med Aide/Tech Hours]])</f>
        <v>105.32611111111112</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90.99633333333334</v>
      </c>
      <c r="AH22" s="3">
        <v>0</v>
      </c>
      <c r="AI22" s="4">
        <f>Table39[[#This Row],[CNA Hours Contract]]/Table39[[#This Row],[CNA Hours]]</f>
        <v>0</v>
      </c>
      <c r="AJ22" s="3">
        <v>14.329777777777776</v>
      </c>
      <c r="AK22" s="3">
        <v>0</v>
      </c>
      <c r="AL22" s="4">
        <f>Table39[[#This Row],[NA in Training Hours Contract]]/Table39[[#This Row],[NA in Training Hours]]</f>
        <v>0</v>
      </c>
      <c r="AM22" s="3">
        <v>0</v>
      </c>
      <c r="AN22" s="3">
        <v>0</v>
      </c>
      <c r="AO22" s="4">
        <v>0</v>
      </c>
      <c r="AP22" s="1" t="s">
        <v>20</v>
      </c>
      <c r="AQ22" s="1">
        <v>3</v>
      </c>
    </row>
    <row r="23" spans="1:43" x14ac:dyDescent="0.2">
      <c r="A23" s="1" t="s">
        <v>681</v>
      </c>
      <c r="B23" s="1" t="s">
        <v>721</v>
      </c>
      <c r="C23" s="1" t="s">
        <v>1473</v>
      </c>
      <c r="D23" s="1" t="s">
        <v>1723</v>
      </c>
      <c r="E23" s="3">
        <v>135.76666666666668</v>
      </c>
      <c r="F23" s="3">
        <f t="shared" si="0"/>
        <v>514.32222222222219</v>
      </c>
      <c r="G23" s="3">
        <f>SUM(Table39[[#This Row],[RN Hours Contract (W/ Admin, DON)]], Table39[[#This Row],[LPN Contract Hours (w/ Admin)]], Table39[[#This Row],[CNA/NA/Med Aide Contract Hours]])</f>
        <v>90.888888888888886</v>
      </c>
      <c r="H23" s="4">
        <f>Table39[[#This Row],[Total Contract Hours]]/Table39[[#This Row],[Total Hours Nurse Staffing]]</f>
        <v>0.17671585041802587</v>
      </c>
      <c r="I23" s="3">
        <f>SUM(Table39[[#This Row],[RN Hours]], Table39[[#This Row],[RN Admin Hours]], Table39[[#This Row],[RN DON Hours]])</f>
        <v>77.286111111111111</v>
      </c>
      <c r="J23" s="3">
        <f t="shared" si="1"/>
        <v>18.269444444444446</v>
      </c>
      <c r="K23" s="4">
        <f>Table39[[#This Row],[RN Hours Contract (W/ Admin, DON)]]/Table39[[#This Row],[RN Hours (w/ Admin, DON)]]</f>
        <v>0.23638716170075119</v>
      </c>
      <c r="L23" s="3">
        <v>38.916666666666664</v>
      </c>
      <c r="M23" s="3">
        <v>18.269444444444446</v>
      </c>
      <c r="N23" s="4">
        <f>Table39[[#This Row],[RN Hours Contract]]/Table39[[#This Row],[RN Hours]]</f>
        <v>0.46945039257673099</v>
      </c>
      <c r="O23" s="3">
        <v>32.680555555555557</v>
      </c>
      <c r="P23" s="3">
        <v>0</v>
      </c>
      <c r="Q23" s="4">
        <f>Table39[[#This Row],[RN Admin Hours Contract]]/Table39[[#This Row],[RN Admin Hours]]</f>
        <v>0</v>
      </c>
      <c r="R23" s="3">
        <v>5.6888888888888891</v>
      </c>
      <c r="S23" s="3">
        <v>0</v>
      </c>
      <c r="T23" s="4">
        <f>Table39[[#This Row],[RN DON Hours Contract]]/Table39[[#This Row],[RN DON Hours]]</f>
        <v>0</v>
      </c>
      <c r="U23" s="3">
        <f>SUM(Table39[[#This Row],[LPN Hours]], Table39[[#This Row],[LPN Admin Hours]])</f>
        <v>143.50277777777777</v>
      </c>
      <c r="V23" s="3">
        <f>Table39[[#This Row],[LPN Hours Contract]]+Table39[[#This Row],[LPN Admin Hours Contract]]</f>
        <v>21.836111111111112</v>
      </c>
      <c r="W23" s="4">
        <f t="shared" si="2"/>
        <v>0.15216507616964442</v>
      </c>
      <c r="X23" s="3">
        <v>136.26944444444445</v>
      </c>
      <c r="Y23" s="3">
        <v>21.836111111111112</v>
      </c>
      <c r="Z23" s="4">
        <f>Table39[[#This Row],[LPN Hours Contract]]/Table39[[#This Row],[LPN Hours]]</f>
        <v>0.16024216727480278</v>
      </c>
      <c r="AA23" s="3">
        <v>7.2333333333333334</v>
      </c>
      <c r="AB23" s="3">
        <v>0</v>
      </c>
      <c r="AC23" s="4">
        <f>Table39[[#This Row],[LPN Admin Hours Contract]]/Table39[[#This Row],[LPN Admin Hours]]</f>
        <v>0</v>
      </c>
      <c r="AD23" s="3">
        <f>SUM(Table39[[#This Row],[CNA Hours]], Table39[[#This Row],[NA in Training Hours]], Table39[[#This Row],[Med Aide/Tech Hours]])</f>
        <v>293.5333333333333</v>
      </c>
      <c r="AE23" s="3">
        <f>SUM(Table39[[#This Row],[CNA Hours Contract]], Table39[[#This Row],[NA in Training Hours Contract]], Table39[[#This Row],[Med Aide/Tech Hours Contract]])</f>
        <v>50.783333333333331</v>
      </c>
      <c r="AF23" s="4">
        <f>Table39[[#This Row],[CNA/NA/Med Aide Contract Hours]]/Table39[[#This Row],[Total CNA, NA in Training, Med Aide/Tech Hours]]</f>
        <v>0.1730070406540995</v>
      </c>
      <c r="AG23" s="3">
        <v>289.55555555555554</v>
      </c>
      <c r="AH23" s="3">
        <v>50.783333333333331</v>
      </c>
      <c r="AI23" s="4">
        <f>Table39[[#This Row],[CNA Hours Contract]]/Table39[[#This Row],[CNA Hours]]</f>
        <v>0.17538372985418266</v>
      </c>
      <c r="AJ23" s="3">
        <v>3.9777777777777779</v>
      </c>
      <c r="AK23" s="3">
        <v>0</v>
      </c>
      <c r="AL23" s="4">
        <f>Table39[[#This Row],[NA in Training Hours Contract]]/Table39[[#This Row],[NA in Training Hours]]</f>
        <v>0</v>
      </c>
      <c r="AM23" s="3">
        <v>0</v>
      </c>
      <c r="AN23" s="3">
        <v>0</v>
      </c>
      <c r="AO23" s="4">
        <v>0</v>
      </c>
      <c r="AP23" s="1" t="s">
        <v>21</v>
      </c>
      <c r="AQ23" s="1">
        <v>3</v>
      </c>
    </row>
    <row r="24" spans="1:43" x14ac:dyDescent="0.2">
      <c r="A24" s="1" t="s">
        <v>681</v>
      </c>
      <c r="B24" s="1" t="s">
        <v>722</v>
      </c>
      <c r="C24" s="1" t="s">
        <v>1454</v>
      </c>
      <c r="D24" s="1" t="s">
        <v>1720</v>
      </c>
      <c r="E24" s="3">
        <v>90.833333333333329</v>
      </c>
      <c r="F24" s="3">
        <f t="shared" si="0"/>
        <v>333.66944444444448</v>
      </c>
      <c r="G24" s="3">
        <f>SUM(Table39[[#This Row],[RN Hours Contract (W/ Admin, DON)]], Table39[[#This Row],[LPN Contract Hours (w/ Admin)]], Table39[[#This Row],[CNA/NA/Med Aide Contract Hours]])</f>
        <v>43.12222222222222</v>
      </c>
      <c r="H24" s="4">
        <f>Table39[[#This Row],[Total Contract Hours]]/Table39[[#This Row],[Total Hours Nurse Staffing]]</f>
        <v>0.12923635334371172</v>
      </c>
      <c r="I24" s="3">
        <f>SUM(Table39[[#This Row],[RN Hours]], Table39[[#This Row],[RN Admin Hours]], Table39[[#This Row],[RN DON Hours]])</f>
        <v>75.978999999999999</v>
      </c>
      <c r="J24" s="3">
        <f t="shared" si="1"/>
        <v>0.93055555555555558</v>
      </c>
      <c r="K24" s="4">
        <f>Table39[[#This Row],[RN Hours Contract (W/ Admin, DON)]]/Table39[[#This Row],[RN Hours (w/ Admin, DON)]]</f>
        <v>1.2247536234427349E-2</v>
      </c>
      <c r="L24" s="3">
        <v>60.792888888888882</v>
      </c>
      <c r="M24" s="3">
        <v>0.93055555555555558</v>
      </c>
      <c r="N24" s="4">
        <f>Table39[[#This Row],[RN Hours Contract]]/Table39[[#This Row],[RN Hours]]</f>
        <v>1.5306980348578783E-2</v>
      </c>
      <c r="O24" s="3">
        <v>10.233333333333333</v>
      </c>
      <c r="P24" s="3">
        <v>0</v>
      </c>
      <c r="Q24" s="4">
        <f>Table39[[#This Row],[RN Admin Hours Contract]]/Table39[[#This Row],[RN Admin Hours]]</f>
        <v>0</v>
      </c>
      <c r="R24" s="3">
        <v>4.9527777777777775</v>
      </c>
      <c r="S24" s="3">
        <v>0</v>
      </c>
      <c r="T24" s="4">
        <f>Table39[[#This Row],[RN DON Hours Contract]]/Table39[[#This Row],[RN DON Hours]]</f>
        <v>0</v>
      </c>
      <c r="U24" s="3">
        <f>SUM(Table39[[#This Row],[LPN Hours]], Table39[[#This Row],[LPN Admin Hours]])</f>
        <v>85.62233333333333</v>
      </c>
      <c r="V24" s="3">
        <f>Table39[[#This Row],[LPN Hours Contract]]+Table39[[#This Row],[LPN Admin Hours Contract]]</f>
        <v>19.258333333333333</v>
      </c>
      <c r="W24" s="4">
        <f t="shared" si="2"/>
        <v>0.22492184671444757</v>
      </c>
      <c r="X24" s="3">
        <v>85.62233333333333</v>
      </c>
      <c r="Y24" s="3">
        <v>19.258333333333333</v>
      </c>
      <c r="Z24" s="4">
        <f>Table39[[#This Row],[LPN Hours Contract]]/Table39[[#This Row],[LPN Hours]]</f>
        <v>0.22492184671444757</v>
      </c>
      <c r="AA24" s="3">
        <v>0</v>
      </c>
      <c r="AB24" s="3">
        <v>0</v>
      </c>
      <c r="AC24" s="4">
        <v>0</v>
      </c>
      <c r="AD24" s="3">
        <f>SUM(Table39[[#This Row],[CNA Hours]], Table39[[#This Row],[NA in Training Hours]], Table39[[#This Row],[Med Aide/Tech Hours]])</f>
        <v>172.06811111111111</v>
      </c>
      <c r="AE24" s="3">
        <f>SUM(Table39[[#This Row],[CNA Hours Contract]], Table39[[#This Row],[NA in Training Hours Contract]], Table39[[#This Row],[Med Aide/Tech Hours Contract]])</f>
        <v>22.933333333333334</v>
      </c>
      <c r="AF24" s="4">
        <f>Table39[[#This Row],[CNA/NA/Med Aide Contract Hours]]/Table39[[#This Row],[Total CNA, NA in Training, Med Aide/Tech Hours]]</f>
        <v>0.13328055492237248</v>
      </c>
      <c r="AG24" s="3">
        <v>172.06811111111111</v>
      </c>
      <c r="AH24" s="3">
        <v>22.933333333333334</v>
      </c>
      <c r="AI24" s="4">
        <f>Table39[[#This Row],[CNA Hours Contract]]/Table39[[#This Row],[CNA Hours]]</f>
        <v>0.13328055492237248</v>
      </c>
      <c r="AJ24" s="3">
        <v>0</v>
      </c>
      <c r="AK24" s="3">
        <v>0</v>
      </c>
      <c r="AL24" s="4">
        <v>0</v>
      </c>
      <c r="AM24" s="3">
        <v>0</v>
      </c>
      <c r="AN24" s="3">
        <v>0</v>
      </c>
      <c r="AO24" s="4">
        <v>0</v>
      </c>
      <c r="AP24" s="1" t="s">
        <v>22</v>
      </c>
      <c r="AQ24" s="1">
        <v>3</v>
      </c>
    </row>
    <row r="25" spans="1:43" x14ac:dyDescent="0.2">
      <c r="A25" s="1" t="s">
        <v>681</v>
      </c>
      <c r="B25" s="1" t="s">
        <v>723</v>
      </c>
      <c r="C25" s="1" t="s">
        <v>1474</v>
      </c>
      <c r="D25" s="1" t="s">
        <v>1724</v>
      </c>
      <c r="E25" s="3">
        <v>110.92222222222222</v>
      </c>
      <c r="F25" s="3">
        <f t="shared" si="0"/>
        <v>393.04355555555554</v>
      </c>
      <c r="G25" s="3">
        <f>SUM(Table39[[#This Row],[RN Hours Contract (W/ Admin, DON)]], Table39[[#This Row],[LPN Contract Hours (w/ Admin)]], Table39[[#This Row],[CNA/NA/Med Aide Contract Hours]])</f>
        <v>0</v>
      </c>
      <c r="H25" s="4">
        <f>Table39[[#This Row],[Total Contract Hours]]/Table39[[#This Row],[Total Hours Nurse Staffing]]</f>
        <v>0</v>
      </c>
      <c r="I25" s="3">
        <f>SUM(Table39[[#This Row],[RN Hours]], Table39[[#This Row],[RN Admin Hours]], Table39[[#This Row],[RN DON Hours]])</f>
        <v>49.783999999999999</v>
      </c>
      <c r="J25" s="3">
        <f t="shared" si="1"/>
        <v>0</v>
      </c>
      <c r="K25" s="4">
        <f>Table39[[#This Row],[RN Hours Contract (W/ Admin, DON)]]/Table39[[#This Row],[RN Hours (w/ Admin, DON)]]</f>
        <v>0</v>
      </c>
      <c r="L25" s="3">
        <v>44.967444444444446</v>
      </c>
      <c r="M25" s="3">
        <v>0</v>
      </c>
      <c r="N25" s="4">
        <f>Table39[[#This Row],[RN Hours Contract]]/Table39[[#This Row],[RN Hours]]</f>
        <v>0</v>
      </c>
      <c r="O25" s="3">
        <v>4.3998888888888885</v>
      </c>
      <c r="P25" s="3">
        <v>0</v>
      </c>
      <c r="Q25" s="4">
        <f>Table39[[#This Row],[RN Admin Hours Contract]]/Table39[[#This Row],[RN Admin Hours]]</f>
        <v>0</v>
      </c>
      <c r="R25" s="3">
        <v>0.41666666666666669</v>
      </c>
      <c r="S25" s="3">
        <v>0</v>
      </c>
      <c r="T25" s="4">
        <f>Table39[[#This Row],[RN DON Hours Contract]]/Table39[[#This Row],[RN DON Hours]]</f>
        <v>0</v>
      </c>
      <c r="U25" s="3">
        <f>SUM(Table39[[#This Row],[LPN Hours]], Table39[[#This Row],[LPN Admin Hours]])</f>
        <v>101.66033333333334</v>
      </c>
      <c r="V25" s="3">
        <f>Table39[[#This Row],[LPN Hours Contract]]+Table39[[#This Row],[LPN Admin Hours Contract]]</f>
        <v>0</v>
      </c>
      <c r="W25" s="4">
        <f t="shared" si="2"/>
        <v>0</v>
      </c>
      <c r="X25" s="3">
        <v>98.043444444444447</v>
      </c>
      <c r="Y25" s="3">
        <v>0</v>
      </c>
      <c r="Z25" s="4">
        <f>Table39[[#This Row],[LPN Hours Contract]]/Table39[[#This Row],[LPN Hours]]</f>
        <v>0</v>
      </c>
      <c r="AA25" s="3">
        <v>3.6168888888888895</v>
      </c>
      <c r="AB25" s="3">
        <v>0</v>
      </c>
      <c r="AC25" s="4">
        <f>Table39[[#This Row],[LPN Admin Hours Contract]]/Table39[[#This Row],[LPN Admin Hours]]</f>
        <v>0</v>
      </c>
      <c r="AD25" s="3">
        <f>SUM(Table39[[#This Row],[CNA Hours]], Table39[[#This Row],[NA in Training Hours]], Table39[[#This Row],[Med Aide/Tech Hours]])</f>
        <v>241.59922222222221</v>
      </c>
      <c r="AE25" s="3">
        <f>SUM(Table39[[#This Row],[CNA Hours Contract]], Table39[[#This Row],[NA in Training Hours Contract]], Table39[[#This Row],[Med Aide/Tech Hours Contract]])</f>
        <v>0</v>
      </c>
      <c r="AF25" s="4">
        <f>Table39[[#This Row],[CNA/NA/Med Aide Contract Hours]]/Table39[[#This Row],[Total CNA, NA in Training, Med Aide/Tech Hours]]</f>
        <v>0</v>
      </c>
      <c r="AG25" s="3">
        <v>223.82955555555554</v>
      </c>
      <c r="AH25" s="3">
        <v>0</v>
      </c>
      <c r="AI25" s="4">
        <f>Table39[[#This Row],[CNA Hours Contract]]/Table39[[#This Row],[CNA Hours]]</f>
        <v>0</v>
      </c>
      <c r="AJ25" s="3">
        <v>17.769666666666662</v>
      </c>
      <c r="AK25" s="3">
        <v>0</v>
      </c>
      <c r="AL25" s="4">
        <f>Table39[[#This Row],[NA in Training Hours Contract]]/Table39[[#This Row],[NA in Training Hours]]</f>
        <v>0</v>
      </c>
      <c r="AM25" s="3">
        <v>0</v>
      </c>
      <c r="AN25" s="3">
        <v>0</v>
      </c>
      <c r="AO25" s="4">
        <v>0</v>
      </c>
      <c r="AP25" s="1" t="s">
        <v>23</v>
      </c>
      <c r="AQ25" s="1">
        <v>3</v>
      </c>
    </row>
    <row r="26" spans="1:43" x14ac:dyDescent="0.2">
      <c r="A26" s="1" t="s">
        <v>681</v>
      </c>
      <c r="B26" s="1" t="s">
        <v>724</v>
      </c>
      <c r="C26" s="1" t="s">
        <v>1475</v>
      </c>
      <c r="D26" s="1" t="s">
        <v>1709</v>
      </c>
      <c r="E26" s="3">
        <v>114.6</v>
      </c>
      <c r="F26" s="3">
        <f t="shared" si="0"/>
        <v>453.38333333333333</v>
      </c>
      <c r="G26" s="3">
        <f>SUM(Table39[[#This Row],[RN Hours Contract (W/ Admin, DON)]], Table39[[#This Row],[LPN Contract Hours (w/ Admin)]], Table39[[#This Row],[CNA/NA/Med Aide Contract Hours]])</f>
        <v>8.6100000000000012</v>
      </c>
      <c r="H26" s="4">
        <f>Table39[[#This Row],[Total Contract Hours]]/Table39[[#This Row],[Total Hours Nurse Staffing]]</f>
        <v>1.8990552512590526E-2</v>
      </c>
      <c r="I26" s="3">
        <f>SUM(Table39[[#This Row],[RN Hours]], Table39[[#This Row],[RN Admin Hours]], Table39[[#This Row],[RN DON Hours]])</f>
        <v>109.44666666666666</v>
      </c>
      <c r="J26" s="3">
        <f t="shared" si="1"/>
        <v>2.8944444444444453</v>
      </c>
      <c r="K26" s="4">
        <f>Table39[[#This Row],[RN Hours Contract (W/ Admin, DON)]]/Table39[[#This Row],[RN Hours (w/ Admin, DON)]]</f>
        <v>2.6446163529674535E-2</v>
      </c>
      <c r="L26" s="3">
        <v>87.212222222222223</v>
      </c>
      <c r="M26" s="3">
        <v>2.8944444444444453</v>
      </c>
      <c r="N26" s="4">
        <f>Table39[[#This Row],[RN Hours Contract]]/Table39[[#This Row],[RN Hours]]</f>
        <v>3.3188518428864465E-2</v>
      </c>
      <c r="O26" s="3">
        <v>16.723333333333329</v>
      </c>
      <c r="P26" s="3">
        <v>0</v>
      </c>
      <c r="Q26" s="4">
        <f>Table39[[#This Row],[RN Admin Hours Contract]]/Table39[[#This Row],[RN Admin Hours]]</f>
        <v>0</v>
      </c>
      <c r="R26" s="3">
        <v>5.5111111111111111</v>
      </c>
      <c r="S26" s="3">
        <v>0</v>
      </c>
      <c r="T26" s="4">
        <f>Table39[[#This Row],[RN DON Hours Contract]]/Table39[[#This Row],[RN DON Hours]]</f>
        <v>0</v>
      </c>
      <c r="U26" s="3">
        <f>SUM(Table39[[#This Row],[LPN Hours]], Table39[[#This Row],[LPN Admin Hours]])</f>
        <v>87.567777777777778</v>
      </c>
      <c r="V26" s="3">
        <f>Table39[[#This Row],[LPN Hours Contract]]+Table39[[#This Row],[LPN Admin Hours Contract]]</f>
        <v>1.1111111111111112</v>
      </c>
      <c r="W26" s="4">
        <f t="shared" si="2"/>
        <v>1.2688584080902413E-2</v>
      </c>
      <c r="X26" s="3">
        <v>87.567777777777778</v>
      </c>
      <c r="Y26" s="3">
        <v>1.1111111111111112</v>
      </c>
      <c r="Z26" s="4">
        <f>Table39[[#This Row],[LPN Hours Contract]]/Table39[[#This Row],[LPN Hours]]</f>
        <v>1.2688584080902413E-2</v>
      </c>
      <c r="AA26" s="3">
        <v>0</v>
      </c>
      <c r="AB26" s="3">
        <v>0</v>
      </c>
      <c r="AC26" s="4">
        <v>0</v>
      </c>
      <c r="AD26" s="3">
        <f>SUM(Table39[[#This Row],[CNA Hours]], Table39[[#This Row],[NA in Training Hours]], Table39[[#This Row],[Med Aide/Tech Hours]])</f>
        <v>256.36888888888888</v>
      </c>
      <c r="AE26" s="3">
        <f>SUM(Table39[[#This Row],[CNA Hours Contract]], Table39[[#This Row],[NA in Training Hours Contract]], Table39[[#This Row],[Med Aide/Tech Hours Contract]])</f>
        <v>4.6044444444444448</v>
      </c>
      <c r="AF26" s="4">
        <f>Table39[[#This Row],[CNA/NA/Med Aide Contract Hours]]/Table39[[#This Row],[Total CNA, NA in Training, Med Aide/Tech Hours]]</f>
        <v>1.7960230917254651E-2</v>
      </c>
      <c r="AG26" s="3">
        <v>256.36888888888888</v>
      </c>
      <c r="AH26" s="3">
        <v>4.6044444444444448</v>
      </c>
      <c r="AI26" s="4">
        <f>Table39[[#This Row],[CNA Hours Contract]]/Table39[[#This Row],[CNA Hours]]</f>
        <v>1.7960230917254651E-2</v>
      </c>
      <c r="AJ26" s="3">
        <v>0</v>
      </c>
      <c r="AK26" s="3">
        <v>0</v>
      </c>
      <c r="AL26" s="4">
        <v>0</v>
      </c>
      <c r="AM26" s="3">
        <v>0</v>
      </c>
      <c r="AN26" s="3">
        <v>0</v>
      </c>
      <c r="AO26" s="4">
        <v>0</v>
      </c>
      <c r="AP26" s="1" t="s">
        <v>24</v>
      </c>
      <c r="AQ26" s="1">
        <v>3</v>
      </c>
    </row>
    <row r="27" spans="1:43" x14ac:dyDescent="0.2">
      <c r="A27" s="1" t="s">
        <v>681</v>
      </c>
      <c r="B27" s="1" t="s">
        <v>725</v>
      </c>
      <c r="C27" s="1" t="s">
        <v>1365</v>
      </c>
      <c r="D27" s="1" t="s">
        <v>1711</v>
      </c>
      <c r="E27" s="3">
        <v>95.766666666666666</v>
      </c>
      <c r="F27" s="3">
        <f t="shared" si="0"/>
        <v>458.99688888888886</v>
      </c>
      <c r="G27" s="3">
        <f>SUM(Table39[[#This Row],[RN Hours Contract (W/ Admin, DON)]], Table39[[#This Row],[LPN Contract Hours (w/ Admin)]], Table39[[#This Row],[CNA/NA/Med Aide Contract Hours]])</f>
        <v>0</v>
      </c>
      <c r="H27" s="4">
        <f>Table39[[#This Row],[Total Contract Hours]]/Table39[[#This Row],[Total Hours Nurse Staffing]]</f>
        <v>0</v>
      </c>
      <c r="I27" s="3">
        <f>SUM(Table39[[#This Row],[RN Hours]], Table39[[#This Row],[RN Admin Hours]], Table39[[#This Row],[RN DON Hours]])</f>
        <v>61.68922222222222</v>
      </c>
      <c r="J27" s="3">
        <f t="shared" si="1"/>
        <v>0</v>
      </c>
      <c r="K27" s="4">
        <f>Table39[[#This Row],[RN Hours Contract (W/ Admin, DON)]]/Table39[[#This Row],[RN Hours (w/ Admin, DON)]]</f>
        <v>0</v>
      </c>
      <c r="L27" s="3">
        <v>40.922555555555554</v>
      </c>
      <c r="M27" s="3">
        <v>0</v>
      </c>
      <c r="N27" s="4">
        <f>Table39[[#This Row],[RN Hours Contract]]/Table39[[#This Row],[RN Hours]]</f>
        <v>0</v>
      </c>
      <c r="O27" s="3">
        <v>10.955555555555556</v>
      </c>
      <c r="P27" s="3">
        <v>0</v>
      </c>
      <c r="Q27" s="4">
        <f>Table39[[#This Row],[RN Admin Hours Contract]]/Table39[[#This Row],[RN Admin Hours]]</f>
        <v>0</v>
      </c>
      <c r="R27" s="3">
        <v>9.8111111111111118</v>
      </c>
      <c r="S27" s="3">
        <v>0</v>
      </c>
      <c r="T27" s="4">
        <f>Table39[[#This Row],[RN DON Hours Contract]]/Table39[[#This Row],[RN DON Hours]]</f>
        <v>0</v>
      </c>
      <c r="U27" s="3">
        <f>SUM(Table39[[#This Row],[LPN Hours]], Table39[[#This Row],[LPN Admin Hours]])</f>
        <v>150.03233333333336</v>
      </c>
      <c r="V27" s="3">
        <f>Table39[[#This Row],[LPN Hours Contract]]+Table39[[#This Row],[LPN Admin Hours Contract]]</f>
        <v>0</v>
      </c>
      <c r="W27" s="4">
        <f t="shared" si="2"/>
        <v>0</v>
      </c>
      <c r="X27" s="3">
        <v>144.70122222222224</v>
      </c>
      <c r="Y27" s="3">
        <v>0</v>
      </c>
      <c r="Z27" s="4">
        <f>Table39[[#This Row],[LPN Hours Contract]]/Table39[[#This Row],[LPN Hours]]</f>
        <v>0</v>
      </c>
      <c r="AA27" s="3">
        <v>5.3311111111111114</v>
      </c>
      <c r="AB27" s="3">
        <v>0</v>
      </c>
      <c r="AC27" s="4">
        <f>Table39[[#This Row],[LPN Admin Hours Contract]]/Table39[[#This Row],[LPN Admin Hours]]</f>
        <v>0</v>
      </c>
      <c r="AD27" s="3">
        <f>SUM(Table39[[#This Row],[CNA Hours]], Table39[[#This Row],[NA in Training Hours]], Table39[[#This Row],[Med Aide/Tech Hours]])</f>
        <v>247.27533333333332</v>
      </c>
      <c r="AE27" s="3">
        <f>SUM(Table39[[#This Row],[CNA Hours Contract]], Table39[[#This Row],[NA in Training Hours Contract]], Table39[[#This Row],[Med Aide/Tech Hours Contract]])</f>
        <v>0</v>
      </c>
      <c r="AF27" s="4">
        <f>Table39[[#This Row],[CNA/NA/Med Aide Contract Hours]]/Table39[[#This Row],[Total CNA, NA in Training, Med Aide/Tech Hours]]</f>
        <v>0</v>
      </c>
      <c r="AG27" s="3">
        <v>247.27533333333332</v>
      </c>
      <c r="AH27" s="3">
        <v>0</v>
      </c>
      <c r="AI27" s="4">
        <f>Table39[[#This Row],[CNA Hours Contract]]/Table39[[#This Row],[CNA Hours]]</f>
        <v>0</v>
      </c>
      <c r="AJ27" s="3">
        <v>0</v>
      </c>
      <c r="AK27" s="3">
        <v>0</v>
      </c>
      <c r="AL27" s="4">
        <v>0</v>
      </c>
      <c r="AM27" s="3">
        <v>0</v>
      </c>
      <c r="AN27" s="3">
        <v>0</v>
      </c>
      <c r="AO27" s="4">
        <v>0</v>
      </c>
      <c r="AP27" s="1" t="s">
        <v>25</v>
      </c>
      <c r="AQ27" s="1">
        <v>3</v>
      </c>
    </row>
    <row r="28" spans="1:43" x14ac:dyDescent="0.2">
      <c r="A28" s="1" t="s">
        <v>681</v>
      </c>
      <c r="B28" s="1" t="s">
        <v>726</v>
      </c>
      <c r="C28" s="1" t="s">
        <v>1476</v>
      </c>
      <c r="D28" s="1" t="s">
        <v>1721</v>
      </c>
      <c r="E28" s="3">
        <v>77.922222222222217</v>
      </c>
      <c r="F28" s="3">
        <f t="shared" si="0"/>
        <v>238.44166666666669</v>
      </c>
      <c r="G28" s="3">
        <f>SUM(Table39[[#This Row],[RN Hours Contract (W/ Admin, DON)]], Table39[[#This Row],[LPN Contract Hours (w/ Admin)]], Table39[[#This Row],[CNA/NA/Med Aide Contract Hours]])</f>
        <v>0</v>
      </c>
      <c r="H28" s="4">
        <f>Table39[[#This Row],[Total Contract Hours]]/Table39[[#This Row],[Total Hours Nurse Staffing]]</f>
        <v>0</v>
      </c>
      <c r="I28" s="3">
        <f>SUM(Table39[[#This Row],[RN Hours]], Table39[[#This Row],[RN Admin Hours]], Table39[[#This Row],[RN DON Hours]])</f>
        <v>56.45000000000001</v>
      </c>
      <c r="J28" s="3">
        <f t="shared" si="1"/>
        <v>0</v>
      </c>
      <c r="K28" s="4">
        <f>Table39[[#This Row],[RN Hours Contract (W/ Admin, DON)]]/Table39[[#This Row],[RN Hours (w/ Admin, DON)]]</f>
        <v>0</v>
      </c>
      <c r="L28" s="3">
        <v>43.075000000000003</v>
      </c>
      <c r="M28" s="3">
        <v>0</v>
      </c>
      <c r="N28" s="4">
        <f>Table39[[#This Row],[RN Hours Contract]]/Table39[[#This Row],[RN Hours]]</f>
        <v>0</v>
      </c>
      <c r="O28" s="3">
        <v>8.6305555555555564</v>
      </c>
      <c r="P28" s="3">
        <v>0</v>
      </c>
      <c r="Q28" s="4">
        <f>Table39[[#This Row],[RN Admin Hours Contract]]/Table39[[#This Row],[RN Admin Hours]]</f>
        <v>0</v>
      </c>
      <c r="R28" s="3">
        <v>4.7444444444444445</v>
      </c>
      <c r="S28" s="3">
        <v>0</v>
      </c>
      <c r="T28" s="4">
        <f>Table39[[#This Row],[RN DON Hours Contract]]/Table39[[#This Row],[RN DON Hours]]</f>
        <v>0</v>
      </c>
      <c r="U28" s="3">
        <f>SUM(Table39[[#This Row],[LPN Hours]], Table39[[#This Row],[LPN Admin Hours]])</f>
        <v>47.894444444444446</v>
      </c>
      <c r="V28" s="3">
        <f>Table39[[#This Row],[LPN Hours Contract]]+Table39[[#This Row],[LPN Admin Hours Contract]]</f>
        <v>0</v>
      </c>
      <c r="W28" s="4">
        <f t="shared" si="2"/>
        <v>0</v>
      </c>
      <c r="X28" s="3">
        <v>47.894444444444446</v>
      </c>
      <c r="Y28" s="3">
        <v>0</v>
      </c>
      <c r="Z28" s="4">
        <f>Table39[[#This Row],[LPN Hours Contract]]/Table39[[#This Row],[LPN Hours]]</f>
        <v>0</v>
      </c>
      <c r="AA28" s="3">
        <v>0</v>
      </c>
      <c r="AB28" s="3">
        <v>0</v>
      </c>
      <c r="AC28" s="4">
        <v>0</v>
      </c>
      <c r="AD28" s="3">
        <f>SUM(Table39[[#This Row],[CNA Hours]], Table39[[#This Row],[NA in Training Hours]], Table39[[#This Row],[Med Aide/Tech Hours]])</f>
        <v>134.09722222222223</v>
      </c>
      <c r="AE28" s="3">
        <f>SUM(Table39[[#This Row],[CNA Hours Contract]], Table39[[#This Row],[NA in Training Hours Contract]], Table39[[#This Row],[Med Aide/Tech Hours Contract]])</f>
        <v>0</v>
      </c>
      <c r="AF28" s="4">
        <f>Table39[[#This Row],[CNA/NA/Med Aide Contract Hours]]/Table39[[#This Row],[Total CNA, NA in Training, Med Aide/Tech Hours]]</f>
        <v>0</v>
      </c>
      <c r="AG28" s="3">
        <v>123.49722222222222</v>
      </c>
      <c r="AH28" s="3">
        <v>0</v>
      </c>
      <c r="AI28" s="4">
        <f>Table39[[#This Row],[CNA Hours Contract]]/Table39[[#This Row],[CNA Hours]]</f>
        <v>0</v>
      </c>
      <c r="AJ28" s="3">
        <v>10.6</v>
      </c>
      <c r="AK28" s="3">
        <v>0</v>
      </c>
      <c r="AL28" s="4">
        <f>Table39[[#This Row],[NA in Training Hours Contract]]/Table39[[#This Row],[NA in Training Hours]]</f>
        <v>0</v>
      </c>
      <c r="AM28" s="3">
        <v>0</v>
      </c>
      <c r="AN28" s="3">
        <v>0</v>
      </c>
      <c r="AO28" s="4">
        <v>0</v>
      </c>
      <c r="AP28" s="1" t="s">
        <v>26</v>
      </c>
      <c r="AQ28" s="1">
        <v>3</v>
      </c>
    </row>
    <row r="29" spans="1:43" x14ac:dyDescent="0.2">
      <c r="A29" s="1" t="s">
        <v>681</v>
      </c>
      <c r="B29" s="1" t="s">
        <v>727</v>
      </c>
      <c r="C29" s="1" t="s">
        <v>1477</v>
      </c>
      <c r="D29" s="1" t="s">
        <v>1725</v>
      </c>
      <c r="E29" s="3">
        <v>81.25555555555556</v>
      </c>
      <c r="F29" s="3">
        <f t="shared" si="0"/>
        <v>283.68299999999999</v>
      </c>
      <c r="G29" s="3">
        <f>SUM(Table39[[#This Row],[RN Hours Contract (W/ Admin, DON)]], Table39[[#This Row],[LPN Contract Hours (w/ Admin)]], Table39[[#This Row],[CNA/NA/Med Aide Contract Hours]])</f>
        <v>6.0523333333333333</v>
      </c>
      <c r="H29" s="4">
        <f>Table39[[#This Row],[Total Contract Hours]]/Table39[[#This Row],[Total Hours Nurse Staffing]]</f>
        <v>2.133484675970479E-2</v>
      </c>
      <c r="I29" s="3">
        <f>SUM(Table39[[#This Row],[RN Hours]], Table39[[#This Row],[RN Admin Hours]], Table39[[#This Row],[RN DON Hours]])</f>
        <v>56.516333333333336</v>
      </c>
      <c r="J29" s="3">
        <f t="shared" si="1"/>
        <v>0.57733333333333337</v>
      </c>
      <c r="K29" s="4">
        <f>Table39[[#This Row],[RN Hours Contract (W/ Admin, DON)]]/Table39[[#This Row],[RN Hours (w/ Admin, DON)]]</f>
        <v>1.0215335979569327E-2</v>
      </c>
      <c r="L29" s="3">
        <v>34.849666666666664</v>
      </c>
      <c r="M29" s="3">
        <v>0.57733333333333337</v>
      </c>
      <c r="N29" s="4">
        <f>Table39[[#This Row],[RN Hours Contract]]/Table39[[#This Row],[RN Hours]]</f>
        <v>1.6566394704875229E-2</v>
      </c>
      <c r="O29" s="3">
        <v>16.511111111111113</v>
      </c>
      <c r="P29" s="3">
        <v>0</v>
      </c>
      <c r="Q29" s="4">
        <f>Table39[[#This Row],[RN Admin Hours Contract]]/Table39[[#This Row],[RN Admin Hours]]</f>
        <v>0</v>
      </c>
      <c r="R29" s="3">
        <v>5.1555555555555559</v>
      </c>
      <c r="S29" s="3">
        <v>0</v>
      </c>
      <c r="T29" s="4">
        <f>Table39[[#This Row],[RN DON Hours Contract]]/Table39[[#This Row],[RN DON Hours]]</f>
        <v>0</v>
      </c>
      <c r="U29" s="3">
        <f>SUM(Table39[[#This Row],[LPN Hours]], Table39[[#This Row],[LPN Admin Hours]])</f>
        <v>65.572222222222223</v>
      </c>
      <c r="V29" s="3">
        <f>Table39[[#This Row],[LPN Hours Contract]]+Table39[[#This Row],[LPN Admin Hours Contract]]</f>
        <v>3.4027777777777777</v>
      </c>
      <c r="W29" s="4">
        <f t="shared" si="2"/>
        <v>5.1893586376344995E-2</v>
      </c>
      <c r="X29" s="3">
        <v>65.572222222222223</v>
      </c>
      <c r="Y29" s="3">
        <v>3.4027777777777777</v>
      </c>
      <c r="Z29" s="4">
        <f>Table39[[#This Row],[LPN Hours Contract]]/Table39[[#This Row],[LPN Hours]]</f>
        <v>5.1893586376344995E-2</v>
      </c>
      <c r="AA29" s="3">
        <v>0</v>
      </c>
      <c r="AB29" s="3">
        <v>0</v>
      </c>
      <c r="AC29" s="4">
        <v>0</v>
      </c>
      <c r="AD29" s="3">
        <f>SUM(Table39[[#This Row],[CNA Hours]], Table39[[#This Row],[NA in Training Hours]], Table39[[#This Row],[Med Aide/Tech Hours]])</f>
        <v>161.59444444444446</v>
      </c>
      <c r="AE29" s="3">
        <f>SUM(Table39[[#This Row],[CNA Hours Contract]], Table39[[#This Row],[NA in Training Hours Contract]], Table39[[#This Row],[Med Aide/Tech Hours Contract]])</f>
        <v>2.072222222222222</v>
      </c>
      <c r="AF29" s="4">
        <f>Table39[[#This Row],[CNA/NA/Med Aide Contract Hours]]/Table39[[#This Row],[Total CNA, NA in Training, Med Aide/Tech Hours]]</f>
        <v>1.2823598171004225E-2</v>
      </c>
      <c r="AG29" s="3">
        <v>159.06944444444446</v>
      </c>
      <c r="AH29" s="3">
        <v>1.575</v>
      </c>
      <c r="AI29" s="4">
        <f>Table39[[#This Row],[CNA Hours Contract]]/Table39[[#This Row],[CNA Hours]]</f>
        <v>9.9013358945254509E-3</v>
      </c>
      <c r="AJ29" s="3">
        <v>2.5249999999999999</v>
      </c>
      <c r="AK29" s="3">
        <v>0.49722222222222223</v>
      </c>
      <c r="AL29" s="4">
        <f>Table39[[#This Row],[NA in Training Hours Contract]]/Table39[[#This Row],[NA in Training Hours]]</f>
        <v>0.19691969196919692</v>
      </c>
      <c r="AM29" s="3">
        <v>0</v>
      </c>
      <c r="AN29" s="3">
        <v>0</v>
      </c>
      <c r="AO29" s="4">
        <v>0</v>
      </c>
      <c r="AP29" s="1" t="s">
        <v>27</v>
      </c>
      <c r="AQ29" s="1">
        <v>3</v>
      </c>
    </row>
    <row r="30" spans="1:43" x14ac:dyDescent="0.2">
      <c r="A30" s="1" t="s">
        <v>681</v>
      </c>
      <c r="B30" s="1" t="s">
        <v>728</v>
      </c>
      <c r="C30" s="1" t="s">
        <v>1467</v>
      </c>
      <c r="D30" s="1" t="s">
        <v>1721</v>
      </c>
      <c r="E30" s="3">
        <v>144.3111111111111</v>
      </c>
      <c r="F30" s="3">
        <f t="shared" si="0"/>
        <v>513.62966666666671</v>
      </c>
      <c r="G30" s="3">
        <f>SUM(Table39[[#This Row],[RN Hours Contract (W/ Admin, DON)]], Table39[[#This Row],[LPN Contract Hours (w/ Admin)]], Table39[[#This Row],[CNA/NA/Med Aide Contract Hours]])</f>
        <v>91.040222222222184</v>
      </c>
      <c r="H30" s="4">
        <f>Table39[[#This Row],[Total Contract Hours]]/Table39[[#This Row],[Total Hours Nurse Staffing]]</f>
        <v>0.17724876137519738</v>
      </c>
      <c r="I30" s="3">
        <f>SUM(Table39[[#This Row],[RN Hours]], Table39[[#This Row],[RN Admin Hours]], Table39[[#This Row],[RN DON Hours]])</f>
        <v>111.02433333333333</v>
      </c>
      <c r="J30" s="3">
        <f t="shared" si="1"/>
        <v>20.605222222222221</v>
      </c>
      <c r="K30" s="4">
        <f>Table39[[#This Row],[RN Hours Contract (W/ Admin, DON)]]/Table39[[#This Row],[RN Hours (w/ Admin, DON)]]</f>
        <v>0.18559194731084977</v>
      </c>
      <c r="L30" s="3">
        <v>77.135333333333335</v>
      </c>
      <c r="M30" s="3">
        <v>12.08333333333333</v>
      </c>
      <c r="N30" s="4">
        <f>Table39[[#This Row],[RN Hours Contract]]/Table39[[#This Row],[RN Hours]]</f>
        <v>0.15665108078442214</v>
      </c>
      <c r="O30" s="3">
        <v>28.555666666666671</v>
      </c>
      <c r="P30" s="3">
        <v>8.5218888888888902</v>
      </c>
      <c r="Q30" s="4">
        <f>Table39[[#This Row],[RN Admin Hours Contract]]/Table39[[#This Row],[RN Admin Hours]]</f>
        <v>0.29843074540565989</v>
      </c>
      <c r="R30" s="3">
        <v>5.333333333333333</v>
      </c>
      <c r="S30" s="3">
        <v>0</v>
      </c>
      <c r="T30" s="4">
        <f>Table39[[#This Row],[RN DON Hours Contract]]/Table39[[#This Row],[RN DON Hours]]</f>
        <v>0</v>
      </c>
      <c r="U30" s="3">
        <f>SUM(Table39[[#This Row],[LPN Hours]], Table39[[#This Row],[LPN Admin Hours]])</f>
        <v>125.90833333333333</v>
      </c>
      <c r="V30" s="3">
        <f>Table39[[#This Row],[LPN Hours Contract]]+Table39[[#This Row],[LPN Admin Hours Contract]]</f>
        <v>52.215444444444408</v>
      </c>
      <c r="W30" s="4">
        <f t="shared" si="2"/>
        <v>0.41470999624947574</v>
      </c>
      <c r="X30" s="3">
        <v>125.90833333333333</v>
      </c>
      <c r="Y30" s="3">
        <v>52.215444444444408</v>
      </c>
      <c r="Z30" s="4">
        <f>Table39[[#This Row],[LPN Hours Contract]]/Table39[[#This Row],[LPN Hours]]</f>
        <v>0.41470999624947574</v>
      </c>
      <c r="AA30" s="3">
        <v>0</v>
      </c>
      <c r="AB30" s="3">
        <v>0</v>
      </c>
      <c r="AC30" s="4">
        <v>0</v>
      </c>
      <c r="AD30" s="3">
        <f>SUM(Table39[[#This Row],[CNA Hours]], Table39[[#This Row],[NA in Training Hours]], Table39[[#This Row],[Med Aide/Tech Hours]])</f>
        <v>276.697</v>
      </c>
      <c r="AE30" s="3">
        <f>SUM(Table39[[#This Row],[CNA Hours Contract]], Table39[[#This Row],[NA in Training Hours Contract]], Table39[[#This Row],[Med Aide/Tech Hours Contract]])</f>
        <v>18.219555555555562</v>
      </c>
      <c r="AF30" s="4">
        <f>Table39[[#This Row],[CNA/NA/Med Aide Contract Hours]]/Table39[[#This Row],[Total CNA, NA in Training, Med Aide/Tech Hours]]</f>
        <v>6.5846595935465727E-2</v>
      </c>
      <c r="AG30" s="3">
        <v>265.78055555555557</v>
      </c>
      <c r="AH30" s="3">
        <v>18.219555555555562</v>
      </c>
      <c r="AI30" s="4">
        <f>Table39[[#This Row],[CNA Hours Contract]]/Table39[[#This Row],[CNA Hours]]</f>
        <v>6.8551123002476996E-2</v>
      </c>
      <c r="AJ30" s="3">
        <v>10.916444444444448</v>
      </c>
      <c r="AK30" s="3">
        <v>0</v>
      </c>
      <c r="AL30" s="4">
        <f>Table39[[#This Row],[NA in Training Hours Contract]]/Table39[[#This Row],[NA in Training Hours]]</f>
        <v>0</v>
      </c>
      <c r="AM30" s="3">
        <v>0</v>
      </c>
      <c r="AN30" s="3">
        <v>0</v>
      </c>
      <c r="AO30" s="4">
        <v>0</v>
      </c>
      <c r="AP30" s="1" t="s">
        <v>28</v>
      </c>
      <c r="AQ30" s="1">
        <v>3</v>
      </c>
    </row>
    <row r="31" spans="1:43" x14ac:dyDescent="0.2">
      <c r="A31" s="1" t="s">
        <v>681</v>
      </c>
      <c r="B31" s="1" t="s">
        <v>729</v>
      </c>
      <c r="C31" s="1" t="s">
        <v>1377</v>
      </c>
      <c r="D31" s="1" t="s">
        <v>1726</v>
      </c>
      <c r="E31" s="3">
        <v>367.34444444444443</v>
      </c>
      <c r="F31" s="3">
        <f t="shared" si="0"/>
        <v>1111.1022222222223</v>
      </c>
      <c r="G31" s="3">
        <f>SUM(Table39[[#This Row],[RN Hours Contract (W/ Admin, DON)]], Table39[[#This Row],[LPN Contract Hours (w/ Admin)]], Table39[[#This Row],[CNA/NA/Med Aide Contract Hours]])</f>
        <v>256.56555555555553</v>
      </c>
      <c r="H31" s="4">
        <f>Table39[[#This Row],[Total Contract Hours]]/Table39[[#This Row],[Total Hours Nurse Staffing]]</f>
        <v>0.23091084728677827</v>
      </c>
      <c r="I31" s="3">
        <f>SUM(Table39[[#This Row],[RN Hours]], Table39[[#This Row],[RN Admin Hours]], Table39[[#This Row],[RN DON Hours]])</f>
        <v>152.76666666666668</v>
      </c>
      <c r="J31" s="3">
        <f t="shared" si="1"/>
        <v>44.277777777777786</v>
      </c>
      <c r="K31" s="4">
        <f>Table39[[#This Row],[RN Hours Contract (W/ Admin, DON)]]/Table39[[#This Row],[RN Hours (w/ Admin, DON)]]</f>
        <v>0.28983926103716634</v>
      </c>
      <c r="L31" s="3">
        <v>116.1188888888889</v>
      </c>
      <c r="M31" s="3">
        <v>44.277777777777786</v>
      </c>
      <c r="N31" s="4">
        <f>Table39[[#This Row],[RN Hours Contract]]/Table39[[#This Row],[RN Hours]]</f>
        <v>0.38131417034265647</v>
      </c>
      <c r="O31" s="3">
        <v>26.877777777777773</v>
      </c>
      <c r="P31" s="3">
        <v>0</v>
      </c>
      <c r="Q31" s="4">
        <f>Table39[[#This Row],[RN Admin Hours Contract]]/Table39[[#This Row],[RN Admin Hours]]</f>
        <v>0</v>
      </c>
      <c r="R31" s="3">
        <v>9.7699999999999978</v>
      </c>
      <c r="S31" s="3">
        <v>0</v>
      </c>
      <c r="T31" s="4">
        <f>Table39[[#This Row],[RN DON Hours Contract]]/Table39[[#This Row],[RN DON Hours]]</f>
        <v>0</v>
      </c>
      <c r="U31" s="3">
        <f>SUM(Table39[[#This Row],[LPN Hours]], Table39[[#This Row],[LPN Admin Hours]])</f>
        <v>347.6444444444445</v>
      </c>
      <c r="V31" s="3">
        <f>Table39[[#This Row],[LPN Hours Contract]]+Table39[[#This Row],[LPN Admin Hours Contract]]</f>
        <v>87.537777777777762</v>
      </c>
      <c r="W31" s="4">
        <f t="shared" si="2"/>
        <v>0.25180260802863708</v>
      </c>
      <c r="X31" s="3">
        <v>322.91000000000003</v>
      </c>
      <c r="Y31" s="3">
        <v>87.537777777777762</v>
      </c>
      <c r="Z31" s="4">
        <f>Table39[[#This Row],[LPN Hours Contract]]/Table39[[#This Row],[LPN Hours]]</f>
        <v>0.27109032788633908</v>
      </c>
      <c r="AA31" s="3">
        <v>24.734444444444449</v>
      </c>
      <c r="AB31" s="3">
        <v>0</v>
      </c>
      <c r="AC31" s="4">
        <f>Table39[[#This Row],[LPN Admin Hours Contract]]/Table39[[#This Row],[LPN Admin Hours]]</f>
        <v>0</v>
      </c>
      <c r="AD31" s="3">
        <f>SUM(Table39[[#This Row],[CNA Hours]], Table39[[#This Row],[NA in Training Hours]], Table39[[#This Row],[Med Aide/Tech Hours]])</f>
        <v>610.69111111111113</v>
      </c>
      <c r="AE31" s="3">
        <f>SUM(Table39[[#This Row],[CNA Hours Contract]], Table39[[#This Row],[NA in Training Hours Contract]], Table39[[#This Row],[Med Aide/Tech Hours Contract]])</f>
        <v>124.74999999999999</v>
      </c>
      <c r="AF31" s="4">
        <f>Table39[[#This Row],[CNA/NA/Med Aide Contract Hours]]/Table39[[#This Row],[Total CNA, NA in Training, Med Aide/Tech Hours]]</f>
        <v>0.20427675748059573</v>
      </c>
      <c r="AG31" s="3">
        <v>610.69111111111113</v>
      </c>
      <c r="AH31" s="3">
        <v>124.74999999999999</v>
      </c>
      <c r="AI31" s="4">
        <f>Table39[[#This Row],[CNA Hours Contract]]/Table39[[#This Row],[CNA Hours]]</f>
        <v>0.20427675748059573</v>
      </c>
      <c r="AJ31" s="3">
        <v>0</v>
      </c>
      <c r="AK31" s="3">
        <v>0</v>
      </c>
      <c r="AL31" s="4">
        <v>0</v>
      </c>
      <c r="AM31" s="3">
        <v>0</v>
      </c>
      <c r="AN31" s="3">
        <v>0</v>
      </c>
      <c r="AO31" s="4">
        <v>0</v>
      </c>
      <c r="AP31" s="1" t="s">
        <v>29</v>
      </c>
      <c r="AQ31" s="1">
        <v>3</v>
      </c>
    </row>
    <row r="32" spans="1:43" x14ac:dyDescent="0.2">
      <c r="A32" s="1" t="s">
        <v>681</v>
      </c>
      <c r="B32" s="1" t="s">
        <v>730</v>
      </c>
      <c r="C32" s="1" t="s">
        <v>1416</v>
      </c>
      <c r="D32" s="1" t="s">
        <v>1718</v>
      </c>
      <c r="E32" s="3">
        <v>82.811111111111117</v>
      </c>
      <c r="F32" s="3">
        <f t="shared" si="0"/>
        <v>291.62777777777774</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59.81388888888889</v>
      </c>
      <c r="J32" s="3">
        <f t="shared" si="1"/>
        <v>0</v>
      </c>
      <c r="K32" s="4">
        <f>Table39[[#This Row],[RN Hours Contract (W/ Admin, DON)]]/Table39[[#This Row],[RN Hours (w/ Admin, DON)]]</f>
        <v>0</v>
      </c>
      <c r="L32" s="3">
        <v>25.847222222222221</v>
      </c>
      <c r="M32" s="3">
        <v>0</v>
      </c>
      <c r="N32" s="4">
        <f>Table39[[#This Row],[RN Hours Contract]]/Table39[[#This Row],[RN Hours]]</f>
        <v>0</v>
      </c>
      <c r="O32" s="3">
        <v>28.81111111111111</v>
      </c>
      <c r="P32" s="3">
        <v>0</v>
      </c>
      <c r="Q32" s="4">
        <f>Table39[[#This Row],[RN Admin Hours Contract]]/Table39[[#This Row],[RN Admin Hours]]</f>
        <v>0</v>
      </c>
      <c r="R32" s="3">
        <v>5.1555555555555559</v>
      </c>
      <c r="S32" s="3">
        <v>0</v>
      </c>
      <c r="T32" s="4">
        <f>Table39[[#This Row],[RN DON Hours Contract]]/Table39[[#This Row],[RN DON Hours]]</f>
        <v>0</v>
      </c>
      <c r="U32" s="3">
        <f>SUM(Table39[[#This Row],[LPN Hours]], Table39[[#This Row],[LPN Admin Hours]])</f>
        <v>82.422222222222217</v>
      </c>
      <c r="V32" s="3">
        <f>Table39[[#This Row],[LPN Hours Contract]]+Table39[[#This Row],[LPN Admin Hours Contract]]</f>
        <v>0</v>
      </c>
      <c r="W32" s="4">
        <f t="shared" si="2"/>
        <v>0</v>
      </c>
      <c r="X32" s="3">
        <v>82.422222222222217</v>
      </c>
      <c r="Y32" s="3">
        <v>0</v>
      </c>
      <c r="Z32" s="4">
        <f>Table39[[#This Row],[LPN Hours Contract]]/Table39[[#This Row],[LPN Hours]]</f>
        <v>0</v>
      </c>
      <c r="AA32" s="3">
        <v>0</v>
      </c>
      <c r="AB32" s="3">
        <v>0</v>
      </c>
      <c r="AC32" s="4">
        <v>0</v>
      </c>
      <c r="AD32" s="3">
        <f>SUM(Table39[[#This Row],[CNA Hours]], Table39[[#This Row],[NA in Training Hours]], Table39[[#This Row],[Med Aide/Tech Hours]])</f>
        <v>149.39166666666665</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127.73055555555555</v>
      </c>
      <c r="AH32" s="3">
        <v>0</v>
      </c>
      <c r="AI32" s="4">
        <f>Table39[[#This Row],[CNA Hours Contract]]/Table39[[#This Row],[CNA Hours]]</f>
        <v>0</v>
      </c>
      <c r="AJ32" s="3">
        <v>21.661111111111111</v>
      </c>
      <c r="AK32" s="3">
        <v>0</v>
      </c>
      <c r="AL32" s="4">
        <f>Table39[[#This Row],[NA in Training Hours Contract]]/Table39[[#This Row],[NA in Training Hours]]</f>
        <v>0</v>
      </c>
      <c r="AM32" s="3">
        <v>0</v>
      </c>
      <c r="AN32" s="3">
        <v>0</v>
      </c>
      <c r="AO32" s="4">
        <v>0</v>
      </c>
      <c r="AP32" s="1" t="s">
        <v>30</v>
      </c>
      <c r="AQ32" s="1">
        <v>3</v>
      </c>
    </row>
    <row r="33" spans="1:43" x14ac:dyDescent="0.2">
      <c r="A33" s="1" t="s">
        <v>681</v>
      </c>
      <c r="B33" s="1" t="s">
        <v>731</v>
      </c>
      <c r="C33" s="1" t="s">
        <v>1478</v>
      </c>
      <c r="D33" s="1" t="s">
        <v>1688</v>
      </c>
      <c r="E33" s="3">
        <v>133.51111111111112</v>
      </c>
      <c r="F33" s="3">
        <f t="shared" si="0"/>
        <v>408.83911111111109</v>
      </c>
      <c r="G33" s="3">
        <f>SUM(Table39[[#This Row],[RN Hours Contract (W/ Admin, DON)]], Table39[[#This Row],[LPN Contract Hours (w/ Admin)]], Table39[[#This Row],[CNA/NA/Med Aide Contract Hours]])</f>
        <v>74.443888888888893</v>
      </c>
      <c r="H33" s="4">
        <f>Table39[[#This Row],[Total Contract Hours]]/Table39[[#This Row],[Total Hours Nurse Staffing]]</f>
        <v>0.18208602569008403</v>
      </c>
      <c r="I33" s="3">
        <f>SUM(Table39[[#This Row],[RN Hours]], Table39[[#This Row],[RN Admin Hours]], Table39[[#This Row],[RN DON Hours]])</f>
        <v>62.354666666666667</v>
      </c>
      <c r="J33" s="3">
        <f t="shared" si="1"/>
        <v>0.85488888888888881</v>
      </c>
      <c r="K33" s="4">
        <f>Table39[[#This Row],[RN Hours Contract (W/ Admin, DON)]]/Table39[[#This Row],[RN Hours (w/ Admin, DON)]]</f>
        <v>1.3710102781222824E-2</v>
      </c>
      <c r="L33" s="3">
        <v>33.160444444444444</v>
      </c>
      <c r="M33" s="3">
        <v>0.85488888888888881</v>
      </c>
      <c r="N33" s="4">
        <f>Table39[[#This Row],[RN Hours Contract]]/Table39[[#This Row],[RN Hours]]</f>
        <v>2.5780380908981246E-2</v>
      </c>
      <c r="O33" s="3">
        <v>23.594222222222221</v>
      </c>
      <c r="P33" s="3">
        <v>0</v>
      </c>
      <c r="Q33" s="4">
        <f>Table39[[#This Row],[RN Admin Hours Contract]]/Table39[[#This Row],[RN Admin Hours]]</f>
        <v>0</v>
      </c>
      <c r="R33" s="3">
        <v>5.6</v>
      </c>
      <c r="S33" s="3">
        <v>0</v>
      </c>
      <c r="T33" s="4">
        <f>Table39[[#This Row],[RN DON Hours Contract]]/Table39[[#This Row],[RN DON Hours]]</f>
        <v>0</v>
      </c>
      <c r="U33" s="3">
        <f>SUM(Table39[[#This Row],[LPN Hours]], Table39[[#This Row],[LPN Admin Hours]])</f>
        <v>133.70866666666666</v>
      </c>
      <c r="V33" s="3">
        <f>Table39[[#This Row],[LPN Hours Contract]]+Table39[[#This Row],[LPN Admin Hours Contract]]</f>
        <v>38.846000000000011</v>
      </c>
      <c r="W33" s="4">
        <f t="shared" si="2"/>
        <v>0.29052716602763229</v>
      </c>
      <c r="X33" s="3">
        <v>123.75822222222222</v>
      </c>
      <c r="Y33" s="3">
        <v>38.846000000000011</v>
      </c>
      <c r="Z33" s="4">
        <f>Table39[[#This Row],[LPN Hours Contract]]/Table39[[#This Row],[LPN Hours]]</f>
        <v>0.31388621541643935</v>
      </c>
      <c r="AA33" s="3">
        <v>9.9504444444444449</v>
      </c>
      <c r="AB33" s="3">
        <v>0</v>
      </c>
      <c r="AC33" s="4">
        <f>Table39[[#This Row],[LPN Admin Hours Contract]]/Table39[[#This Row],[LPN Admin Hours]]</f>
        <v>0</v>
      </c>
      <c r="AD33" s="3">
        <f>SUM(Table39[[#This Row],[CNA Hours]], Table39[[#This Row],[NA in Training Hours]], Table39[[#This Row],[Med Aide/Tech Hours]])</f>
        <v>212.77577777777776</v>
      </c>
      <c r="AE33" s="3">
        <f>SUM(Table39[[#This Row],[CNA Hours Contract]], Table39[[#This Row],[NA in Training Hours Contract]], Table39[[#This Row],[Med Aide/Tech Hours Contract]])</f>
        <v>34.743000000000002</v>
      </c>
      <c r="AF33" s="4">
        <f>Table39[[#This Row],[CNA/NA/Med Aide Contract Hours]]/Table39[[#This Row],[Total CNA, NA in Training, Med Aide/Tech Hours]]</f>
        <v>0.16328456351025755</v>
      </c>
      <c r="AG33" s="3">
        <v>178.898</v>
      </c>
      <c r="AH33" s="3">
        <v>34.743000000000002</v>
      </c>
      <c r="AI33" s="4">
        <f>Table39[[#This Row],[CNA Hours Contract]]/Table39[[#This Row],[CNA Hours]]</f>
        <v>0.19420563673154537</v>
      </c>
      <c r="AJ33" s="3">
        <v>33.87777777777778</v>
      </c>
      <c r="AK33" s="3">
        <v>0</v>
      </c>
      <c r="AL33" s="4">
        <f>Table39[[#This Row],[NA in Training Hours Contract]]/Table39[[#This Row],[NA in Training Hours]]</f>
        <v>0</v>
      </c>
      <c r="AM33" s="3">
        <v>0</v>
      </c>
      <c r="AN33" s="3">
        <v>0</v>
      </c>
      <c r="AO33" s="4">
        <v>0</v>
      </c>
      <c r="AP33" s="1" t="s">
        <v>31</v>
      </c>
      <c r="AQ33" s="1">
        <v>3</v>
      </c>
    </row>
    <row r="34" spans="1:43" x14ac:dyDescent="0.2">
      <c r="A34" s="1" t="s">
        <v>681</v>
      </c>
      <c r="B34" s="1" t="s">
        <v>732</v>
      </c>
      <c r="C34" s="1" t="s">
        <v>1475</v>
      </c>
      <c r="D34" s="1" t="s">
        <v>1709</v>
      </c>
      <c r="E34" s="3">
        <v>172.37777777777777</v>
      </c>
      <c r="F34" s="3">
        <f t="shared" si="0"/>
        <v>635.0385555555556</v>
      </c>
      <c r="G34" s="3">
        <f>SUM(Table39[[#This Row],[RN Hours Contract (W/ Admin, DON)]], Table39[[#This Row],[LPN Contract Hours (w/ Admin)]], Table39[[#This Row],[CNA/NA/Med Aide Contract Hours]])</f>
        <v>38.674666666666667</v>
      </c>
      <c r="H34" s="4">
        <f>Table39[[#This Row],[Total Contract Hours]]/Table39[[#This Row],[Total Hours Nurse Staffing]]</f>
        <v>6.0901289108080396E-2</v>
      </c>
      <c r="I34" s="3">
        <f>SUM(Table39[[#This Row],[RN Hours]], Table39[[#This Row],[RN Admin Hours]], Table39[[#This Row],[RN DON Hours]])</f>
        <v>107.90033333333334</v>
      </c>
      <c r="J34" s="3">
        <f t="shared" si="1"/>
        <v>5.8086666666666673</v>
      </c>
      <c r="K34" s="4">
        <f>Table39[[#This Row],[RN Hours Contract (W/ Admin, DON)]]/Table39[[#This Row],[RN Hours (w/ Admin, DON)]]</f>
        <v>5.3833630418194577E-2</v>
      </c>
      <c r="L34" s="3">
        <v>36.705888888888893</v>
      </c>
      <c r="M34" s="3">
        <v>5.8086666666666673</v>
      </c>
      <c r="N34" s="4">
        <f>Table39[[#This Row],[RN Hours Contract]]/Table39[[#This Row],[RN Hours]]</f>
        <v>0.15824890344570808</v>
      </c>
      <c r="O34" s="3">
        <v>65.772222222222226</v>
      </c>
      <c r="P34" s="3">
        <v>0</v>
      </c>
      <c r="Q34" s="4">
        <f>Table39[[#This Row],[RN Admin Hours Contract]]/Table39[[#This Row],[RN Admin Hours]]</f>
        <v>0</v>
      </c>
      <c r="R34" s="3">
        <v>5.4222222222222225</v>
      </c>
      <c r="S34" s="3">
        <v>0</v>
      </c>
      <c r="T34" s="4">
        <f>Table39[[#This Row],[RN DON Hours Contract]]/Table39[[#This Row],[RN DON Hours]]</f>
        <v>0</v>
      </c>
      <c r="U34" s="3">
        <f>SUM(Table39[[#This Row],[LPN Hours]], Table39[[#This Row],[LPN Admin Hours]])</f>
        <v>181.57477777777777</v>
      </c>
      <c r="V34" s="3">
        <f>Table39[[#This Row],[LPN Hours Contract]]+Table39[[#This Row],[LPN Admin Hours Contract]]</f>
        <v>21.049777777777773</v>
      </c>
      <c r="W34" s="4">
        <f t="shared" si="2"/>
        <v>0.115928974472103</v>
      </c>
      <c r="X34" s="3">
        <v>168.41644444444444</v>
      </c>
      <c r="Y34" s="3">
        <v>21.049777777777773</v>
      </c>
      <c r="Z34" s="4">
        <f>Table39[[#This Row],[LPN Hours Contract]]/Table39[[#This Row],[LPN Hours]]</f>
        <v>0.12498647532439427</v>
      </c>
      <c r="AA34" s="3">
        <v>13.158333333333333</v>
      </c>
      <c r="AB34" s="3">
        <v>0</v>
      </c>
      <c r="AC34" s="4">
        <f>Table39[[#This Row],[LPN Admin Hours Contract]]/Table39[[#This Row],[LPN Admin Hours]]</f>
        <v>0</v>
      </c>
      <c r="AD34" s="3">
        <f>SUM(Table39[[#This Row],[CNA Hours]], Table39[[#This Row],[NA in Training Hours]], Table39[[#This Row],[Med Aide/Tech Hours]])</f>
        <v>345.56344444444443</v>
      </c>
      <c r="AE34" s="3">
        <f>SUM(Table39[[#This Row],[CNA Hours Contract]], Table39[[#This Row],[NA in Training Hours Contract]], Table39[[#This Row],[Med Aide/Tech Hours Contract]])</f>
        <v>11.816222222222223</v>
      </c>
      <c r="AF34" s="4">
        <f>Table39[[#This Row],[CNA/NA/Med Aide Contract Hours]]/Table39[[#This Row],[Total CNA, NA in Training, Med Aide/Tech Hours]]</f>
        <v>3.4194074669034888E-2</v>
      </c>
      <c r="AG34" s="3">
        <v>345.56344444444443</v>
      </c>
      <c r="AH34" s="3">
        <v>11.816222222222223</v>
      </c>
      <c r="AI34" s="4">
        <f>Table39[[#This Row],[CNA Hours Contract]]/Table39[[#This Row],[CNA Hours]]</f>
        <v>3.4194074669034888E-2</v>
      </c>
      <c r="AJ34" s="3">
        <v>0</v>
      </c>
      <c r="AK34" s="3">
        <v>0</v>
      </c>
      <c r="AL34" s="4">
        <v>0</v>
      </c>
      <c r="AM34" s="3">
        <v>0</v>
      </c>
      <c r="AN34" s="3">
        <v>0</v>
      </c>
      <c r="AO34" s="4">
        <v>0</v>
      </c>
      <c r="AP34" s="1" t="s">
        <v>32</v>
      </c>
      <c r="AQ34" s="1">
        <v>3</v>
      </c>
    </row>
    <row r="35" spans="1:43" x14ac:dyDescent="0.2">
      <c r="A35" s="1" t="s">
        <v>681</v>
      </c>
      <c r="B35" s="1" t="s">
        <v>733</v>
      </c>
      <c r="C35" s="1" t="s">
        <v>1465</v>
      </c>
      <c r="D35" s="1" t="s">
        <v>1722</v>
      </c>
      <c r="E35" s="3">
        <v>215.97777777777779</v>
      </c>
      <c r="F35" s="3">
        <f t="shared" si="0"/>
        <v>814.32877777777776</v>
      </c>
      <c r="G35" s="3">
        <f>SUM(Table39[[#This Row],[RN Hours Contract (W/ Admin, DON)]], Table39[[#This Row],[LPN Contract Hours (w/ Admin)]], Table39[[#This Row],[CNA/NA/Med Aide Contract Hours]])</f>
        <v>44.345555555555549</v>
      </c>
      <c r="H35" s="4">
        <f>Table39[[#This Row],[Total Contract Hours]]/Table39[[#This Row],[Total Hours Nurse Staffing]]</f>
        <v>5.4456574255634389E-2</v>
      </c>
      <c r="I35" s="3">
        <f>SUM(Table39[[#This Row],[RN Hours]], Table39[[#This Row],[RN Admin Hours]], Table39[[#This Row],[RN DON Hours]])</f>
        <v>131.65744444444445</v>
      </c>
      <c r="J35" s="3">
        <f t="shared" si="1"/>
        <v>10.323333333333332</v>
      </c>
      <c r="K35" s="4">
        <f>Table39[[#This Row],[RN Hours Contract (W/ Admin, DON)]]/Table39[[#This Row],[RN Hours (w/ Admin, DON)]]</f>
        <v>7.8410555338475171E-2</v>
      </c>
      <c r="L35" s="3">
        <v>79.682888888888883</v>
      </c>
      <c r="M35" s="3">
        <v>10.323333333333332</v>
      </c>
      <c r="N35" s="4">
        <f>Table39[[#This Row],[RN Hours Contract]]/Table39[[#This Row],[RN Hours]]</f>
        <v>0.12955520912059748</v>
      </c>
      <c r="O35" s="3">
        <v>49.174555555555557</v>
      </c>
      <c r="P35" s="3">
        <v>0</v>
      </c>
      <c r="Q35" s="4">
        <f>Table39[[#This Row],[RN Admin Hours Contract]]/Table39[[#This Row],[RN Admin Hours]]</f>
        <v>0</v>
      </c>
      <c r="R35" s="3">
        <v>2.8</v>
      </c>
      <c r="S35" s="3">
        <v>0</v>
      </c>
      <c r="T35" s="4">
        <f>Table39[[#This Row],[RN DON Hours Contract]]/Table39[[#This Row],[RN DON Hours]]</f>
        <v>0</v>
      </c>
      <c r="U35" s="3">
        <f>SUM(Table39[[#This Row],[LPN Hours]], Table39[[#This Row],[LPN Admin Hours]])</f>
        <v>194.03633333333335</v>
      </c>
      <c r="V35" s="3">
        <f>Table39[[#This Row],[LPN Hours Contract]]+Table39[[#This Row],[LPN Admin Hours Contract]]</f>
        <v>23.669444444444444</v>
      </c>
      <c r="W35" s="4">
        <f t="shared" si="2"/>
        <v>0.12198459967692189</v>
      </c>
      <c r="X35" s="3">
        <v>184.328</v>
      </c>
      <c r="Y35" s="3">
        <v>23.669444444444444</v>
      </c>
      <c r="Z35" s="4">
        <f>Table39[[#This Row],[LPN Hours Contract]]/Table39[[#This Row],[LPN Hours]]</f>
        <v>0.1284093813443668</v>
      </c>
      <c r="AA35" s="3">
        <v>9.7083333333333339</v>
      </c>
      <c r="AB35" s="3">
        <v>0</v>
      </c>
      <c r="AC35" s="4">
        <f>Table39[[#This Row],[LPN Admin Hours Contract]]/Table39[[#This Row],[LPN Admin Hours]]</f>
        <v>0</v>
      </c>
      <c r="AD35" s="3">
        <f>SUM(Table39[[#This Row],[CNA Hours]], Table39[[#This Row],[NA in Training Hours]], Table39[[#This Row],[Med Aide/Tech Hours]])</f>
        <v>488.63499999999999</v>
      </c>
      <c r="AE35" s="3">
        <f>SUM(Table39[[#This Row],[CNA Hours Contract]], Table39[[#This Row],[NA in Training Hours Contract]], Table39[[#This Row],[Med Aide/Tech Hours Contract]])</f>
        <v>10.352777777777778</v>
      </c>
      <c r="AF35" s="4">
        <f>Table39[[#This Row],[CNA/NA/Med Aide Contract Hours]]/Table39[[#This Row],[Total CNA, NA in Training, Med Aide/Tech Hours]]</f>
        <v>2.118713923025935E-2</v>
      </c>
      <c r="AG35" s="3">
        <v>488.63499999999999</v>
      </c>
      <c r="AH35" s="3">
        <v>10.352777777777778</v>
      </c>
      <c r="AI35" s="4">
        <f>Table39[[#This Row],[CNA Hours Contract]]/Table39[[#This Row],[CNA Hours]]</f>
        <v>2.118713923025935E-2</v>
      </c>
      <c r="AJ35" s="3">
        <v>0</v>
      </c>
      <c r="AK35" s="3">
        <v>0</v>
      </c>
      <c r="AL35" s="4">
        <v>0</v>
      </c>
      <c r="AM35" s="3">
        <v>0</v>
      </c>
      <c r="AN35" s="3">
        <v>0</v>
      </c>
      <c r="AO35" s="4">
        <v>0</v>
      </c>
      <c r="AP35" s="1" t="s">
        <v>33</v>
      </c>
      <c r="AQ35" s="1">
        <v>3</v>
      </c>
    </row>
    <row r="36" spans="1:43" x14ac:dyDescent="0.2">
      <c r="A36" s="1" t="s">
        <v>681</v>
      </c>
      <c r="B36" s="1" t="s">
        <v>734</v>
      </c>
      <c r="C36" s="1" t="s">
        <v>1443</v>
      </c>
      <c r="D36" s="1" t="s">
        <v>1727</v>
      </c>
      <c r="E36" s="3">
        <v>145.23333333333332</v>
      </c>
      <c r="F36" s="3">
        <f t="shared" si="0"/>
        <v>464.58922222222225</v>
      </c>
      <c r="G36" s="3">
        <f>SUM(Table39[[#This Row],[RN Hours Contract (W/ Admin, DON)]], Table39[[#This Row],[LPN Contract Hours (w/ Admin)]], Table39[[#This Row],[CNA/NA/Med Aide Contract Hours]])</f>
        <v>146.05344444444441</v>
      </c>
      <c r="H36" s="4">
        <f>Table39[[#This Row],[Total Contract Hours]]/Table39[[#This Row],[Total Hours Nurse Staffing]]</f>
        <v>0.3143711422013663</v>
      </c>
      <c r="I36" s="3">
        <f>SUM(Table39[[#This Row],[RN Hours]], Table39[[#This Row],[RN Admin Hours]], Table39[[#This Row],[RN DON Hours]])</f>
        <v>87.176999999999992</v>
      </c>
      <c r="J36" s="3">
        <f t="shared" si="1"/>
        <v>17.846444444444444</v>
      </c>
      <c r="K36" s="4">
        <f>Table39[[#This Row],[RN Hours Contract (W/ Admin, DON)]]/Table39[[#This Row],[RN Hours (w/ Admin, DON)]]</f>
        <v>0.20471505608640406</v>
      </c>
      <c r="L36" s="3">
        <v>63.107555555555557</v>
      </c>
      <c r="M36" s="3">
        <v>12.413999999999998</v>
      </c>
      <c r="N36" s="4">
        <f>Table39[[#This Row],[RN Hours Contract]]/Table39[[#This Row],[RN Hours]]</f>
        <v>0.19671178657952557</v>
      </c>
      <c r="O36" s="3">
        <v>18.736111111111111</v>
      </c>
      <c r="P36" s="3">
        <v>5.4324444444444442</v>
      </c>
      <c r="Q36" s="4">
        <f>Table39[[#This Row],[RN Admin Hours Contract]]/Table39[[#This Row],[RN Admin Hours]]</f>
        <v>0.28994514455151965</v>
      </c>
      <c r="R36" s="3">
        <v>5.333333333333333</v>
      </c>
      <c r="S36" s="3">
        <v>0</v>
      </c>
      <c r="T36" s="4">
        <f>Table39[[#This Row],[RN DON Hours Contract]]/Table39[[#This Row],[RN DON Hours]]</f>
        <v>0</v>
      </c>
      <c r="U36" s="3">
        <f>SUM(Table39[[#This Row],[LPN Hours]], Table39[[#This Row],[LPN Admin Hours]])</f>
        <v>117.44544444444445</v>
      </c>
      <c r="V36" s="3">
        <f>Table39[[#This Row],[LPN Hours Contract]]+Table39[[#This Row],[LPN Admin Hours Contract]]</f>
        <v>43.417666666666655</v>
      </c>
      <c r="W36" s="4">
        <f t="shared" si="2"/>
        <v>0.36968370184170607</v>
      </c>
      <c r="X36" s="3">
        <v>109.50377777777778</v>
      </c>
      <c r="Y36" s="3">
        <v>43.417666666666655</v>
      </c>
      <c r="Z36" s="4">
        <f>Table39[[#This Row],[LPN Hours Contract]]/Table39[[#This Row],[LPN Hours]]</f>
        <v>0.39649469221761996</v>
      </c>
      <c r="AA36" s="3">
        <v>7.9416666666666664</v>
      </c>
      <c r="AB36" s="3">
        <v>0</v>
      </c>
      <c r="AC36" s="4">
        <f>Table39[[#This Row],[LPN Admin Hours Contract]]/Table39[[#This Row],[LPN Admin Hours]]</f>
        <v>0</v>
      </c>
      <c r="AD36" s="3">
        <f>SUM(Table39[[#This Row],[CNA Hours]], Table39[[#This Row],[NA in Training Hours]], Table39[[#This Row],[Med Aide/Tech Hours]])</f>
        <v>259.96677777777779</v>
      </c>
      <c r="AE36" s="3">
        <f>SUM(Table39[[#This Row],[CNA Hours Contract]], Table39[[#This Row],[NA in Training Hours Contract]], Table39[[#This Row],[Med Aide/Tech Hours Contract]])</f>
        <v>84.789333333333317</v>
      </c>
      <c r="AF36" s="4">
        <f>Table39[[#This Row],[CNA/NA/Med Aide Contract Hours]]/Table39[[#This Row],[Total CNA, NA in Training, Med Aide/Tech Hours]]</f>
        <v>0.32615449580950723</v>
      </c>
      <c r="AG36" s="3">
        <v>218.80622222222223</v>
      </c>
      <c r="AH36" s="3">
        <v>84.789333333333317</v>
      </c>
      <c r="AI36" s="4">
        <f>Table39[[#This Row],[CNA Hours Contract]]/Table39[[#This Row],[CNA Hours]]</f>
        <v>0.38750878504369152</v>
      </c>
      <c r="AJ36" s="3">
        <v>41.160555555555554</v>
      </c>
      <c r="AK36" s="3">
        <v>0</v>
      </c>
      <c r="AL36" s="4">
        <f>Table39[[#This Row],[NA in Training Hours Contract]]/Table39[[#This Row],[NA in Training Hours]]</f>
        <v>0</v>
      </c>
      <c r="AM36" s="3">
        <v>0</v>
      </c>
      <c r="AN36" s="3">
        <v>0</v>
      </c>
      <c r="AO36" s="4">
        <v>0</v>
      </c>
      <c r="AP36" s="1" t="s">
        <v>34</v>
      </c>
      <c r="AQ36" s="1">
        <v>3</v>
      </c>
    </row>
    <row r="37" spans="1:43" x14ac:dyDescent="0.2">
      <c r="A37" s="1" t="s">
        <v>681</v>
      </c>
      <c r="B37" s="1" t="s">
        <v>735</v>
      </c>
      <c r="C37" s="1" t="s">
        <v>1479</v>
      </c>
      <c r="D37" s="1" t="s">
        <v>1712</v>
      </c>
      <c r="E37" s="3">
        <v>81.24444444444444</v>
      </c>
      <c r="F37" s="3">
        <f t="shared" si="0"/>
        <v>376.36644444444443</v>
      </c>
      <c r="G37" s="3">
        <f>SUM(Table39[[#This Row],[RN Hours Contract (W/ Admin, DON)]], Table39[[#This Row],[LPN Contract Hours (w/ Admin)]], Table39[[#This Row],[CNA/NA/Med Aide Contract Hours]])</f>
        <v>3.9928888888888889</v>
      </c>
      <c r="H37" s="4">
        <f>Table39[[#This Row],[Total Contract Hours]]/Table39[[#This Row],[Total Hours Nurse Staffing]]</f>
        <v>1.0609045912110478E-2</v>
      </c>
      <c r="I37" s="3">
        <f>SUM(Table39[[#This Row],[RN Hours]], Table39[[#This Row],[RN Admin Hours]], Table39[[#This Row],[RN DON Hours]])</f>
        <v>71.081555555555553</v>
      </c>
      <c r="J37" s="3">
        <f t="shared" si="1"/>
        <v>3.1928888888888891</v>
      </c>
      <c r="K37" s="4">
        <f>Table39[[#This Row],[RN Hours Contract (W/ Admin, DON)]]/Table39[[#This Row],[RN Hours (w/ Admin, DON)]]</f>
        <v>4.4918669321936937E-2</v>
      </c>
      <c r="L37" s="3">
        <v>39.781555555555556</v>
      </c>
      <c r="M37" s="3">
        <v>3.1928888888888891</v>
      </c>
      <c r="N37" s="4">
        <f>Table39[[#This Row],[RN Hours Contract]]/Table39[[#This Row],[RN Hours]]</f>
        <v>8.0260533915773369E-2</v>
      </c>
      <c r="O37" s="3">
        <v>26.766666666666666</v>
      </c>
      <c r="P37" s="3">
        <v>0</v>
      </c>
      <c r="Q37" s="4">
        <f>Table39[[#This Row],[RN Admin Hours Contract]]/Table39[[#This Row],[RN Admin Hours]]</f>
        <v>0</v>
      </c>
      <c r="R37" s="3">
        <v>4.5333333333333332</v>
      </c>
      <c r="S37" s="3">
        <v>0</v>
      </c>
      <c r="T37" s="4">
        <f>Table39[[#This Row],[RN DON Hours Contract]]/Table39[[#This Row],[RN DON Hours]]</f>
        <v>0</v>
      </c>
      <c r="U37" s="3">
        <f>SUM(Table39[[#This Row],[LPN Hours]], Table39[[#This Row],[LPN Admin Hours]])</f>
        <v>98.311333333333337</v>
      </c>
      <c r="V37" s="3">
        <f>Table39[[#This Row],[LPN Hours Contract]]+Table39[[#This Row],[LPN Admin Hours Contract]]</f>
        <v>0.17777777777777778</v>
      </c>
      <c r="W37" s="4">
        <f t="shared" si="2"/>
        <v>1.808314176505026E-3</v>
      </c>
      <c r="X37" s="3">
        <v>98.311333333333337</v>
      </c>
      <c r="Y37" s="3">
        <v>0.17777777777777778</v>
      </c>
      <c r="Z37" s="4">
        <f>Table39[[#This Row],[LPN Hours Contract]]/Table39[[#This Row],[LPN Hours]]</f>
        <v>1.808314176505026E-3</v>
      </c>
      <c r="AA37" s="3">
        <v>0</v>
      </c>
      <c r="AB37" s="3">
        <v>0</v>
      </c>
      <c r="AC37" s="4">
        <v>0</v>
      </c>
      <c r="AD37" s="3">
        <f>SUM(Table39[[#This Row],[CNA Hours]], Table39[[#This Row],[NA in Training Hours]], Table39[[#This Row],[Med Aide/Tech Hours]])</f>
        <v>206.97355555555555</v>
      </c>
      <c r="AE37" s="3">
        <f>SUM(Table39[[#This Row],[CNA Hours Contract]], Table39[[#This Row],[NA in Training Hours Contract]], Table39[[#This Row],[Med Aide/Tech Hours Contract]])</f>
        <v>0.62222222222222223</v>
      </c>
      <c r="AF37" s="4">
        <f>Table39[[#This Row],[CNA/NA/Med Aide Contract Hours]]/Table39[[#This Row],[Total CNA, NA in Training, Med Aide/Tech Hours]]</f>
        <v>3.0062885113610865E-3</v>
      </c>
      <c r="AG37" s="3">
        <v>206.97355555555555</v>
      </c>
      <c r="AH37" s="3">
        <v>0.62222222222222223</v>
      </c>
      <c r="AI37" s="4">
        <f>Table39[[#This Row],[CNA Hours Contract]]/Table39[[#This Row],[CNA Hours]]</f>
        <v>3.0062885113610865E-3</v>
      </c>
      <c r="AJ37" s="3">
        <v>0</v>
      </c>
      <c r="AK37" s="3">
        <v>0</v>
      </c>
      <c r="AL37" s="4">
        <v>0</v>
      </c>
      <c r="AM37" s="3">
        <v>0</v>
      </c>
      <c r="AN37" s="3">
        <v>0</v>
      </c>
      <c r="AO37" s="4">
        <v>0</v>
      </c>
      <c r="AP37" s="1" t="s">
        <v>35</v>
      </c>
      <c r="AQ37" s="1">
        <v>3</v>
      </c>
    </row>
    <row r="38" spans="1:43" x14ac:dyDescent="0.2">
      <c r="A38" s="1" t="s">
        <v>681</v>
      </c>
      <c r="B38" s="1" t="s">
        <v>736</v>
      </c>
      <c r="C38" s="1" t="s">
        <v>1380</v>
      </c>
      <c r="D38" s="1" t="s">
        <v>1728</v>
      </c>
      <c r="E38" s="3">
        <v>49.6</v>
      </c>
      <c r="F38" s="3">
        <f t="shared" si="0"/>
        <v>150.75533333333334</v>
      </c>
      <c r="G38" s="3">
        <f>SUM(Table39[[#This Row],[RN Hours Contract (W/ Admin, DON)]], Table39[[#This Row],[LPN Contract Hours (w/ Admin)]], Table39[[#This Row],[CNA/NA/Med Aide Contract Hours]])</f>
        <v>4.8805555555555555</v>
      </c>
      <c r="H38" s="4">
        <f>Table39[[#This Row],[Total Contract Hours]]/Table39[[#This Row],[Total Hours Nurse Staffing]]</f>
        <v>3.237401588150926E-2</v>
      </c>
      <c r="I38" s="3">
        <f>SUM(Table39[[#This Row],[RN Hours]], Table39[[#This Row],[RN Admin Hours]], Table39[[#This Row],[RN DON Hours]])</f>
        <v>34.530555555555551</v>
      </c>
      <c r="J38" s="3">
        <f t="shared" si="1"/>
        <v>0.38333333333333336</v>
      </c>
      <c r="K38" s="4">
        <f>Table39[[#This Row],[RN Hours Contract (W/ Admin, DON)]]/Table39[[#This Row],[RN Hours (w/ Admin, DON)]]</f>
        <v>1.1101279060413485E-2</v>
      </c>
      <c r="L38" s="3">
        <v>27.516666666666666</v>
      </c>
      <c r="M38" s="3">
        <v>0.38333333333333336</v>
      </c>
      <c r="N38" s="4">
        <f>Table39[[#This Row],[RN Hours Contract]]/Table39[[#This Row],[RN Hours]]</f>
        <v>1.3930950938824956E-2</v>
      </c>
      <c r="O38" s="3">
        <v>2.7944444444444443</v>
      </c>
      <c r="P38" s="3">
        <v>0</v>
      </c>
      <c r="Q38" s="4">
        <f>Table39[[#This Row],[RN Admin Hours Contract]]/Table39[[#This Row],[RN Admin Hours]]</f>
        <v>0</v>
      </c>
      <c r="R38" s="3">
        <v>4.2194444444444441</v>
      </c>
      <c r="S38" s="3">
        <v>0</v>
      </c>
      <c r="T38" s="4">
        <f>Table39[[#This Row],[RN DON Hours Contract]]/Table39[[#This Row],[RN DON Hours]]</f>
        <v>0</v>
      </c>
      <c r="U38" s="3">
        <f>SUM(Table39[[#This Row],[LPN Hours]], Table39[[#This Row],[LPN Admin Hours]])</f>
        <v>33.516444444444446</v>
      </c>
      <c r="V38" s="3">
        <f>Table39[[#This Row],[LPN Hours Contract]]+Table39[[#This Row],[LPN Admin Hours Contract]]</f>
        <v>0</v>
      </c>
      <c r="W38" s="4">
        <f t="shared" si="2"/>
        <v>0</v>
      </c>
      <c r="X38" s="3">
        <v>33.516444444444446</v>
      </c>
      <c r="Y38" s="3">
        <v>0</v>
      </c>
      <c r="Z38" s="4">
        <f>Table39[[#This Row],[LPN Hours Contract]]/Table39[[#This Row],[LPN Hours]]</f>
        <v>0</v>
      </c>
      <c r="AA38" s="3">
        <v>0</v>
      </c>
      <c r="AB38" s="3">
        <v>0</v>
      </c>
      <c r="AC38" s="4">
        <v>0</v>
      </c>
      <c r="AD38" s="3">
        <f>SUM(Table39[[#This Row],[CNA Hours]], Table39[[#This Row],[NA in Training Hours]], Table39[[#This Row],[Med Aide/Tech Hours]])</f>
        <v>82.708333333333329</v>
      </c>
      <c r="AE38" s="3">
        <f>SUM(Table39[[#This Row],[CNA Hours Contract]], Table39[[#This Row],[NA in Training Hours Contract]], Table39[[#This Row],[Med Aide/Tech Hours Contract]])</f>
        <v>4.4972222222222218</v>
      </c>
      <c r="AF38" s="4">
        <f>Table39[[#This Row],[CNA/NA/Med Aide Contract Hours]]/Table39[[#This Row],[Total CNA, NA in Training, Med Aide/Tech Hours]]</f>
        <v>5.4374475230898403E-2</v>
      </c>
      <c r="AG38" s="3">
        <v>82.708333333333329</v>
      </c>
      <c r="AH38" s="3">
        <v>4.4972222222222218</v>
      </c>
      <c r="AI38" s="4">
        <f>Table39[[#This Row],[CNA Hours Contract]]/Table39[[#This Row],[CNA Hours]]</f>
        <v>5.4374475230898403E-2</v>
      </c>
      <c r="AJ38" s="3">
        <v>0</v>
      </c>
      <c r="AK38" s="3">
        <v>0</v>
      </c>
      <c r="AL38" s="4">
        <v>0</v>
      </c>
      <c r="AM38" s="3">
        <v>0</v>
      </c>
      <c r="AN38" s="3">
        <v>0</v>
      </c>
      <c r="AO38" s="4">
        <v>0</v>
      </c>
      <c r="AP38" s="1" t="s">
        <v>36</v>
      </c>
      <c r="AQ38" s="1">
        <v>3</v>
      </c>
    </row>
    <row r="39" spans="1:43" x14ac:dyDescent="0.2">
      <c r="A39" s="1" t="s">
        <v>681</v>
      </c>
      <c r="B39" s="1" t="s">
        <v>737</v>
      </c>
      <c r="C39" s="1" t="s">
        <v>1480</v>
      </c>
      <c r="D39" s="1" t="s">
        <v>1729</v>
      </c>
      <c r="E39" s="3">
        <v>268.27777777777777</v>
      </c>
      <c r="F39" s="3">
        <f t="shared" si="0"/>
        <v>1162.3404444444443</v>
      </c>
      <c r="G39" s="3">
        <f>SUM(Table39[[#This Row],[RN Hours Contract (W/ Admin, DON)]], Table39[[#This Row],[LPN Contract Hours (w/ Admin)]], Table39[[#This Row],[CNA/NA/Med Aide Contract Hours]])</f>
        <v>0</v>
      </c>
      <c r="H39" s="4">
        <f>Table39[[#This Row],[Total Contract Hours]]/Table39[[#This Row],[Total Hours Nurse Staffing]]</f>
        <v>0</v>
      </c>
      <c r="I39" s="3">
        <f>SUM(Table39[[#This Row],[RN Hours]], Table39[[#This Row],[RN Admin Hours]], Table39[[#This Row],[RN DON Hours]])</f>
        <v>237.9411111111111</v>
      </c>
      <c r="J39" s="3">
        <f t="shared" si="1"/>
        <v>0</v>
      </c>
      <c r="K39" s="4">
        <f>Table39[[#This Row],[RN Hours Contract (W/ Admin, DON)]]/Table39[[#This Row],[RN Hours (w/ Admin, DON)]]</f>
        <v>0</v>
      </c>
      <c r="L39" s="3">
        <v>178.34899999999999</v>
      </c>
      <c r="M39" s="3">
        <v>0</v>
      </c>
      <c r="N39" s="4">
        <f>Table39[[#This Row],[RN Hours Contract]]/Table39[[#This Row],[RN Hours]]</f>
        <v>0</v>
      </c>
      <c r="O39" s="3">
        <v>54.575444444444443</v>
      </c>
      <c r="P39" s="3">
        <v>0</v>
      </c>
      <c r="Q39" s="4">
        <f>Table39[[#This Row],[RN Admin Hours Contract]]/Table39[[#This Row],[RN Admin Hours]]</f>
        <v>0</v>
      </c>
      <c r="R39" s="3">
        <v>5.0166666666666666</v>
      </c>
      <c r="S39" s="3">
        <v>0</v>
      </c>
      <c r="T39" s="4">
        <f>Table39[[#This Row],[RN DON Hours Contract]]/Table39[[#This Row],[RN DON Hours]]</f>
        <v>0</v>
      </c>
      <c r="U39" s="3">
        <f>SUM(Table39[[#This Row],[LPN Hours]], Table39[[#This Row],[LPN Admin Hours]])</f>
        <v>267.93833333333333</v>
      </c>
      <c r="V39" s="3">
        <f>Table39[[#This Row],[LPN Hours Contract]]+Table39[[#This Row],[LPN Admin Hours Contract]]</f>
        <v>0</v>
      </c>
      <c r="W39" s="4">
        <f t="shared" si="2"/>
        <v>0</v>
      </c>
      <c r="X39" s="3">
        <v>252.24533333333335</v>
      </c>
      <c r="Y39" s="3">
        <v>0</v>
      </c>
      <c r="Z39" s="4">
        <f>Table39[[#This Row],[LPN Hours Contract]]/Table39[[#This Row],[LPN Hours]]</f>
        <v>0</v>
      </c>
      <c r="AA39" s="3">
        <v>15.693</v>
      </c>
      <c r="AB39" s="3">
        <v>0</v>
      </c>
      <c r="AC39" s="4">
        <f>Table39[[#This Row],[LPN Admin Hours Contract]]/Table39[[#This Row],[LPN Admin Hours]]</f>
        <v>0</v>
      </c>
      <c r="AD39" s="3">
        <f>SUM(Table39[[#This Row],[CNA Hours]], Table39[[#This Row],[NA in Training Hours]], Table39[[#This Row],[Med Aide/Tech Hours]])</f>
        <v>656.4609999999999</v>
      </c>
      <c r="AE39" s="3">
        <f>SUM(Table39[[#This Row],[CNA Hours Contract]], Table39[[#This Row],[NA in Training Hours Contract]], Table39[[#This Row],[Med Aide/Tech Hours Contract]])</f>
        <v>0</v>
      </c>
      <c r="AF39" s="4">
        <f>Table39[[#This Row],[CNA/NA/Med Aide Contract Hours]]/Table39[[#This Row],[Total CNA, NA in Training, Med Aide/Tech Hours]]</f>
        <v>0</v>
      </c>
      <c r="AG39" s="3">
        <v>622.01944444444439</v>
      </c>
      <c r="AH39" s="3">
        <v>0</v>
      </c>
      <c r="AI39" s="4">
        <f>Table39[[#This Row],[CNA Hours Contract]]/Table39[[#This Row],[CNA Hours]]</f>
        <v>0</v>
      </c>
      <c r="AJ39" s="3">
        <v>34.441555555555553</v>
      </c>
      <c r="AK39" s="3">
        <v>0</v>
      </c>
      <c r="AL39" s="4">
        <f>Table39[[#This Row],[NA in Training Hours Contract]]/Table39[[#This Row],[NA in Training Hours]]</f>
        <v>0</v>
      </c>
      <c r="AM39" s="3">
        <v>0</v>
      </c>
      <c r="AN39" s="3">
        <v>0</v>
      </c>
      <c r="AO39" s="4">
        <v>0</v>
      </c>
      <c r="AP39" s="1" t="s">
        <v>37</v>
      </c>
      <c r="AQ39" s="1">
        <v>3</v>
      </c>
    </row>
    <row r="40" spans="1:43" x14ac:dyDescent="0.2">
      <c r="A40" s="1" t="s">
        <v>681</v>
      </c>
      <c r="B40" s="1" t="s">
        <v>738</v>
      </c>
      <c r="C40" s="1" t="s">
        <v>1481</v>
      </c>
      <c r="D40" s="1" t="s">
        <v>1709</v>
      </c>
      <c r="E40" s="3">
        <v>30.544444444444444</v>
      </c>
      <c r="F40" s="3">
        <f t="shared" si="0"/>
        <v>144.09511111111112</v>
      </c>
      <c r="G40" s="3">
        <f>SUM(Table39[[#This Row],[RN Hours Contract (W/ Admin, DON)]], Table39[[#This Row],[LPN Contract Hours (w/ Admin)]], Table39[[#This Row],[CNA/NA/Med Aide Contract Hours]])</f>
        <v>26.416666666666668</v>
      </c>
      <c r="H40" s="4">
        <f>Table39[[#This Row],[Total Contract Hours]]/Table39[[#This Row],[Total Hours Nurse Staffing]]</f>
        <v>0.1833279870702684</v>
      </c>
      <c r="I40" s="3">
        <f>SUM(Table39[[#This Row],[RN Hours]], Table39[[#This Row],[RN Admin Hours]], Table39[[#This Row],[RN DON Hours]])</f>
        <v>34.687111111111115</v>
      </c>
      <c r="J40" s="3">
        <f t="shared" si="1"/>
        <v>6.8138888888888891</v>
      </c>
      <c r="K40" s="4">
        <f>Table39[[#This Row],[RN Hours Contract (W/ Admin, DON)]]/Table39[[#This Row],[RN Hours (w/ Admin, DON)]]</f>
        <v>0.1964386387515055</v>
      </c>
      <c r="L40" s="3">
        <v>29.087111111111113</v>
      </c>
      <c r="M40" s="3">
        <v>6.8138888888888891</v>
      </c>
      <c r="N40" s="4">
        <f>Table39[[#This Row],[RN Hours Contract]]/Table39[[#This Row],[RN Hours]]</f>
        <v>0.23425801424074807</v>
      </c>
      <c r="O40" s="3">
        <v>0</v>
      </c>
      <c r="P40" s="3">
        <v>0</v>
      </c>
      <c r="Q40" s="4">
        <v>0</v>
      </c>
      <c r="R40" s="3">
        <v>5.6</v>
      </c>
      <c r="S40" s="3">
        <v>0</v>
      </c>
      <c r="T40" s="4">
        <f>Table39[[#This Row],[RN DON Hours Contract]]/Table39[[#This Row],[RN DON Hours]]</f>
        <v>0</v>
      </c>
      <c r="U40" s="3">
        <f>SUM(Table39[[#This Row],[LPN Hours]], Table39[[#This Row],[LPN Admin Hours]])</f>
        <v>44.503888888888888</v>
      </c>
      <c r="V40" s="3">
        <f>Table39[[#This Row],[LPN Hours Contract]]+Table39[[#This Row],[LPN Admin Hours Contract]]</f>
        <v>14.005555555555556</v>
      </c>
      <c r="W40" s="4">
        <f t="shared" si="2"/>
        <v>0.3147040832886015</v>
      </c>
      <c r="X40" s="3">
        <v>44.503888888888888</v>
      </c>
      <c r="Y40" s="3">
        <v>14.005555555555556</v>
      </c>
      <c r="Z40" s="4">
        <f>Table39[[#This Row],[LPN Hours Contract]]/Table39[[#This Row],[LPN Hours]]</f>
        <v>0.3147040832886015</v>
      </c>
      <c r="AA40" s="3">
        <v>0</v>
      </c>
      <c r="AB40" s="3">
        <v>0</v>
      </c>
      <c r="AC40" s="4">
        <v>0</v>
      </c>
      <c r="AD40" s="3">
        <f>SUM(Table39[[#This Row],[CNA Hours]], Table39[[#This Row],[NA in Training Hours]], Table39[[#This Row],[Med Aide/Tech Hours]])</f>
        <v>64.904111111111106</v>
      </c>
      <c r="AE40" s="3">
        <f>SUM(Table39[[#This Row],[CNA Hours Contract]], Table39[[#This Row],[NA in Training Hours Contract]], Table39[[#This Row],[Med Aide/Tech Hours Contract]])</f>
        <v>5.5972222222222223</v>
      </c>
      <c r="AF40" s="4">
        <f>Table39[[#This Row],[CNA/NA/Med Aide Contract Hours]]/Table39[[#This Row],[Total CNA, NA in Training, Med Aide/Tech Hours]]</f>
        <v>8.6238331076442687E-2</v>
      </c>
      <c r="AG40" s="3">
        <v>64.904111111111106</v>
      </c>
      <c r="AH40" s="3">
        <v>5.5972222222222223</v>
      </c>
      <c r="AI40" s="4">
        <f>Table39[[#This Row],[CNA Hours Contract]]/Table39[[#This Row],[CNA Hours]]</f>
        <v>8.6238331076442687E-2</v>
      </c>
      <c r="AJ40" s="3">
        <v>0</v>
      </c>
      <c r="AK40" s="3">
        <v>0</v>
      </c>
      <c r="AL40" s="4">
        <v>0</v>
      </c>
      <c r="AM40" s="3">
        <v>0</v>
      </c>
      <c r="AN40" s="3">
        <v>0</v>
      </c>
      <c r="AO40" s="4">
        <v>0</v>
      </c>
      <c r="AP40" s="1" t="s">
        <v>38</v>
      </c>
      <c r="AQ40" s="1">
        <v>3</v>
      </c>
    </row>
    <row r="41" spans="1:43" x14ac:dyDescent="0.2">
      <c r="A41" s="1" t="s">
        <v>681</v>
      </c>
      <c r="B41" s="1" t="s">
        <v>739</v>
      </c>
      <c r="C41" s="1" t="s">
        <v>1457</v>
      </c>
      <c r="D41" s="1" t="s">
        <v>1703</v>
      </c>
      <c r="E41" s="3">
        <v>76.833333333333329</v>
      </c>
      <c r="F41" s="3">
        <f t="shared" si="0"/>
        <v>261.31666666666666</v>
      </c>
      <c r="G41" s="3">
        <f>SUM(Table39[[#This Row],[RN Hours Contract (W/ Admin, DON)]], Table39[[#This Row],[LPN Contract Hours (w/ Admin)]], Table39[[#This Row],[CNA/NA/Med Aide Contract Hours]])</f>
        <v>1.1555555555555554</v>
      </c>
      <c r="H41" s="4">
        <f>Table39[[#This Row],[Total Contract Hours]]/Table39[[#This Row],[Total Hours Nurse Staffing]]</f>
        <v>4.4220507260241933E-3</v>
      </c>
      <c r="I41" s="3">
        <f>SUM(Table39[[#This Row],[RN Hours]], Table39[[#This Row],[RN Admin Hours]], Table39[[#This Row],[RN DON Hours]])</f>
        <v>29.05833333333333</v>
      </c>
      <c r="J41" s="3">
        <f t="shared" ref="J41:J104" si="3">SUM(M41,P41,S41)</f>
        <v>1.1555555555555554</v>
      </c>
      <c r="K41" s="4">
        <f>Table39[[#This Row],[RN Hours Contract (W/ Admin, DON)]]/Table39[[#This Row],[RN Hours (w/ Admin, DON)]]</f>
        <v>3.9766752700506641E-2</v>
      </c>
      <c r="L41" s="3">
        <v>24.774999999999999</v>
      </c>
      <c r="M41" s="3">
        <v>1.1555555555555554</v>
      </c>
      <c r="N41" s="4">
        <f>Table39[[#This Row],[RN Hours Contract]]/Table39[[#This Row],[RN Hours]]</f>
        <v>4.6642000224240386E-2</v>
      </c>
      <c r="O41" s="3">
        <v>4.2833333333333332</v>
      </c>
      <c r="P41" s="3">
        <v>0</v>
      </c>
      <c r="Q41" s="4">
        <f>Table39[[#This Row],[RN Admin Hours Contract]]/Table39[[#This Row],[RN Admin Hours]]</f>
        <v>0</v>
      </c>
      <c r="R41" s="3">
        <v>0</v>
      </c>
      <c r="S41" s="3">
        <v>0</v>
      </c>
      <c r="T41" s="4">
        <v>0</v>
      </c>
      <c r="U41" s="3">
        <f>SUM(Table39[[#This Row],[LPN Hours]], Table39[[#This Row],[LPN Admin Hours]])</f>
        <v>85.311111111111117</v>
      </c>
      <c r="V41" s="3">
        <f>Table39[[#This Row],[LPN Hours Contract]]+Table39[[#This Row],[LPN Admin Hours Contract]]</f>
        <v>0</v>
      </c>
      <c r="W41" s="4">
        <f t="shared" ref="W41:W104" si="4">V41/U41</f>
        <v>0</v>
      </c>
      <c r="X41" s="3">
        <v>85.311111111111117</v>
      </c>
      <c r="Y41" s="3">
        <v>0</v>
      </c>
      <c r="Z41" s="4">
        <f>Table39[[#This Row],[LPN Hours Contract]]/Table39[[#This Row],[LPN Hours]]</f>
        <v>0</v>
      </c>
      <c r="AA41" s="3">
        <v>0</v>
      </c>
      <c r="AB41" s="3">
        <v>0</v>
      </c>
      <c r="AC41" s="4">
        <v>0</v>
      </c>
      <c r="AD41" s="3">
        <f>SUM(Table39[[#This Row],[CNA Hours]], Table39[[#This Row],[NA in Training Hours]], Table39[[#This Row],[Med Aide/Tech Hours]])</f>
        <v>146.94722222222222</v>
      </c>
      <c r="AE41" s="3">
        <f>SUM(Table39[[#This Row],[CNA Hours Contract]], Table39[[#This Row],[NA in Training Hours Contract]], Table39[[#This Row],[Med Aide/Tech Hours Contract]])</f>
        <v>0</v>
      </c>
      <c r="AF41" s="4">
        <f>Table39[[#This Row],[CNA/NA/Med Aide Contract Hours]]/Table39[[#This Row],[Total CNA, NA in Training, Med Aide/Tech Hours]]</f>
        <v>0</v>
      </c>
      <c r="AG41" s="3">
        <v>146.94722222222222</v>
      </c>
      <c r="AH41" s="3">
        <v>0</v>
      </c>
      <c r="AI41" s="4">
        <f>Table39[[#This Row],[CNA Hours Contract]]/Table39[[#This Row],[CNA Hours]]</f>
        <v>0</v>
      </c>
      <c r="AJ41" s="3">
        <v>0</v>
      </c>
      <c r="AK41" s="3">
        <v>0</v>
      </c>
      <c r="AL41" s="4">
        <v>0</v>
      </c>
      <c r="AM41" s="3">
        <v>0</v>
      </c>
      <c r="AN41" s="3">
        <v>0</v>
      </c>
      <c r="AO41" s="4">
        <v>0</v>
      </c>
      <c r="AP41" s="1" t="s">
        <v>39</v>
      </c>
      <c r="AQ41" s="1">
        <v>3</v>
      </c>
    </row>
    <row r="42" spans="1:43" x14ac:dyDescent="0.2">
      <c r="A42" s="1" t="s">
        <v>681</v>
      </c>
      <c r="B42" s="1" t="s">
        <v>740</v>
      </c>
      <c r="C42" s="1" t="s">
        <v>1477</v>
      </c>
      <c r="D42" s="1" t="s">
        <v>1725</v>
      </c>
      <c r="E42" s="3">
        <v>104.15555555555555</v>
      </c>
      <c r="F42" s="3">
        <f t="shared" si="0"/>
        <v>434.02222222222224</v>
      </c>
      <c r="G42" s="3">
        <f>SUM(Table39[[#This Row],[RN Hours Contract (W/ Admin, DON)]], Table39[[#This Row],[LPN Contract Hours (w/ Admin)]], Table39[[#This Row],[CNA/NA/Med Aide Contract Hours]])</f>
        <v>10.777777777777779</v>
      </c>
      <c r="H42" s="4">
        <f>Table39[[#This Row],[Total Contract Hours]]/Table39[[#This Row],[Total Hours Nurse Staffing]]</f>
        <v>2.4832317853668528E-2</v>
      </c>
      <c r="I42" s="3">
        <f>SUM(Table39[[#This Row],[RN Hours]], Table39[[#This Row],[RN Admin Hours]], Table39[[#This Row],[RN DON Hours]])</f>
        <v>78.49444444444444</v>
      </c>
      <c r="J42" s="3">
        <f t="shared" si="3"/>
        <v>0</v>
      </c>
      <c r="K42" s="4">
        <f>Table39[[#This Row],[RN Hours Contract (W/ Admin, DON)]]/Table39[[#This Row],[RN Hours (w/ Admin, DON)]]</f>
        <v>0</v>
      </c>
      <c r="L42" s="3">
        <v>48.130555555555553</v>
      </c>
      <c r="M42" s="3">
        <v>0</v>
      </c>
      <c r="N42" s="4">
        <f>Table39[[#This Row],[RN Hours Contract]]/Table39[[#This Row],[RN Hours]]</f>
        <v>0</v>
      </c>
      <c r="O42" s="3">
        <v>24.852777777777778</v>
      </c>
      <c r="P42" s="3">
        <v>0</v>
      </c>
      <c r="Q42" s="4">
        <f>Table39[[#This Row],[RN Admin Hours Contract]]/Table39[[#This Row],[RN Admin Hours]]</f>
        <v>0</v>
      </c>
      <c r="R42" s="3">
        <v>5.5111111111111111</v>
      </c>
      <c r="S42" s="3">
        <v>0</v>
      </c>
      <c r="T42" s="4">
        <f>Table39[[#This Row],[RN DON Hours Contract]]/Table39[[#This Row],[RN DON Hours]]</f>
        <v>0</v>
      </c>
      <c r="U42" s="3">
        <f>SUM(Table39[[#This Row],[LPN Hours]], Table39[[#This Row],[LPN Admin Hours]])</f>
        <v>108.14999999999999</v>
      </c>
      <c r="V42" s="3">
        <f>Table39[[#This Row],[LPN Hours Contract]]+Table39[[#This Row],[LPN Admin Hours Contract]]</f>
        <v>10.777777777777779</v>
      </c>
      <c r="W42" s="4">
        <f t="shared" si="4"/>
        <v>9.9655827811167635E-2</v>
      </c>
      <c r="X42" s="3">
        <v>102.8</v>
      </c>
      <c r="Y42" s="3">
        <v>10.627777777777778</v>
      </c>
      <c r="Z42" s="4">
        <f>Table39[[#This Row],[LPN Hours Contract]]/Table39[[#This Row],[LPN Hours]]</f>
        <v>0.10338305231301341</v>
      </c>
      <c r="AA42" s="3">
        <v>5.35</v>
      </c>
      <c r="AB42" s="3">
        <v>0.15</v>
      </c>
      <c r="AC42" s="4">
        <f>Table39[[#This Row],[LPN Admin Hours Contract]]/Table39[[#This Row],[LPN Admin Hours]]</f>
        <v>2.8037383177570093E-2</v>
      </c>
      <c r="AD42" s="3">
        <f>SUM(Table39[[#This Row],[CNA Hours]], Table39[[#This Row],[NA in Training Hours]], Table39[[#This Row],[Med Aide/Tech Hours]])</f>
        <v>247.37777777777777</v>
      </c>
      <c r="AE42" s="3">
        <f>SUM(Table39[[#This Row],[CNA Hours Contract]], Table39[[#This Row],[NA in Training Hours Contract]], Table39[[#This Row],[Med Aide/Tech Hours Contract]])</f>
        <v>0</v>
      </c>
      <c r="AF42" s="4">
        <f>Table39[[#This Row],[CNA/NA/Med Aide Contract Hours]]/Table39[[#This Row],[Total CNA, NA in Training, Med Aide/Tech Hours]]</f>
        <v>0</v>
      </c>
      <c r="AG42" s="3">
        <v>247.37777777777777</v>
      </c>
      <c r="AH42" s="3">
        <v>0</v>
      </c>
      <c r="AI42" s="4">
        <f>Table39[[#This Row],[CNA Hours Contract]]/Table39[[#This Row],[CNA Hours]]</f>
        <v>0</v>
      </c>
      <c r="AJ42" s="3">
        <v>0</v>
      </c>
      <c r="AK42" s="3">
        <v>0</v>
      </c>
      <c r="AL42" s="4">
        <v>0</v>
      </c>
      <c r="AM42" s="3">
        <v>0</v>
      </c>
      <c r="AN42" s="3">
        <v>0</v>
      </c>
      <c r="AO42" s="4">
        <v>0</v>
      </c>
      <c r="AP42" s="1" t="s">
        <v>40</v>
      </c>
      <c r="AQ42" s="1">
        <v>3</v>
      </c>
    </row>
    <row r="43" spans="1:43" x14ac:dyDescent="0.2">
      <c r="A43" s="1" t="s">
        <v>681</v>
      </c>
      <c r="B43" s="1" t="s">
        <v>741</v>
      </c>
      <c r="C43" s="1" t="s">
        <v>1399</v>
      </c>
      <c r="D43" s="1" t="s">
        <v>1725</v>
      </c>
      <c r="E43" s="3">
        <v>68.844444444444449</v>
      </c>
      <c r="F43" s="3">
        <f t="shared" si="0"/>
        <v>320.18611111111113</v>
      </c>
      <c r="G43" s="3">
        <f>SUM(Table39[[#This Row],[RN Hours Contract (W/ Admin, DON)]], Table39[[#This Row],[LPN Contract Hours (w/ Admin)]], Table39[[#This Row],[CNA/NA/Med Aide Contract Hours]])</f>
        <v>0</v>
      </c>
      <c r="H43" s="4">
        <f>Table39[[#This Row],[Total Contract Hours]]/Table39[[#This Row],[Total Hours Nurse Staffing]]</f>
        <v>0</v>
      </c>
      <c r="I43" s="3">
        <f>SUM(Table39[[#This Row],[RN Hours]], Table39[[#This Row],[RN Admin Hours]], Table39[[#This Row],[RN DON Hours]])</f>
        <v>79.630555555555546</v>
      </c>
      <c r="J43" s="3">
        <f t="shared" si="3"/>
        <v>0</v>
      </c>
      <c r="K43" s="4">
        <f>Table39[[#This Row],[RN Hours Contract (W/ Admin, DON)]]/Table39[[#This Row],[RN Hours (w/ Admin, DON)]]</f>
        <v>0</v>
      </c>
      <c r="L43" s="3">
        <v>61.130555555555553</v>
      </c>
      <c r="M43" s="3">
        <v>0</v>
      </c>
      <c r="N43" s="4">
        <f>Table39[[#This Row],[RN Hours Contract]]/Table39[[#This Row],[RN Hours]]</f>
        <v>0</v>
      </c>
      <c r="O43" s="3">
        <v>13.255555555555556</v>
      </c>
      <c r="P43" s="3">
        <v>0</v>
      </c>
      <c r="Q43" s="4">
        <f>Table39[[#This Row],[RN Admin Hours Contract]]/Table39[[#This Row],[RN Admin Hours]]</f>
        <v>0</v>
      </c>
      <c r="R43" s="3">
        <v>5.2444444444444445</v>
      </c>
      <c r="S43" s="3">
        <v>0</v>
      </c>
      <c r="T43" s="4">
        <f>Table39[[#This Row],[RN DON Hours Contract]]/Table39[[#This Row],[RN DON Hours]]</f>
        <v>0</v>
      </c>
      <c r="U43" s="3">
        <f>SUM(Table39[[#This Row],[LPN Hours]], Table39[[#This Row],[LPN Admin Hours]])</f>
        <v>81.37777777777778</v>
      </c>
      <c r="V43" s="3">
        <f>Table39[[#This Row],[LPN Hours Contract]]+Table39[[#This Row],[LPN Admin Hours Contract]]</f>
        <v>0</v>
      </c>
      <c r="W43" s="4">
        <f t="shared" si="4"/>
        <v>0</v>
      </c>
      <c r="X43" s="3">
        <v>81.37777777777778</v>
      </c>
      <c r="Y43" s="3">
        <v>0</v>
      </c>
      <c r="Z43" s="4">
        <f>Table39[[#This Row],[LPN Hours Contract]]/Table39[[#This Row],[LPN Hours]]</f>
        <v>0</v>
      </c>
      <c r="AA43" s="3">
        <v>0</v>
      </c>
      <c r="AB43" s="3">
        <v>0</v>
      </c>
      <c r="AC43" s="4">
        <v>0</v>
      </c>
      <c r="AD43" s="3">
        <f>SUM(Table39[[#This Row],[CNA Hours]], Table39[[#This Row],[NA in Training Hours]], Table39[[#This Row],[Med Aide/Tech Hours]])</f>
        <v>159.17777777777778</v>
      </c>
      <c r="AE43" s="3">
        <f>SUM(Table39[[#This Row],[CNA Hours Contract]], Table39[[#This Row],[NA in Training Hours Contract]], Table39[[#This Row],[Med Aide/Tech Hours Contract]])</f>
        <v>0</v>
      </c>
      <c r="AF43" s="4">
        <f>Table39[[#This Row],[CNA/NA/Med Aide Contract Hours]]/Table39[[#This Row],[Total CNA, NA in Training, Med Aide/Tech Hours]]</f>
        <v>0</v>
      </c>
      <c r="AG43" s="3">
        <v>159.17777777777778</v>
      </c>
      <c r="AH43" s="3">
        <v>0</v>
      </c>
      <c r="AI43" s="4">
        <f>Table39[[#This Row],[CNA Hours Contract]]/Table39[[#This Row],[CNA Hours]]</f>
        <v>0</v>
      </c>
      <c r="AJ43" s="3">
        <v>0</v>
      </c>
      <c r="AK43" s="3">
        <v>0</v>
      </c>
      <c r="AL43" s="4">
        <v>0</v>
      </c>
      <c r="AM43" s="3">
        <v>0</v>
      </c>
      <c r="AN43" s="3">
        <v>0</v>
      </c>
      <c r="AO43" s="4">
        <v>0</v>
      </c>
      <c r="AP43" s="1" t="s">
        <v>41</v>
      </c>
      <c r="AQ43" s="1">
        <v>3</v>
      </c>
    </row>
    <row r="44" spans="1:43" x14ac:dyDescent="0.2">
      <c r="A44" s="1" t="s">
        <v>681</v>
      </c>
      <c r="B44" s="1" t="s">
        <v>742</v>
      </c>
      <c r="C44" s="1" t="s">
        <v>1482</v>
      </c>
      <c r="D44" s="1" t="s">
        <v>1722</v>
      </c>
      <c r="E44" s="3">
        <v>43.733333333333334</v>
      </c>
      <c r="F44" s="3">
        <f t="shared" si="0"/>
        <v>154.18333333333334</v>
      </c>
      <c r="G44" s="3">
        <f>SUM(Table39[[#This Row],[RN Hours Contract (W/ Admin, DON)]], Table39[[#This Row],[LPN Contract Hours (w/ Admin)]], Table39[[#This Row],[CNA/NA/Med Aide Contract Hours]])</f>
        <v>0</v>
      </c>
      <c r="H44" s="4">
        <f>Table39[[#This Row],[Total Contract Hours]]/Table39[[#This Row],[Total Hours Nurse Staffing]]</f>
        <v>0</v>
      </c>
      <c r="I44" s="3">
        <f>SUM(Table39[[#This Row],[RN Hours]], Table39[[#This Row],[RN Admin Hours]], Table39[[#This Row],[RN DON Hours]])</f>
        <v>40.794444444444444</v>
      </c>
      <c r="J44" s="3">
        <f t="shared" si="3"/>
        <v>0</v>
      </c>
      <c r="K44" s="4">
        <f>Table39[[#This Row],[RN Hours Contract (W/ Admin, DON)]]/Table39[[#This Row],[RN Hours (w/ Admin, DON)]]</f>
        <v>0</v>
      </c>
      <c r="L44" s="3">
        <v>30.05</v>
      </c>
      <c r="M44" s="3">
        <v>0</v>
      </c>
      <c r="N44" s="4">
        <f>Table39[[#This Row],[RN Hours Contract]]/Table39[[#This Row],[RN Hours]]</f>
        <v>0</v>
      </c>
      <c r="O44" s="3">
        <v>5.5777777777777775</v>
      </c>
      <c r="P44" s="3">
        <v>0</v>
      </c>
      <c r="Q44" s="4">
        <f>Table39[[#This Row],[RN Admin Hours Contract]]/Table39[[#This Row],[RN Admin Hours]]</f>
        <v>0</v>
      </c>
      <c r="R44" s="3">
        <v>5.166666666666667</v>
      </c>
      <c r="S44" s="3">
        <v>0</v>
      </c>
      <c r="T44" s="4">
        <f>Table39[[#This Row],[RN DON Hours Contract]]/Table39[[#This Row],[RN DON Hours]]</f>
        <v>0</v>
      </c>
      <c r="U44" s="3">
        <f>SUM(Table39[[#This Row],[LPN Hours]], Table39[[#This Row],[LPN Admin Hours]])</f>
        <v>24.069444444444443</v>
      </c>
      <c r="V44" s="3">
        <f>Table39[[#This Row],[LPN Hours Contract]]+Table39[[#This Row],[LPN Admin Hours Contract]]</f>
        <v>0</v>
      </c>
      <c r="W44" s="4">
        <f t="shared" si="4"/>
        <v>0</v>
      </c>
      <c r="X44" s="3">
        <v>24.069444444444443</v>
      </c>
      <c r="Y44" s="3">
        <v>0</v>
      </c>
      <c r="Z44" s="4">
        <f>Table39[[#This Row],[LPN Hours Contract]]/Table39[[#This Row],[LPN Hours]]</f>
        <v>0</v>
      </c>
      <c r="AA44" s="3">
        <v>0</v>
      </c>
      <c r="AB44" s="3">
        <v>0</v>
      </c>
      <c r="AC44" s="4">
        <v>0</v>
      </c>
      <c r="AD44" s="3">
        <f>SUM(Table39[[#This Row],[CNA Hours]], Table39[[#This Row],[NA in Training Hours]], Table39[[#This Row],[Med Aide/Tech Hours]])</f>
        <v>89.319444444444443</v>
      </c>
      <c r="AE44" s="3">
        <f>SUM(Table39[[#This Row],[CNA Hours Contract]], Table39[[#This Row],[NA in Training Hours Contract]], Table39[[#This Row],[Med Aide/Tech Hours Contract]])</f>
        <v>0</v>
      </c>
      <c r="AF44" s="4">
        <f>Table39[[#This Row],[CNA/NA/Med Aide Contract Hours]]/Table39[[#This Row],[Total CNA, NA in Training, Med Aide/Tech Hours]]</f>
        <v>0</v>
      </c>
      <c r="AG44" s="3">
        <v>89.319444444444443</v>
      </c>
      <c r="AH44" s="3">
        <v>0</v>
      </c>
      <c r="AI44" s="4">
        <f>Table39[[#This Row],[CNA Hours Contract]]/Table39[[#This Row],[CNA Hours]]</f>
        <v>0</v>
      </c>
      <c r="AJ44" s="3">
        <v>0</v>
      </c>
      <c r="AK44" s="3">
        <v>0</v>
      </c>
      <c r="AL44" s="4">
        <v>0</v>
      </c>
      <c r="AM44" s="3">
        <v>0</v>
      </c>
      <c r="AN44" s="3">
        <v>0</v>
      </c>
      <c r="AO44" s="4">
        <v>0</v>
      </c>
      <c r="AP44" s="1" t="s">
        <v>42</v>
      </c>
      <c r="AQ44" s="1">
        <v>3</v>
      </c>
    </row>
    <row r="45" spans="1:43" x14ac:dyDescent="0.2">
      <c r="A45" s="1" t="s">
        <v>681</v>
      </c>
      <c r="B45" s="1" t="s">
        <v>743</v>
      </c>
      <c r="C45" s="1" t="s">
        <v>1483</v>
      </c>
      <c r="D45" s="1" t="s">
        <v>1702</v>
      </c>
      <c r="E45" s="3">
        <v>123.17777777777778</v>
      </c>
      <c r="F45" s="3">
        <f t="shared" si="0"/>
        <v>593.73888888888894</v>
      </c>
      <c r="G45" s="3">
        <f>SUM(Table39[[#This Row],[RN Hours Contract (W/ Admin, DON)]], Table39[[#This Row],[LPN Contract Hours (w/ Admin)]], Table39[[#This Row],[CNA/NA/Med Aide Contract Hours]])</f>
        <v>18.422222222222224</v>
      </c>
      <c r="H45" s="4">
        <f>Table39[[#This Row],[Total Contract Hours]]/Table39[[#This Row],[Total Hours Nurse Staffing]]</f>
        <v>3.1027481216022758E-2</v>
      </c>
      <c r="I45" s="3">
        <f>SUM(Table39[[#This Row],[RN Hours]], Table39[[#This Row],[RN Admin Hours]], Table39[[#This Row],[RN DON Hours]])</f>
        <v>94.327777777777783</v>
      </c>
      <c r="J45" s="3">
        <f t="shared" si="3"/>
        <v>11.675000000000001</v>
      </c>
      <c r="K45" s="4">
        <f>Table39[[#This Row],[RN Hours Contract (W/ Admin, DON)]]/Table39[[#This Row],[RN Hours (w/ Admin, DON)]]</f>
        <v>0.12377054007892102</v>
      </c>
      <c r="L45" s="3">
        <v>32.75277777777778</v>
      </c>
      <c r="M45" s="3">
        <v>0</v>
      </c>
      <c r="N45" s="4">
        <f>Table39[[#This Row],[RN Hours Contract]]/Table39[[#This Row],[RN Hours]]</f>
        <v>0</v>
      </c>
      <c r="O45" s="3">
        <v>55.908333333333331</v>
      </c>
      <c r="P45" s="3">
        <v>11.675000000000001</v>
      </c>
      <c r="Q45" s="4">
        <f>Table39[[#This Row],[RN Admin Hours Contract]]/Table39[[#This Row],[RN Admin Hours]]</f>
        <v>0.20882396780444182</v>
      </c>
      <c r="R45" s="3">
        <v>5.666666666666667</v>
      </c>
      <c r="S45" s="3">
        <v>0</v>
      </c>
      <c r="T45" s="4">
        <f>Table39[[#This Row],[RN DON Hours Contract]]/Table39[[#This Row],[RN DON Hours]]</f>
        <v>0</v>
      </c>
      <c r="U45" s="3">
        <f>SUM(Table39[[#This Row],[LPN Hours]], Table39[[#This Row],[LPN Admin Hours]])</f>
        <v>165.0277777777778</v>
      </c>
      <c r="V45" s="3">
        <f>Table39[[#This Row],[LPN Hours Contract]]+Table39[[#This Row],[LPN Admin Hours Contract]]</f>
        <v>6.7472222222222218</v>
      </c>
      <c r="W45" s="4">
        <f t="shared" si="4"/>
        <v>4.0885372832856412E-2</v>
      </c>
      <c r="X45" s="3">
        <v>154.69444444444446</v>
      </c>
      <c r="Y45" s="3">
        <v>6.7472222222222218</v>
      </c>
      <c r="Z45" s="4">
        <f>Table39[[#This Row],[LPN Hours Contract]]/Table39[[#This Row],[LPN Hours]]</f>
        <v>4.3616448195367204E-2</v>
      </c>
      <c r="AA45" s="3">
        <v>10.333333333333334</v>
      </c>
      <c r="AB45" s="3">
        <v>0</v>
      </c>
      <c r="AC45" s="4">
        <f>Table39[[#This Row],[LPN Admin Hours Contract]]/Table39[[#This Row],[LPN Admin Hours]]</f>
        <v>0</v>
      </c>
      <c r="AD45" s="3">
        <f>SUM(Table39[[#This Row],[CNA Hours]], Table39[[#This Row],[NA in Training Hours]], Table39[[#This Row],[Med Aide/Tech Hours]])</f>
        <v>334.38333333333333</v>
      </c>
      <c r="AE45" s="3">
        <f>SUM(Table39[[#This Row],[CNA Hours Contract]], Table39[[#This Row],[NA in Training Hours Contract]], Table39[[#This Row],[Med Aide/Tech Hours Contract]])</f>
        <v>0</v>
      </c>
      <c r="AF45" s="4">
        <f>Table39[[#This Row],[CNA/NA/Med Aide Contract Hours]]/Table39[[#This Row],[Total CNA, NA in Training, Med Aide/Tech Hours]]</f>
        <v>0</v>
      </c>
      <c r="AG45" s="3">
        <v>334.38333333333333</v>
      </c>
      <c r="AH45" s="3">
        <v>0</v>
      </c>
      <c r="AI45" s="4">
        <f>Table39[[#This Row],[CNA Hours Contract]]/Table39[[#This Row],[CNA Hours]]</f>
        <v>0</v>
      </c>
      <c r="AJ45" s="3">
        <v>0</v>
      </c>
      <c r="AK45" s="3">
        <v>0</v>
      </c>
      <c r="AL45" s="4">
        <v>0</v>
      </c>
      <c r="AM45" s="3">
        <v>0</v>
      </c>
      <c r="AN45" s="3">
        <v>0</v>
      </c>
      <c r="AO45" s="4">
        <v>0</v>
      </c>
      <c r="AP45" s="1" t="s">
        <v>43</v>
      </c>
      <c r="AQ45" s="1">
        <v>3</v>
      </c>
    </row>
    <row r="46" spans="1:43" x14ac:dyDescent="0.2">
      <c r="A46" s="1" t="s">
        <v>681</v>
      </c>
      <c r="B46" s="1" t="s">
        <v>744</v>
      </c>
      <c r="C46" s="1" t="s">
        <v>1484</v>
      </c>
      <c r="D46" s="1" t="s">
        <v>1719</v>
      </c>
      <c r="E46" s="3">
        <v>55.87777777777778</v>
      </c>
      <c r="F46" s="3">
        <f t="shared" si="0"/>
        <v>177.31944444444446</v>
      </c>
      <c r="G46" s="3">
        <f>SUM(Table39[[#This Row],[RN Hours Contract (W/ Admin, DON)]], Table39[[#This Row],[LPN Contract Hours (w/ Admin)]], Table39[[#This Row],[CNA/NA/Med Aide Contract Hours]])</f>
        <v>5.3055555555555554</v>
      </c>
      <c r="H46" s="4">
        <f>Table39[[#This Row],[Total Contract Hours]]/Table39[[#This Row],[Total Hours Nurse Staffing]]</f>
        <v>2.9920889794000153E-2</v>
      </c>
      <c r="I46" s="3">
        <f>SUM(Table39[[#This Row],[RN Hours]], Table39[[#This Row],[RN Admin Hours]], Table39[[#This Row],[RN DON Hours]])</f>
        <v>58.161111111111111</v>
      </c>
      <c r="J46" s="3">
        <f t="shared" si="3"/>
        <v>3.911111111111111</v>
      </c>
      <c r="K46" s="4">
        <f>Table39[[#This Row],[RN Hours Contract (W/ Admin, DON)]]/Table39[[#This Row],[RN Hours (w/ Admin, DON)]]</f>
        <v>6.7246155315693945E-2</v>
      </c>
      <c r="L46" s="3">
        <v>46.455555555555556</v>
      </c>
      <c r="M46" s="3">
        <v>3.911111111111111</v>
      </c>
      <c r="N46" s="4">
        <f>Table39[[#This Row],[RN Hours Contract]]/Table39[[#This Row],[RN Hours]]</f>
        <v>8.4190385075340823E-2</v>
      </c>
      <c r="O46" s="3">
        <v>7.0388888888888888</v>
      </c>
      <c r="P46" s="3">
        <v>0</v>
      </c>
      <c r="Q46" s="4">
        <f>Table39[[#This Row],[RN Admin Hours Contract]]/Table39[[#This Row],[RN Admin Hours]]</f>
        <v>0</v>
      </c>
      <c r="R46" s="3">
        <v>4.666666666666667</v>
      </c>
      <c r="S46" s="3">
        <v>0</v>
      </c>
      <c r="T46" s="4">
        <f>Table39[[#This Row],[RN DON Hours Contract]]/Table39[[#This Row],[RN DON Hours]]</f>
        <v>0</v>
      </c>
      <c r="U46" s="3">
        <f>SUM(Table39[[#This Row],[LPN Hours]], Table39[[#This Row],[LPN Admin Hours]])</f>
        <v>14.280555555555555</v>
      </c>
      <c r="V46" s="3">
        <f>Table39[[#This Row],[LPN Hours Contract]]+Table39[[#This Row],[LPN Admin Hours Contract]]</f>
        <v>1.3944444444444444</v>
      </c>
      <c r="W46" s="4">
        <f t="shared" si="4"/>
        <v>9.764637230110873E-2</v>
      </c>
      <c r="X46" s="3">
        <v>14.280555555555555</v>
      </c>
      <c r="Y46" s="3">
        <v>1.3944444444444444</v>
      </c>
      <c r="Z46" s="4">
        <f>Table39[[#This Row],[LPN Hours Contract]]/Table39[[#This Row],[LPN Hours]]</f>
        <v>9.764637230110873E-2</v>
      </c>
      <c r="AA46" s="3">
        <v>0</v>
      </c>
      <c r="AB46" s="3">
        <v>0</v>
      </c>
      <c r="AC46" s="4">
        <v>0</v>
      </c>
      <c r="AD46" s="3">
        <f>SUM(Table39[[#This Row],[CNA Hours]], Table39[[#This Row],[NA in Training Hours]], Table39[[#This Row],[Med Aide/Tech Hours]])</f>
        <v>104.87777777777778</v>
      </c>
      <c r="AE46" s="3">
        <f>SUM(Table39[[#This Row],[CNA Hours Contract]], Table39[[#This Row],[NA in Training Hours Contract]], Table39[[#This Row],[Med Aide/Tech Hours Contract]])</f>
        <v>0</v>
      </c>
      <c r="AF46" s="4">
        <f>Table39[[#This Row],[CNA/NA/Med Aide Contract Hours]]/Table39[[#This Row],[Total CNA, NA in Training, Med Aide/Tech Hours]]</f>
        <v>0</v>
      </c>
      <c r="AG46" s="3">
        <v>104.87777777777778</v>
      </c>
      <c r="AH46" s="3">
        <v>0</v>
      </c>
      <c r="AI46" s="4">
        <f>Table39[[#This Row],[CNA Hours Contract]]/Table39[[#This Row],[CNA Hours]]</f>
        <v>0</v>
      </c>
      <c r="AJ46" s="3">
        <v>0</v>
      </c>
      <c r="AK46" s="3">
        <v>0</v>
      </c>
      <c r="AL46" s="4">
        <v>0</v>
      </c>
      <c r="AM46" s="3">
        <v>0</v>
      </c>
      <c r="AN46" s="3">
        <v>0</v>
      </c>
      <c r="AO46" s="4">
        <v>0</v>
      </c>
      <c r="AP46" s="1" t="s">
        <v>44</v>
      </c>
      <c r="AQ46" s="1">
        <v>3</v>
      </c>
    </row>
    <row r="47" spans="1:43" x14ac:dyDescent="0.2">
      <c r="A47" s="1" t="s">
        <v>681</v>
      </c>
      <c r="B47" s="1" t="s">
        <v>745</v>
      </c>
      <c r="C47" s="1" t="s">
        <v>1443</v>
      </c>
      <c r="D47" s="1" t="s">
        <v>1727</v>
      </c>
      <c r="E47" s="3">
        <v>108.46666666666667</v>
      </c>
      <c r="F47" s="3">
        <f t="shared" si="0"/>
        <v>387.05644444444442</v>
      </c>
      <c r="G47" s="3">
        <f>SUM(Table39[[#This Row],[RN Hours Contract (W/ Admin, DON)]], Table39[[#This Row],[LPN Contract Hours (w/ Admin)]], Table39[[#This Row],[CNA/NA/Med Aide Contract Hours]])</f>
        <v>6.407</v>
      </c>
      <c r="H47" s="4">
        <f>Table39[[#This Row],[Total Contract Hours]]/Table39[[#This Row],[Total Hours Nurse Staffing]]</f>
        <v>1.6553141258754109E-2</v>
      </c>
      <c r="I47" s="3">
        <f>SUM(Table39[[#This Row],[RN Hours]], Table39[[#This Row],[RN Admin Hours]], Table39[[#This Row],[RN DON Hours]])</f>
        <v>85.441666666666663</v>
      </c>
      <c r="J47" s="3">
        <f t="shared" si="3"/>
        <v>1.1111111111111112E-2</v>
      </c>
      <c r="K47" s="4">
        <f>Table39[[#This Row],[RN Hours Contract (W/ Admin, DON)]]/Table39[[#This Row],[RN Hours (w/ Admin, DON)]]</f>
        <v>1.300432393770929E-4</v>
      </c>
      <c r="L47" s="3">
        <v>74.8</v>
      </c>
      <c r="M47" s="3">
        <v>1.1111111111111112E-2</v>
      </c>
      <c r="N47" s="4">
        <f>Table39[[#This Row],[RN Hours Contract]]/Table39[[#This Row],[RN Hours]]</f>
        <v>1.4854426619132502E-4</v>
      </c>
      <c r="O47" s="3">
        <v>6.9083333333333332</v>
      </c>
      <c r="P47" s="3">
        <v>0</v>
      </c>
      <c r="Q47" s="4">
        <f>Table39[[#This Row],[RN Admin Hours Contract]]/Table39[[#This Row],[RN Admin Hours]]</f>
        <v>0</v>
      </c>
      <c r="R47" s="3">
        <v>3.7333333333333334</v>
      </c>
      <c r="S47" s="3">
        <v>0</v>
      </c>
      <c r="T47" s="4">
        <f>Table39[[#This Row],[RN DON Hours Contract]]/Table39[[#This Row],[RN DON Hours]]</f>
        <v>0</v>
      </c>
      <c r="U47" s="3">
        <f>SUM(Table39[[#This Row],[LPN Hours]], Table39[[#This Row],[LPN Admin Hours]])</f>
        <v>95.237888888888889</v>
      </c>
      <c r="V47" s="3">
        <f>Table39[[#This Row],[LPN Hours Contract]]+Table39[[#This Row],[LPN Admin Hours Contract]]</f>
        <v>1.2601111111111112</v>
      </c>
      <c r="W47" s="4">
        <f t="shared" si="4"/>
        <v>1.3231195334256558E-2</v>
      </c>
      <c r="X47" s="3">
        <v>95.237888888888889</v>
      </c>
      <c r="Y47" s="3">
        <v>1.2601111111111112</v>
      </c>
      <c r="Z47" s="4">
        <f>Table39[[#This Row],[LPN Hours Contract]]/Table39[[#This Row],[LPN Hours]]</f>
        <v>1.3231195334256558E-2</v>
      </c>
      <c r="AA47" s="3">
        <v>0</v>
      </c>
      <c r="AB47" s="3">
        <v>0</v>
      </c>
      <c r="AC47" s="4">
        <v>0</v>
      </c>
      <c r="AD47" s="3">
        <f>SUM(Table39[[#This Row],[CNA Hours]], Table39[[#This Row],[NA in Training Hours]], Table39[[#This Row],[Med Aide/Tech Hours]])</f>
        <v>206.37688888888886</v>
      </c>
      <c r="AE47" s="3">
        <f>SUM(Table39[[#This Row],[CNA Hours Contract]], Table39[[#This Row],[NA in Training Hours Contract]], Table39[[#This Row],[Med Aide/Tech Hours Contract]])</f>
        <v>5.1357777777777782</v>
      </c>
      <c r="AF47" s="4">
        <f>Table39[[#This Row],[CNA/NA/Med Aide Contract Hours]]/Table39[[#This Row],[Total CNA, NA in Training, Med Aide/Tech Hours]]</f>
        <v>2.4885430754520321E-2</v>
      </c>
      <c r="AG47" s="3">
        <v>206.37688888888886</v>
      </c>
      <c r="AH47" s="3">
        <v>5.1357777777777782</v>
      </c>
      <c r="AI47" s="4">
        <f>Table39[[#This Row],[CNA Hours Contract]]/Table39[[#This Row],[CNA Hours]]</f>
        <v>2.4885430754520321E-2</v>
      </c>
      <c r="AJ47" s="3">
        <v>0</v>
      </c>
      <c r="AK47" s="3">
        <v>0</v>
      </c>
      <c r="AL47" s="4">
        <v>0</v>
      </c>
      <c r="AM47" s="3">
        <v>0</v>
      </c>
      <c r="AN47" s="3">
        <v>0</v>
      </c>
      <c r="AO47" s="4">
        <v>0</v>
      </c>
      <c r="AP47" s="1" t="s">
        <v>45</v>
      </c>
      <c r="AQ47" s="1">
        <v>3</v>
      </c>
    </row>
    <row r="48" spans="1:43" x14ac:dyDescent="0.2">
      <c r="A48" s="1" t="s">
        <v>681</v>
      </c>
      <c r="B48" s="1" t="s">
        <v>746</v>
      </c>
      <c r="C48" s="1" t="s">
        <v>1485</v>
      </c>
      <c r="D48" s="1" t="s">
        <v>1729</v>
      </c>
      <c r="E48" s="3">
        <v>159.07777777777778</v>
      </c>
      <c r="F48" s="3">
        <f t="shared" si="0"/>
        <v>534.78344444444451</v>
      </c>
      <c r="G48" s="3">
        <f>SUM(Table39[[#This Row],[RN Hours Contract (W/ Admin, DON)]], Table39[[#This Row],[LPN Contract Hours (w/ Admin)]], Table39[[#This Row],[CNA/NA/Med Aide Contract Hours]])</f>
        <v>33.162000000000006</v>
      </c>
      <c r="H48" s="4">
        <f>Table39[[#This Row],[Total Contract Hours]]/Table39[[#This Row],[Total Hours Nurse Staffing]]</f>
        <v>6.2010146994079224E-2</v>
      </c>
      <c r="I48" s="3">
        <f>SUM(Table39[[#This Row],[RN Hours]], Table39[[#This Row],[RN Admin Hours]], Table39[[#This Row],[RN DON Hours]])</f>
        <v>129.23255555555556</v>
      </c>
      <c r="J48" s="3">
        <f t="shared" si="3"/>
        <v>8.0131111111111117</v>
      </c>
      <c r="K48" s="4">
        <f>Table39[[#This Row],[RN Hours Contract (W/ Admin, DON)]]/Table39[[#This Row],[RN Hours (w/ Admin, DON)]]</f>
        <v>6.2005359846547092E-2</v>
      </c>
      <c r="L48" s="3">
        <v>97.904777777777781</v>
      </c>
      <c r="M48" s="3">
        <v>8.0131111111111117</v>
      </c>
      <c r="N48" s="4">
        <f>Table39[[#This Row],[RN Hours Contract]]/Table39[[#This Row],[RN Hours]]</f>
        <v>8.1845965978280491E-2</v>
      </c>
      <c r="O48" s="3">
        <v>26.572222222222223</v>
      </c>
      <c r="P48" s="3">
        <v>0</v>
      </c>
      <c r="Q48" s="4">
        <f>Table39[[#This Row],[RN Admin Hours Contract]]/Table39[[#This Row],[RN Admin Hours]]</f>
        <v>0</v>
      </c>
      <c r="R48" s="3">
        <v>4.7555555555555555</v>
      </c>
      <c r="S48" s="3">
        <v>0</v>
      </c>
      <c r="T48" s="4">
        <f>Table39[[#This Row],[RN DON Hours Contract]]/Table39[[#This Row],[RN DON Hours]]</f>
        <v>0</v>
      </c>
      <c r="U48" s="3">
        <f>SUM(Table39[[#This Row],[LPN Hours]], Table39[[#This Row],[LPN Admin Hours]])</f>
        <v>118.52611111111112</v>
      </c>
      <c r="V48" s="3">
        <f>Table39[[#This Row],[LPN Hours Contract]]+Table39[[#This Row],[LPN Admin Hours Contract]]</f>
        <v>13.995555555555557</v>
      </c>
      <c r="W48" s="4">
        <f t="shared" si="4"/>
        <v>0.11807993550413176</v>
      </c>
      <c r="X48" s="3">
        <v>118.52611111111112</v>
      </c>
      <c r="Y48" s="3">
        <v>13.995555555555557</v>
      </c>
      <c r="Z48" s="4">
        <f>Table39[[#This Row],[LPN Hours Contract]]/Table39[[#This Row],[LPN Hours]]</f>
        <v>0.11807993550413176</v>
      </c>
      <c r="AA48" s="3">
        <v>0</v>
      </c>
      <c r="AB48" s="3">
        <v>0</v>
      </c>
      <c r="AC48" s="4">
        <v>0</v>
      </c>
      <c r="AD48" s="3">
        <f>SUM(Table39[[#This Row],[CNA Hours]], Table39[[#This Row],[NA in Training Hours]], Table39[[#This Row],[Med Aide/Tech Hours]])</f>
        <v>287.02477777777779</v>
      </c>
      <c r="AE48" s="3">
        <f>SUM(Table39[[#This Row],[CNA Hours Contract]], Table39[[#This Row],[NA in Training Hours Contract]], Table39[[#This Row],[Med Aide/Tech Hours Contract]])</f>
        <v>11.153333333333332</v>
      </c>
      <c r="AF48" s="4">
        <f>Table39[[#This Row],[CNA/NA/Med Aide Contract Hours]]/Table39[[#This Row],[Total CNA, NA in Training, Med Aide/Tech Hours]]</f>
        <v>3.8858433824722059E-2</v>
      </c>
      <c r="AG48" s="3">
        <v>287.02477777777779</v>
      </c>
      <c r="AH48" s="3">
        <v>11.153333333333332</v>
      </c>
      <c r="AI48" s="4">
        <f>Table39[[#This Row],[CNA Hours Contract]]/Table39[[#This Row],[CNA Hours]]</f>
        <v>3.8858433824722059E-2</v>
      </c>
      <c r="AJ48" s="3">
        <v>0</v>
      </c>
      <c r="AK48" s="3">
        <v>0</v>
      </c>
      <c r="AL48" s="4">
        <v>0</v>
      </c>
      <c r="AM48" s="3">
        <v>0</v>
      </c>
      <c r="AN48" s="3">
        <v>0</v>
      </c>
      <c r="AO48" s="4">
        <v>0</v>
      </c>
      <c r="AP48" s="1" t="s">
        <v>46</v>
      </c>
      <c r="AQ48" s="1">
        <v>3</v>
      </c>
    </row>
    <row r="49" spans="1:43" x14ac:dyDescent="0.2">
      <c r="A49" s="1" t="s">
        <v>681</v>
      </c>
      <c r="B49" s="1" t="s">
        <v>747</v>
      </c>
      <c r="C49" s="1" t="s">
        <v>1486</v>
      </c>
      <c r="D49" s="1" t="s">
        <v>1694</v>
      </c>
      <c r="E49" s="3">
        <v>85.955555555555549</v>
      </c>
      <c r="F49" s="3">
        <f t="shared" si="0"/>
        <v>323.66666666666663</v>
      </c>
      <c r="G49" s="3">
        <f>SUM(Table39[[#This Row],[RN Hours Contract (W/ Admin, DON)]], Table39[[#This Row],[LPN Contract Hours (w/ Admin)]], Table39[[#This Row],[CNA/NA/Med Aide Contract Hours]])</f>
        <v>0</v>
      </c>
      <c r="H49" s="4">
        <f>Table39[[#This Row],[Total Contract Hours]]/Table39[[#This Row],[Total Hours Nurse Staffing]]</f>
        <v>0</v>
      </c>
      <c r="I49" s="3">
        <f>SUM(Table39[[#This Row],[RN Hours]], Table39[[#This Row],[RN Admin Hours]], Table39[[#This Row],[RN DON Hours]])</f>
        <v>52.838888888888896</v>
      </c>
      <c r="J49" s="3">
        <f t="shared" si="3"/>
        <v>0</v>
      </c>
      <c r="K49" s="4">
        <f>Table39[[#This Row],[RN Hours Contract (W/ Admin, DON)]]/Table39[[#This Row],[RN Hours (w/ Admin, DON)]]</f>
        <v>0</v>
      </c>
      <c r="L49" s="3">
        <v>39.680555555555557</v>
      </c>
      <c r="M49" s="3">
        <v>0</v>
      </c>
      <c r="N49" s="4">
        <f>Table39[[#This Row],[RN Hours Contract]]/Table39[[#This Row],[RN Hours]]</f>
        <v>0</v>
      </c>
      <c r="O49" s="3">
        <v>7.4333333333333336</v>
      </c>
      <c r="P49" s="3">
        <v>0</v>
      </c>
      <c r="Q49" s="4">
        <f>Table39[[#This Row],[RN Admin Hours Contract]]/Table39[[#This Row],[RN Admin Hours]]</f>
        <v>0</v>
      </c>
      <c r="R49" s="3">
        <v>5.7249999999999996</v>
      </c>
      <c r="S49" s="3">
        <v>0</v>
      </c>
      <c r="T49" s="4">
        <f>Table39[[#This Row],[RN DON Hours Contract]]/Table39[[#This Row],[RN DON Hours]]</f>
        <v>0</v>
      </c>
      <c r="U49" s="3">
        <f>SUM(Table39[[#This Row],[LPN Hours]], Table39[[#This Row],[LPN Admin Hours]])</f>
        <v>83.1111111111111</v>
      </c>
      <c r="V49" s="3">
        <f>Table39[[#This Row],[LPN Hours Contract]]+Table39[[#This Row],[LPN Admin Hours Contract]]</f>
        <v>0</v>
      </c>
      <c r="W49" s="4">
        <f t="shared" si="4"/>
        <v>0</v>
      </c>
      <c r="X49" s="3">
        <v>77.688888888888883</v>
      </c>
      <c r="Y49" s="3">
        <v>0</v>
      </c>
      <c r="Z49" s="4">
        <f>Table39[[#This Row],[LPN Hours Contract]]/Table39[[#This Row],[LPN Hours]]</f>
        <v>0</v>
      </c>
      <c r="AA49" s="3">
        <v>5.4222222222222225</v>
      </c>
      <c r="AB49" s="3">
        <v>0</v>
      </c>
      <c r="AC49" s="4">
        <f>Table39[[#This Row],[LPN Admin Hours Contract]]/Table39[[#This Row],[LPN Admin Hours]]</f>
        <v>0</v>
      </c>
      <c r="AD49" s="3">
        <f>SUM(Table39[[#This Row],[CNA Hours]], Table39[[#This Row],[NA in Training Hours]], Table39[[#This Row],[Med Aide/Tech Hours]])</f>
        <v>187.71666666666667</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187.71666666666667</v>
      </c>
      <c r="AH49" s="3">
        <v>0</v>
      </c>
      <c r="AI49" s="4">
        <f>Table39[[#This Row],[CNA Hours Contract]]/Table39[[#This Row],[CNA Hours]]</f>
        <v>0</v>
      </c>
      <c r="AJ49" s="3">
        <v>0</v>
      </c>
      <c r="AK49" s="3">
        <v>0</v>
      </c>
      <c r="AL49" s="4">
        <v>0</v>
      </c>
      <c r="AM49" s="3">
        <v>0</v>
      </c>
      <c r="AN49" s="3">
        <v>0</v>
      </c>
      <c r="AO49" s="4">
        <v>0</v>
      </c>
      <c r="AP49" s="1" t="s">
        <v>47</v>
      </c>
      <c r="AQ49" s="1">
        <v>3</v>
      </c>
    </row>
    <row r="50" spans="1:43" x14ac:dyDescent="0.2">
      <c r="A50" s="1" t="s">
        <v>681</v>
      </c>
      <c r="B50" s="1" t="s">
        <v>748</v>
      </c>
      <c r="C50" s="1" t="s">
        <v>1443</v>
      </c>
      <c r="D50" s="1" t="s">
        <v>1727</v>
      </c>
      <c r="E50" s="3">
        <v>61.766666666666666</v>
      </c>
      <c r="F50" s="3">
        <f t="shared" si="0"/>
        <v>303.65611111111116</v>
      </c>
      <c r="G50" s="3">
        <f>SUM(Table39[[#This Row],[RN Hours Contract (W/ Admin, DON)]], Table39[[#This Row],[LPN Contract Hours (w/ Admin)]], Table39[[#This Row],[CNA/NA/Med Aide Contract Hours]])</f>
        <v>0</v>
      </c>
      <c r="H50" s="4">
        <f>Table39[[#This Row],[Total Contract Hours]]/Table39[[#This Row],[Total Hours Nurse Staffing]]</f>
        <v>0</v>
      </c>
      <c r="I50" s="3">
        <f>SUM(Table39[[#This Row],[RN Hours]], Table39[[#This Row],[RN Admin Hours]], Table39[[#This Row],[RN DON Hours]])</f>
        <v>44.292222222222229</v>
      </c>
      <c r="J50" s="3">
        <f t="shared" si="3"/>
        <v>0</v>
      </c>
      <c r="K50" s="4">
        <f>Table39[[#This Row],[RN Hours Contract (W/ Admin, DON)]]/Table39[[#This Row],[RN Hours (w/ Admin, DON)]]</f>
        <v>0</v>
      </c>
      <c r="L50" s="3">
        <v>29.314444444444447</v>
      </c>
      <c r="M50" s="3">
        <v>0</v>
      </c>
      <c r="N50" s="4">
        <f>Table39[[#This Row],[RN Hours Contract]]/Table39[[#This Row],[RN Hours]]</f>
        <v>0</v>
      </c>
      <c r="O50" s="3">
        <v>9.2888888888888896</v>
      </c>
      <c r="P50" s="3">
        <v>0</v>
      </c>
      <c r="Q50" s="4">
        <f>Table39[[#This Row],[RN Admin Hours Contract]]/Table39[[#This Row],[RN Admin Hours]]</f>
        <v>0</v>
      </c>
      <c r="R50" s="3">
        <v>5.6888888888888891</v>
      </c>
      <c r="S50" s="3">
        <v>0</v>
      </c>
      <c r="T50" s="4">
        <f>Table39[[#This Row],[RN DON Hours Contract]]/Table39[[#This Row],[RN DON Hours]]</f>
        <v>0</v>
      </c>
      <c r="U50" s="3">
        <f>SUM(Table39[[#This Row],[LPN Hours]], Table39[[#This Row],[LPN Admin Hours]])</f>
        <v>60.889444444444443</v>
      </c>
      <c r="V50" s="3">
        <f>Table39[[#This Row],[LPN Hours Contract]]+Table39[[#This Row],[LPN Admin Hours Contract]]</f>
        <v>0</v>
      </c>
      <c r="W50" s="4">
        <f t="shared" si="4"/>
        <v>0</v>
      </c>
      <c r="X50" s="3">
        <v>60.889444444444443</v>
      </c>
      <c r="Y50" s="3">
        <v>0</v>
      </c>
      <c r="Z50" s="4">
        <f>Table39[[#This Row],[LPN Hours Contract]]/Table39[[#This Row],[LPN Hours]]</f>
        <v>0</v>
      </c>
      <c r="AA50" s="3">
        <v>0</v>
      </c>
      <c r="AB50" s="3">
        <v>0</v>
      </c>
      <c r="AC50" s="4">
        <v>0</v>
      </c>
      <c r="AD50" s="3">
        <f>SUM(Table39[[#This Row],[CNA Hours]], Table39[[#This Row],[NA in Training Hours]], Table39[[#This Row],[Med Aide/Tech Hours]])</f>
        <v>198.47444444444446</v>
      </c>
      <c r="AE50" s="3">
        <f>SUM(Table39[[#This Row],[CNA Hours Contract]], Table39[[#This Row],[NA in Training Hours Contract]], Table39[[#This Row],[Med Aide/Tech Hours Contract]])</f>
        <v>0</v>
      </c>
      <c r="AF50" s="4">
        <f>Table39[[#This Row],[CNA/NA/Med Aide Contract Hours]]/Table39[[#This Row],[Total CNA, NA in Training, Med Aide/Tech Hours]]</f>
        <v>0</v>
      </c>
      <c r="AG50" s="3">
        <v>198.47444444444446</v>
      </c>
      <c r="AH50" s="3">
        <v>0</v>
      </c>
      <c r="AI50" s="4">
        <f>Table39[[#This Row],[CNA Hours Contract]]/Table39[[#This Row],[CNA Hours]]</f>
        <v>0</v>
      </c>
      <c r="AJ50" s="3">
        <v>0</v>
      </c>
      <c r="AK50" s="3">
        <v>0</v>
      </c>
      <c r="AL50" s="4">
        <v>0</v>
      </c>
      <c r="AM50" s="3">
        <v>0</v>
      </c>
      <c r="AN50" s="3">
        <v>0</v>
      </c>
      <c r="AO50" s="4">
        <v>0</v>
      </c>
      <c r="AP50" s="1" t="s">
        <v>48</v>
      </c>
      <c r="AQ50" s="1">
        <v>3</v>
      </c>
    </row>
    <row r="51" spans="1:43" x14ac:dyDescent="0.2">
      <c r="A51" s="1" t="s">
        <v>681</v>
      </c>
      <c r="B51" s="1" t="s">
        <v>749</v>
      </c>
      <c r="C51" s="1" t="s">
        <v>1487</v>
      </c>
      <c r="D51" s="1" t="s">
        <v>1708</v>
      </c>
      <c r="E51" s="3">
        <v>85.1</v>
      </c>
      <c r="F51" s="3">
        <f t="shared" si="0"/>
        <v>289.8416666666667</v>
      </c>
      <c r="G51" s="3">
        <f>SUM(Table39[[#This Row],[RN Hours Contract (W/ Admin, DON)]], Table39[[#This Row],[LPN Contract Hours (w/ Admin)]], Table39[[#This Row],[CNA/NA/Med Aide Contract Hours]])</f>
        <v>90.741666666666674</v>
      </c>
      <c r="H51" s="4">
        <f>Table39[[#This Row],[Total Contract Hours]]/Table39[[#This Row],[Total Hours Nurse Staffing]]</f>
        <v>0.31307322963687068</v>
      </c>
      <c r="I51" s="3">
        <f>SUM(Table39[[#This Row],[RN Hours]], Table39[[#This Row],[RN Admin Hours]], Table39[[#This Row],[RN DON Hours]])</f>
        <v>51.052777777777777</v>
      </c>
      <c r="J51" s="3">
        <f t="shared" si="3"/>
        <v>12.6</v>
      </c>
      <c r="K51" s="4">
        <f>Table39[[#This Row],[RN Hours Contract (W/ Admin, DON)]]/Table39[[#This Row],[RN Hours (w/ Admin, DON)]]</f>
        <v>0.24680341694325045</v>
      </c>
      <c r="L51" s="3">
        <v>39.763888888888886</v>
      </c>
      <c r="M51" s="3">
        <v>12.6</v>
      </c>
      <c r="N51" s="4">
        <f>Table39[[#This Row],[RN Hours Contract]]/Table39[[#This Row],[RN Hours]]</f>
        <v>0.31687041564792179</v>
      </c>
      <c r="O51" s="3">
        <v>5.9555555555555557</v>
      </c>
      <c r="P51" s="3">
        <v>0</v>
      </c>
      <c r="Q51" s="4">
        <f>Table39[[#This Row],[RN Admin Hours Contract]]/Table39[[#This Row],[RN Admin Hours]]</f>
        <v>0</v>
      </c>
      <c r="R51" s="3">
        <v>5.333333333333333</v>
      </c>
      <c r="S51" s="3">
        <v>0</v>
      </c>
      <c r="T51" s="4">
        <f>Table39[[#This Row],[RN DON Hours Contract]]/Table39[[#This Row],[RN DON Hours]]</f>
        <v>0</v>
      </c>
      <c r="U51" s="3">
        <f>SUM(Table39[[#This Row],[LPN Hours]], Table39[[#This Row],[LPN Admin Hours]])</f>
        <v>57.555555555555557</v>
      </c>
      <c r="V51" s="3">
        <f>Table39[[#This Row],[LPN Hours Contract]]+Table39[[#This Row],[LPN Admin Hours Contract]]</f>
        <v>22.461111111111112</v>
      </c>
      <c r="W51" s="4">
        <f t="shared" si="4"/>
        <v>0.39025096525096525</v>
      </c>
      <c r="X51" s="3">
        <v>57.555555555555557</v>
      </c>
      <c r="Y51" s="3">
        <v>22.461111111111112</v>
      </c>
      <c r="Z51" s="4">
        <f>Table39[[#This Row],[LPN Hours Contract]]/Table39[[#This Row],[LPN Hours]]</f>
        <v>0.39025096525096525</v>
      </c>
      <c r="AA51" s="3">
        <v>0</v>
      </c>
      <c r="AB51" s="3">
        <v>0</v>
      </c>
      <c r="AC51" s="4">
        <v>0</v>
      </c>
      <c r="AD51" s="3">
        <f>SUM(Table39[[#This Row],[CNA Hours]], Table39[[#This Row],[NA in Training Hours]], Table39[[#This Row],[Med Aide/Tech Hours]])</f>
        <v>181.23333333333335</v>
      </c>
      <c r="AE51" s="3">
        <f>SUM(Table39[[#This Row],[CNA Hours Contract]], Table39[[#This Row],[NA in Training Hours Contract]], Table39[[#This Row],[Med Aide/Tech Hours Contract]])</f>
        <v>55.680555555555557</v>
      </c>
      <c r="AF51" s="4">
        <f>Table39[[#This Row],[CNA/NA/Med Aide Contract Hours]]/Table39[[#This Row],[Total CNA, NA in Training, Med Aide/Tech Hours]]</f>
        <v>0.30723131628962047</v>
      </c>
      <c r="AG51" s="3">
        <v>171.62222222222223</v>
      </c>
      <c r="AH51" s="3">
        <v>55.680555555555557</v>
      </c>
      <c r="AI51" s="4">
        <f>Table39[[#This Row],[CNA Hours Contract]]/Table39[[#This Row],[CNA Hours]]</f>
        <v>0.32443674737796191</v>
      </c>
      <c r="AJ51" s="3">
        <v>9.6111111111111107</v>
      </c>
      <c r="AK51" s="3">
        <v>0</v>
      </c>
      <c r="AL51" s="4">
        <f>Table39[[#This Row],[NA in Training Hours Contract]]/Table39[[#This Row],[NA in Training Hours]]</f>
        <v>0</v>
      </c>
      <c r="AM51" s="3">
        <v>0</v>
      </c>
      <c r="AN51" s="3">
        <v>0</v>
      </c>
      <c r="AO51" s="4">
        <v>0</v>
      </c>
      <c r="AP51" s="1" t="s">
        <v>49</v>
      </c>
      <c r="AQ51" s="1">
        <v>3</v>
      </c>
    </row>
    <row r="52" spans="1:43" x14ac:dyDescent="0.2">
      <c r="A52" s="1" t="s">
        <v>681</v>
      </c>
      <c r="B52" s="1" t="s">
        <v>750</v>
      </c>
      <c r="C52" s="1" t="s">
        <v>1443</v>
      </c>
      <c r="D52" s="1" t="s">
        <v>1727</v>
      </c>
      <c r="E52" s="3">
        <v>197.26666666666668</v>
      </c>
      <c r="F52" s="3">
        <f t="shared" si="0"/>
        <v>964.56066666666675</v>
      </c>
      <c r="G52" s="3">
        <f>SUM(Table39[[#This Row],[RN Hours Contract (W/ Admin, DON)]], Table39[[#This Row],[LPN Contract Hours (w/ Admin)]], Table39[[#This Row],[CNA/NA/Med Aide Contract Hours]])</f>
        <v>18.991666666666667</v>
      </c>
      <c r="H52" s="4">
        <f>Table39[[#This Row],[Total Contract Hours]]/Table39[[#This Row],[Total Hours Nurse Staffing]]</f>
        <v>1.9689447561964307E-2</v>
      </c>
      <c r="I52" s="3">
        <f>SUM(Table39[[#This Row],[RN Hours]], Table39[[#This Row],[RN Admin Hours]], Table39[[#This Row],[RN DON Hours]])</f>
        <v>91.166222222222217</v>
      </c>
      <c r="J52" s="3">
        <f t="shared" si="3"/>
        <v>4.7611111111111111</v>
      </c>
      <c r="K52" s="4">
        <f>Table39[[#This Row],[RN Hours Contract (W/ Admin, DON)]]/Table39[[#This Row],[RN Hours (w/ Admin, DON)]]</f>
        <v>5.2224508102416099E-2</v>
      </c>
      <c r="L52" s="3">
        <v>39.288444444444444</v>
      </c>
      <c r="M52" s="3">
        <v>4.7611111111111111</v>
      </c>
      <c r="N52" s="4">
        <f>Table39[[#This Row],[RN Hours Contract]]/Table39[[#This Row],[RN Hours]]</f>
        <v>0.12118349755087728</v>
      </c>
      <c r="O52" s="3">
        <v>46.544444444444444</v>
      </c>
      <c r="P52" s="3">
        <v>0</v>
      </c>
      <c r="Q52" s="4">
        <f>Table39[[#This Row],[RN Admin Hours Contract]]/Table39[[#This Row],[RN Admin Hours]]</f>
        <v>0</v>
      </c>
      <c r="R52" s="3">
        <v>5.333333333333333</v>
      </c>
      <c r="S52" s="3">
        <v>0</v>
      </c>
      <c r="T52" s="4">
        <f>Table39[[#This Row],[RN DON Hours Contract]]/Table39[[#This Row],[RN DON Hours]]</f>
        <v>0</v>
      </c>
      <c r="U52" s="3">
        <f>SUM(Table39[[#This Row],[LPN Hours]], Table39[[#This Row],[LPN Admin Hours]])</f>
        <v>257.12599999999998</v>
      </c>
      <c r="V52" s="3">
        <f>Table39[[#This Row],[LPN Hours Contract]]+Table39[[#This Row],[LPN Admin Hours Contract]]</f>
        <v>9.0805555555555557</v>
      </c>
      <c r="W52" s="4">
        <f t="shared" si="4"/>
        <v>3.5315586737846648E-2</v>
      </c>
      <c r="X52" s="3">
        <v>257.12599999999998</v>
      </c>
      <c r="Y52" s="3">
        <v>9.0805555555555557</v>
      </c>
      <c r="Z52" s="4">
        <f>Table39[[#This Row],[LPN Hours Contract]]/Table39[[#This Row],[LPN Hours]]</f>
        <v>3.5315586737846648E-2</v>
      </c>
      <c r="AA52" s="3">
        <v>0</v>
      </c>
      <c r="AB52" s="3">
        <v>0</v>
      </c>
      <c r="AC52" s="4">
        <v>0</v>
      </c>
      <c r="AD52" s="3">
        <f>SUM(Table39[[#This Row],[CNA Hours]], Table39[[#This Row],[NA in Training Hours]], Table39[[#This Row],[Med Aide/Tech Hours]])</f>
        <v>616.26844444444453</v>
      </c>
      <c r="AE52" s="3">
        <f>SUM(Table39[[#This Row],[CNA Hours Contract]], Table39[[#This Row],[NA in Training Hours Contract]], Table39[[#This Row],[Med Aide/Tech Hours Contract]])</f>
        <v>5.15</v>
      </c>
      <c r="AF52" s="4">
        <f>Table39[[#This Row],[CNA/NA/Med Aide Contract Hours]]/Table39[[#This Row],[Total CNA, NA in Training, Med Aide/Tech Hours]]</f>
        <v>8.3567478530279724E-3</v>
      </c>
      <c r="AG52" s="3">
        <v>616.26844444444453</v>
      </c>
      <c r="AH52" s="3">
        <v>5.15</v>
      </c>
      <c r="AI52" s="4">
        <f>Table39[[#This Row],[CNA Hours Contract]]/Table39[[#This Row],[CNA Hours]]</f>
        <v>8.3567478530279724E-3</v>
      </c>
      <c r="AJ52" s="3">
        <v>0</v>
      </c>
      <c r="AK52" s="3">
        <v>0</v>
      </c>
      <c r="AL52" s="4">
        <v>0</v>
      </c>
      <c r="AM52" s="3">
        <v>0</v>
      </c>
      <c r="AN52" s="3">
        <v>0</v>
      </c>
      <c r="AO52" s="4">
        <v>0</v>
      </c>
      <c r="AP52" s="1" t="s">
        <v>50</v>
      </c>
      <c r="AQ52" s="1">
        <v>3</v>
      </c>
    </row>
    <row r="53" spans="1:43" x14ac:dyDescent="0.2">
      <c r="A53" s="1" t="s">
        <v>681</v>
      </c>
      <c r="B53" s="1" t="s">
        <v>751</v>
      </c>
      <c r="C53" s="1" t="s">
        <v>1443</v>
      </c>
      <c r="D53" s="1" t="s">
        <v>1727</v>
      </c>
      <c r="E53" s="3">
        <v>49.355555555555554</v>
      </c>
      <c r="F53" s="3">
        <f t="shared" si="0"/>
        <v>167.661</v>
      </c>
      <c r="G53" s="3">
        <f>SUM(Table39[[#This Row],[RN Hours Contract (W/ Admin, DON)]], Table39[[#This Row],[LPN Contract Hours (w/ Admin)]], Table39[[#This Row],[CNA/NA/Med Aide Contract Hours]])</f>
        <v>0</v>
      </c>
      <c r="H53" s="4">
        <f>Table39[[#This Row],[Total Contract Hours]]/Table39[[#This Row],[Total Hours Nurse Staffing]]</f>
        <v>0</v>
      </c>
      <c r="I53" s="3">
        <f>SUM(Table39[[#This Row],[RN Hours]], Table39[[#This Row],[RN Admin Hours]], Table39[[#This Row],[RN DON Hours]])</f>
        <v>43.211888888888893</v>
      </c>
      <c r="J53" s="3">
        <f t="shared" si="3"/>
        <v>0</v>
      </c>
      <c r="K53" s="4">
        <f>Table39[[#This Row],[RN Hours Contract (W/ Admin, DON)]]/Table39[[#This Row],[RN Hours (w/ Admin, DON)]]</f>
        <v>0</v>
      </c>
      <c r="L53" s="3">
        <v>32.244444444444447</v>
      </c>
      <c r="M53" s="3">
        <v>0</v>
      </c>
      <c r="N53" s="4">
        <f>Table39[[#This Row],[RN Hours Contract]]/Table39[[#This Row],[RN Hours]]</f>
        <v>0</v>
      </c>
      <c r="O53" s="3">
        <v>5.3674444444444447</v>
      </c>
      <c r="P53" s="3">
        <v>0</v>
      </c>
      <c r="Q53" s="4">
        <f>Table39[[#This Row],[RN Admin Hours Contract]]/Table39[[#This Row],[RN Admin Hours]]</f>
        <v>0</v>
      </c>
      <c r="R53" s="3">
        <v>5.6</v>
      </c>
      <c r="S53" s="3">
        <v>0</v>
      </c>
      <c r="T53" s="4">
        <f>Table39[[#This Row],[RN DON Hours Contract]]/Table39[[#This Row],[RN DON Hours]]</f>
        <v>0</v>
      </c>
      <c r="U53" s="3">
        <f>SUM(Table39[[#This Row],[LPN Hours]], Table39[[#This Row],[LPN Admin Hours]])</f>
        <v>44.038444444444444</v>
      </c>
      <c r="V53" s="3">
        <f>Table39[[#This Row],[LPN Hours Contract]]+Table39[[#This Row],[LPN Admin Hours Contract]]</f>
        <v>0</v>
      </c>
      <c r="W53" s="4">
        <f t="shared" si="4"/>
        <v>0</v>
      </c>
      <c r="X53" s="3">
        <v>44.038444444444444</v>
      </c>
      <c r="Y53" s="3">
        <v>0</v>
      </c>
      <c r="Z53" s="4">
        <f>Table39[[#This Row],[LPN Hours Contract]]/Table39[[#This Row],[LPN Hours]]</f>
        <v>0</v>
      </c>
      <c r="AA53" s="3">
        <v>0</v>
      </c>
      <c r="AB53" s="3">
        <v>0</v>
      </c>
      <c r="AC53" s="4">
        <v>0</v>
      </c>
      <c r="AD53" s="3">
        <f>SUM(Table39[[#This Row],[CNA Hours]], Table39[[#This Row],[NA in Training Hours]], Table39[[#This Row],[Med Aide/Tech Hours]])</f>
        <v>80.410666666666671</v>
      </c>
      <c r="AE53" s="3">
        <f>SUM(Table39[[#This Row],[CNA Hours Contract]], Table39[[#This Row],[NA in Training Hours Contract]], Table39[[#This Row],[Med Aide/Tech Hours Contract]])</f>
        <v>0</v>
      </c>
      <c r="AF53" s="4">
        <f>Table39[[#This Row],[CNA/NA/Med Aide Contract Hours]]/Table39[[#This Row],[Total CNA, NA in Training, Med Aide/Tech Hours]]</f>
        <v>0</v>
      </c>
      <c r="AG53" s="3">
        <v>80.410666666666671</v>
      </c>
      <c r="AH53" s="3">
        <v>0</v>
      </c>
      <c r="AI53" s="4">
        <f>Table39[[#This Row],[CNA Hours Contract]]/Table39[[#This Row],[CNA Hours]]</f>
        <v>0</v>
      </c>
      <c r="AJ53" s="3">
        <v>0</v>
      </c>
      <c r="AK53" s="3">
        <v>0</v>
      </c>
      <c r="AL53" s="4">
        <v>0</v>
      </c>
      <c r="AM53" s="3">
        <v>0</v>
      </c>
      <c r="AN53" s="3">
        <v>0</v>
      </c>
      <c r="AO53" s="4">
        <v>0</v>
      </c>
      <c r="AP53" s="1" t="s">
        <v>51</v>
      </c>
      <c r="AQ53" s="1">
        <v>3</v>
      </c>
    </row>
    <row r="54" spans="1:43" x14ac:dyDescent="0.2">
      <c r="A54" s="1" t="s">
        <v>681</v>
      </c>
      <c r="B54" s="1" t="s">
        <v>752</v>
      </c>
      <c r="C54" s="1" t="s">
        <v>1488</v>
      </c>
      <c r="D54" s="1" t="s">
        <v>1729</v>
      </c>
      <c r="E54" s="3">
        <v>124.87777777777778</v>
      </c>
      <c r="F54" s="3">
        <f t="shared" si="0"/>
        <v>431.03233333333333</v>
      </c>
      <c r="G54" s="3">
        <f>SUM(Table39[[#This Row],[RN Hours Contract (W/ Admin, DON)]], Table39[[#This Row],[LPN Contract Hours (w/ Admin)]], Table39[[#This Row],[CNA/NA/Med Aide Contract Hours]])</f>
        <v>43.277999999999999</v>
      </c>
      <c r="H54" s="4">
        <f>Table39[[#This Row],[Total Contract Hours]]/Table39[[#This Row],[Total Hours Nurse Staffing]]</f>
        <v>0.10040546068856397</v>
      </c>
      <c r="I54" s="3">
        <f>SUM(Table39[[#This Row],[RN Hours]], Table39[[#This Row],[RN Admin Hours]], Table39[[#This Row],[RN DON Hours]])</f>
        <v>71.168222222222226</v>
      </c>
      <c r="J54" s="3">
        <f t="shared" si="3"/>
        <v>2.2954444444444442</v>
      </c>
      <c r="K54" s="4">
        <f>Table39[[#This Row],[RN Hours Contract (W/ Admin, DON)]]/Table39[[#This Row],[RN Hours (w/ Admin, DON)]]</f>
        <v>3.2253783679982009E-2</v>
      </c>
      <c r="L54" s="3">
        <v>51.471000000000004</v>
      </c>
      <c r="M54" s="3">
        <v>2.2954444444444442</v>
      </c>
      <c r="N54" s="4">
        <f>Table39[[#This Row],[RN Hours Contract]]/Table39[[#This Row],[RN Hours]]</f>
        <v>4.4596849574409743E-2</v>
      </c>
      <c r="O54" s="3">
        <v>14.841666666666667</v>
      </c>
      <c r="P54" s="3">
        <v>0</v>
      </c>
      <c r="Q54" s="4">
        <f>Table39[[#This Row],[RN Admin Hours Contract]]/Table39[[#This Row],[RN Admin Hours]]</f>
        <v>0</v>
      </c>
      <c r="R54" s="3">
        <v>4.8555555555555552</v>
      </c>
      <c r="S54" s="3">
        <v>0</v>
      </c>
      <c r="T54" s="4">
        <f>Table39[[#This Row],[RN DON Hours Contract]]/Table39[[#This Row],[RN DON Hours]]</f>
        <v>0</v>
      </c>
      <c r="U54" s="3">
        <f>SUM(Table39[[#This Row],[LPN Hours]], Table39[[#This Row],[LPN Admin Hours]])</f>
        <v>103.01977777777778</v>
      </c>
      <c r="V54" s="3">
        <f>Table39[[#This Row],[LPN Hours Contract]]+Table39[[#This Row],[LPN Admin Hours Contract]]</f>
        <v>0.94777777777777772</v>
      </c>
      <c r="W54" s="4">
        <f t="shared" si="4"/>
        <v>9.1999594468376075E-3</v>
      </c>
      <c r="X54" s="3">
        <v>96.720111111111109</v>
      </c>
      <c r="Y54" s="3">
        <v>0.63111111111111107</v>
      </c>
      <c r="Z54" s="4">
        <f>Table39[[#This Row],[LPN Hours Contract]]/Table39[[#This Row],[LPN Hours]]</f>
        <v>6.5251280613821553E-3</v>
      </c>
      <c r="AA54" s="3">
        <v>6.299666666666667</v>
      </c>
      <c r="AB54" s="3">
        <v>0.31666666666666665</v>
      </c>
      <c r="AC54" s="4">
        <f>Table39[[#This Row],[LPN Admin Hours Contract]]/Table39[[#This Row],[LPN Admin Hours]]</f>
        <v>5.0267209905285992E-2</v>
      </c>
      <c r="AD54" s="3">
        <f>SUM(Table39[[#This Row],[CNA Hours]], Table39[[#This Row],[NA in Training Hours]], Table39[[#This Row],[Med Aide/Tech Hours]])</f>
        <v>256.84433333333334</v>
      </c>
      <c r="AE54" s="3">
        <f>SUM(Table39[[#This Row],[CNA Hours Contract]], Table39[[#This Row],[NA in Training Hours Contract]], Table39[[#This Row],[Med Aide/Tech Hours Contract]])</f>
        <v>40.034777777777776</v>
      </c>
      <c r="AF54" s="4">
        <f>Table39[[#This Row],[CNA/NA/Med Aide Contract Hours]]/Table39[[#This Row],[Total CNA, NA in Training, Med Aide/Tech Hours]]</f>
        <v>0.15587175803415729</v>
      </c>
      <c r="AG54" s="3">
        <v>256.84433333333334</v>
      </c>
      <c r="AH54" s="3">
        <v>40.034777777777776</v>
      </c>
      <c r="AI54" s="4">
        <f>Table39[[#This Row],[CNA Hours Contract]]/Table39[[#This Row],[CNA Hours]]</f>
        <v>0.15587175803415729</v>
      </c>
      <c r="AJ54" s="3">
        <v>0</v>
      </c>
      <c r="AK54" s="3">
        <v>0</v>
      </c>
      <c r="AL54" s="4">
        <v>0</v>
      </c>
      <c r="AM54" s="3">
        <v>0</v>
      </c>
      <c r="AN54" s="3">
        <v>0</v>
      </c>
      <c r="AO54" s="4">
        <v>0</v>
      </c>
      <c r="AP54" s="1" t="s">
        <v>52</v>
      </c>
      <c r="AQ54" s="1">
        <v>3</v>
      </c>
    </row>
    <row r="55" spans="1:43" x14ac:dyDescent="0.2">
      <c r="A55" s="1" t="s">
        <v>681</v>
      </c>
      <c r="B55" s="1" t="s">
        <v>753</v>
      </c>
      <c r="C55" s="1" t="s">
        <v>1377</v>
      </c>
      <c r="D55" s="1" t="s">
        <v>1726</v>
      </c>
      <c r="E55" s="3">
        <v>76.088888888888889</v>
      </c>
      <c r="F55" s="3">
        <f t="shared" si="0"/>
        <v>275.15277777777777</v>
      </c>
      <c r="G55" s="3">
        <f>SUM(Table39[[#This Row],[RN Hours Contract (W/ Admin, DON)]], Table39[[#This Row],[LPN Contract Hours (w/ Admin)]], Table39[[#This Row],[CNA/NA/Med Aide Contract Hours]])</f>
        <v>119.41666666666666</v>
      </c>
      <c r="H55" s="4">
        <f>Table39[[#This Row],[Total Contract Hours]]/Table39[[#This Row],[Total Hours Nurse Staffing]]</f>
        <v>0.4340013124022008</v>
      </c>
      <c r="I55" s="3">
        <f>SUM(Table39[[#This Row],[RN Hours]], Table39[[#This Row],[RN Admin Hours]], Table39[[#This Row],[RN DON Hours]])</f>
        <v>38.922222222222217</v>
      </c>
      <c r="J55" s="3">
        <f t="shared" si="3"/>
        <v>20.005555555555556</v>
      </c>
      <c r="K55" s="4">
        <f>Table39[[#This Row],[RN Hours Contract (W/ Admin, DON)]]/Table39[[#This Row],[RN Hours (w/ Admin, DON)]]</f>
        <v>0.51398801027690555</v>
      </c>
      <c r="L55" s="3">
        <v>27.605555555555554</v>
      </c>
      <c r="M55" s="3">
        <v>20.005555555555556</v>
      </c>
      <c r="N55" s="4">
        <f>Table39[[#This Row],[RN Hours Contract]]/Table39[[#This Row],[RN Hours]]</f>
        <v>0.72469309720265651</v>
      </c>
      <c r="O55" s="3">
        <v>6.2472222222222218</v>
      </c>
      <c r="P55" s="3">
        <v>0</v>
      </c>
      <c r="Q55" s="4">
        <f>Table39[[#This Row],[RN Admin Hours Contract]]/Table39[[#This Row],[RN Admin Hours]]</f>
        <v>0</v>
      </c>
      <c r="R55" s="3">
        <v>5.0694444444444446</v>
      </c>
      <c r="S55" s="3">
        <v>0</v>
      </c>
      <c r="T55" s="4">
        <f>Table39[[#This Row],[RN DON Hours Contract]]/Table39[[#This Row],[RN DON Hours]]</f>
        <v>0</v>
      </c>
      <c r="U55" s="3">
        <f>SUM(Table39[[#This Row],[LPN Hours]], Table39[[#This Row],[LPN Admin Hours]])</f>
        <v>76.266666666666666</v>
      </c>
      <c r="V55" s="3">
        <f>Table39[[#This Row],[LPN Hours Contract]]+Table39[[#This Row],[LPN Admin Hours Contract]]</f>
        <v>29.238888888888887</v>
      </c>
      <c r="W55" s="4">
        <f t="shared" si="4"/>
        <v>0.38337703962703962</v>
      </c>
      <c r="X55" s="3">
        <v>70.844444444444449</v>
      </c>
      <c r="Y55" s="3">
        <v>29.238888888888887</v>
      </c>
      <c r="Z55" s="4">
        <f>Table39[[#This Row],[LPN Hours Contract]]/Table39[[#This Row],[LPN Hours]]</f>
        <v>0.41271957340025089</v>
      </c>
      <c r="AA55" s="3">
        <v>5.4222222222222225</v>
      </c>
      <c r="AB55" s="3">
        <v>0</v>
      </c>
      <c r="AC55" s="4">
        <f>Table39[[#This Row],[LPN Admin Hours Contract]]/Table39[[#This Row],[LPN Admin Hours]]</f>
        <v>0</v>
      </c>
      <c r="AD55" s="3">
        <f>SUM(Table39[[#This Row],[CNA Hours]], Table39[[#This Row],[NA in Training Hours]], Table39[[#This Row],[Med Aide/Tech Hours]])</f>
        <v>159.9638888888889</v>
      </c>
      <c r="AE55" s="3">
        <f>SUM(Table39[[#This Row],[CNA Hours Contract]], Table39[[#This Row],[NA in Training Hours Contract]], Table39[[#This Row],[Med Aide/Tech Hours Contract]])</f>
        <v>70.172222222222217</v>
      </c>
      <c r="AF55" s="4">
        <f>Table39[[#This Row],[CNA/NA/Med Aide Contract Hours]]/Table39[[#This Row],[Total CNA, NA in Training, Med Aide/Tech Hours]]</f>
        <v>0.43867539548856505</v>
      </c>
      <c r="AG55" s="3">
        <v>141.55277777777778</v>
      </c>
      <c r="AH55" s="3">
        <v>70.172222222222217</v>
      </c>
      <c r="AI55" s="4">
        <f>Table39[[#This Row],[CNA Hours Contract]]/Table39[[#This Row],[CNA Hours]]</f>
        <v>0.49573186287015047</v>
      </c>
      <c r="AJ55" s="3">
        <v>18.411111111111111</v>
      </c>
      <c r="AK55" s="3">
        <v>0</v>
      </c>
      <c r="AL55" s="4">
        <f>Table39[[#This Row],[NA in Training Hours Contract]]/Table39[[#This Row],[NA in Training Hours]]</f>
        <v>0</v>
      </c>
      <c r="AM55" s="3">
        <v>0</v>
      </c>
      <c r="AN55" s="3">
        <v>0</v>
      </c>
      <c r="AO55" s="4">
        <v>0</v>
      </c>
      <c r="AP55" s="1" t="s">
        <v>53</v>
      </c>
      <c r="AQ55" s="1">
        <v>3</v>
      </c>
    </row>
    <row r="56" spans="1:43" x14ac:dyDescent="0.2">
      <c r="A56" s="1" t="s">
        <v>681</v>
      </c>
      <c r="B56" s="1" t="s">
        <v>754</v>
      </c>
      <c r="C56" s="1" t="s">
        <v>1467</v>
      </c>
      <c r="D56" s="1" t="s">
        <v>1721</v>
      </c>
      <c r="E56" s="3">
        <v>97.155555555555551</v>
      </c>
      <c r="F56" s="3">
        <f t="shared" si="0"/>
        <v>418.94188888888891</v>
      </c>
      <c r="G56" s="3">
        <f>SUM(Table39[[#This Row],[RN Hours Contract (W/ Admin, DON)]], Table39[[#This Row],[LPN Contract Hours (w/ Admin)]], Table39[[#This Row],[CNA/NA/Med Aide Contract Hours]])</f>
        <v>158.67966666666666</v>
      </c>
      <c r="H56" s="4">
        <f>Table39[[#This Row],[Total Contract Hours]]/Table39[[#This Row],[Total Hours Nurse Staffing]]</f>
        <v>0.37876295227367779</v>
      </c>
      <c r="I56" s="3">
        <f>SUM(Table39[[#This Row],[RN Hours]], Table39[[#This Row],[RN Admin Hours]], Table39[[#This Row],[RN DON Hours]])</f>
        <v>149.90744444444445</v>
      </c>
      <c r="J56" s="3">
        <f t="shared" si="3"/>
        <v>55.421888888888894</v>
      </c>
      <c r="K56" s="4">
        <f>Table39[[#This Row],[RN Hours Contract (W/ Admin, DON)]]/Table39[[#This Row],[RN Hours (w/ Admin, DON)]]</f>
        <v>0.36970738240707046</v>
      </c>
      <c r="L56" s="3">
        <v>101.95188888888889</v>
      </c>
      <c r="M56" s="3">
        <v>55.421888888888894</v>
      </c>
      <c r="N56" s="4">
        <f>Table39[[#This Row],[RN Hours Contract]]/Table39[[#This Row],[RN Hours]]</f>
        <v>0.54360825966932125</v>
      </c>
      <c r="O56" s="3">
        <v>42.622222222222227</v>
      </c>
      <c r="P56" s="3">
        <v>0</v>
      </c>
      <c r="Q56" s="4">
        <f>Table39[[#This Row],[RN Admin Hours Contract]]/Table39[[#This Row],[RN Admin Hours]]</f>
        <v>0</v>
      </c>
      <c r="R56" s="3">
        <v>5.333333333333333</v>
      </c>
      <c r="S56" s="3">
        <v>0</v>
      </c>
      <c r="T56" s="4">
        <f>Table39[[#This Row],[RN DON Hours Contract]]/Table39[[#This Row],[RN DON Hours]]</f>
        <v>0</v>
      </c>
      <c r="U56" s="3">
        <f>SUM(Table39[[#This Row],[LPN Hours]], Table39[[#This Row],[LPN Admin Hours]])</f>
        <v>42.967111111111109</v>
      </c>
      <c r="V56" s="3">
        <f>Table39[[#This Row],[LPN Hours Contract]]+Table39[[#This Row],[LPN Admin Hours Contract]]</f>
        <v>24.427111111111106</v>
      </c>
      <c r="W56" s="4">
        <f t="shared" si="4"/>
        <v>0.56850717861723687</v>
      </c>
      <c r="X56" s="3">
        <v>42.967111111111109</v>
      </c>
      <c r="Y56" s="3">
        <v>24.427111111111106</v>
      </c>
      <c r="Z56" s="4">
        <f>Table39[[#This Row],[LPN Hours Contract]]/Table39[[#This Row],[LPN Hours]]</f>
        <v>0.56850717861723687</v>
      </c>
      <c r="AA56" s="3">
        <v>0</v>
      </c>
      <c r="AB56" s="3">
        <v>0</v>
      </c>
      <c r="AC56" s="4">
        <v>0</v>
      </c>
      <c r="AD56" s="3">
        <f>SUM(Table39[[#This Row],[CNA Hours]], Table39[[#This Row],[NA in Training Hours]], Table39[[#This Row],[Med Aide/Tech Hours]])</f>
        <v>226.06733333333332</v>
      </c>
      <c r="AE56" s="3">
        <f>SUM(Table39[[#This Row],[CNA Hours Contract]], Table39[[#This Row],[NA in Training Hours Contract]], Table39[[#This Row],[Med Aide/Tech Hours Contract]])</f>
        <v>78.830666666666659</v>
      </c>
      <c r="AF56" s="4">
        <f>Table39[[#This Row],[CNA/NA/Med Aide Contract Hours]]/Table39[[#This Row],[Total CNA, NA in Training, Med Aide/Tech Hours]]</f>
        <v>0.34870436831504475</v>
      </c>
      <c r="AG56" s="3">
        <v>189.8651111111111</v>
      </c>
      <c r="AH56" s="3">
        <v>78.830666666666659</v>
      </c>
      <c r="AI56" s="4">
        <f>Table39[[#This Row],[CNA Hours Contract]]/Table39[[#This Row],[CNA Hours]]</f>
        <v>0.41519300836968465</v>
      </c>
      <c r="AJ56" s="3">
        <v>34.932222222222222</v>
      </c>
      <c r="AK56" s="3">
        <v>0</v>
      </c>
      <c r="AL56" s="4">
        <f>Table39[[#This Row],[NA in Training Hours Contract]]/Table39[[#This Row],[NA in Training Hours]]</f>
        <v>0</v>
      </c>
      <c r="AM56" s="3">
        <v>1.2699999999999998</v>
      </c>
      <c r="AN56" s="3">
        <v>0</v>
      </c>
      <c r="AO56" s="4">
        <f>Table39[[#This Row],[Med Aide/Tech Hours Contract]]/Table39[[#This Row],[Med Aide/Tech Hours]]</f>
        <v>0</v>
      </c>
      <c r="AP56" s="1" t="s">
        <v>54</v>
      </c>
      <c r="AQ56" s="1">
        <v>3</v>
      </c>
    </row>
    <row r="57" spans="1:43" x14ac:dyDescent="0.2">
      <c r="A57" s="1" t="s">
        <v>681</v>
      </c>
      <c r="B57" s="1" t="s">
        <v>755</v>
      </c>
      <c r="C57" s="1" t="s">
        <v>1489</v>
      </c>
      <c r="D57" s="1" t="s">
        <v>1730</v>
      </c>
      <c r="E57" s="3">
        <v>118.33333333333333</v>
      </c>
      <c r="F57" s="3">
        <f t="shared" si="0"/>
        <v>433.79166666666669</v>
      </c>
      <c r="G57" s="3">
        <f>SUM(Table39[[#This Row],[RN Hours Contract (W/ Admin, DON)]], Table39[[#This Row],[LPN Contract Hours (w/ Admin)]], Table39[[#This Row],[CNA/NA/Med Aide Contract Hours]])</f>
        <v>0</v>
      </c>
      <c r="H57" s="4">
        <f>Table39[[#This Row],[Total Contract Hours]]/Table39[[#This Row],[Total Hours Nurse Staffing]]</f>
        <v>0</v>
      </c>
      <c r="I57" s="3">
        <f>SUM(Table39[[#This Row],[RN Hours]], Table39[[#This Row],[RN Admin Hours]], Table39[[#This Row],[RN DON Hours]])</f>
        <v>68.125</v>
      </c>
      <c r="J57" s="3">
        <f t="shared" si="3"/>
        <v>0</v>
      </c>
      <c r="K57" s="4">
        <f>Table39[[#This Row],[RN Hours Contract (W/ Admin, DON)]]/Table39[[#This Row],[RN Hours (w/ Admin, DON)]]</f>
        <v>0</v>
      </c>
      <c r="L57" s="3">
        <v>32.863888888888887</v>
      </c>
      <c r="M57" s="3">
        <v>0</v>
      </c>
      <c r="N57" s="4">
        <f>Table39[[#This Row],[RN Hours Contract]]/Table39[[#This Row],[RN Hours]]</f>
        <v>0</v>
      </c>
      <c r="O57" s="3">
        <v>30.283333333333335</v>
      </c>
      <c r="P57" s="3">
        <v>0</v>
      </c>
      <c r="Q57" s="4">
        <f>Table39[[#This Row],[RN Admin Hours Contract]]/Table39[[#This Row],[RN Admin Hours]]</f>
        <v>0</v>
      </c>
      <c r="R57" s="3">
        <v>4.9777777777777779</v>
      </c>
      <c r="S57" s="3">
        <v>0</v>
      </c>
      <c r="T57" s="4">
        <f>Table39[[#This Row],[RN DON Hours Contract]]/Table39[[#This Row],[RN DON Hours]]</f>
        <v>0</v>
      </c>
      <c r="U57" s="3">
        <f>SUM(Table39[[#This Row],[LPN Hours]], Table39[[#This Row],[LPN Admin Hours]])</f>
        <v>122.3138888888889</v>
      </c>
      <c r="V57" s="3">
        <f>Table39[[#This Row],[LPN Hours Contract]]+Table39[[#This Row],[LPN Admin Hours Contract]]</f>
        <v>0</v>
      </c>
      <c r="W57" s="4">
        <f t="shared" si="4"/>
        <v>0</v>
      </c>
      <c r="X57" s="3">
        <v>117.48611111111111</v>
      </c>
      <c r="Y57" s="3">
        <v>0</v>
      </c>
      <c r="Z57" s="4">
        <f>Table39[[#This Row],[LPN Hours Contract]]/Table39[[#This Row],[LPN Hours]]</f>
        <v>0</v>
      </c>
      <c r="AA57" s="3">
        <v>4.8277777777777775</v>
      </c>
      <c r="AB57" s="3">
        <v>0</v>
      </c>
      <c r="AC57" s="4">
        <f>Table39[[#This Row],[LPN Admin Hours Contract]]/Table39[[#This Row],[LPN Admin Hours]]</f>
        <v>0</v>
      </c>
      <c r="AD57" s="3">
        <f>SUM(Table39[[#This Row],[CNA Hours]], Table39[[#This Row],[NA in Training Hours]], Table39[[#This Row],[Med Aide/Tech Hours]])</f>
        <v>243.35277777777779</v>
      </c>
      <c r="AE57" s="3">
        <f>SUM(Table39[[#This Row],[CNA Hours Contract]], Table39[[#This Row],[NA in Training Hours Contract]], Table39[[#This Row],[Med Aide/Tech Hours Contract]])</f>
        <v>0</v>
      </c>
      <c r="AF57" s="4">
        <f>Table39[[#This Row],[CNA/NA/Med Aide Contract Hours]]/Table39[[#This Row],[Total CNA, NA in Training, Med Aide/Tech Hours]]</f>
        <v>0</v>
      </c>
      <c r="AG57" s="3">
        <v>243.35277777777779</v>
      </c>
      <c r="AH57" s="3">
        <v>0</v>
      </c>
      <c r="AI57" s="4">
        <f>Table39[[#This Row],[CNA Hours Contract]]/Table39[[#This Row],[CNA Hours]]</f>
        <v>0</v>
      </c>
      <c r="AJ57" s="3">
        <v>0</v>
      </c>
      <c r="AK57" s="3">
        <v>0</v>
      </c>
      <c r="AL57" s="4">
        <v>0</v>
      </c>
      <c r="AM57" s="3">
        <v>0</v>
      </c>
      <c r="AN57" s="3">
        <v>0</v>
      </c>
      <c r="AO57" s="4">
        <v>0</v>
      </c>
      <c r="AP57" s="1" t="s">
        <v>55</v>
      </c>
      <c r="AQ57" s="1">
        <v>3</v>
      </c>
    </row>
    <row r="58" spans="1:43" x14ac:dyDescent="0.2">
      <c r="A58" s="1" t="s">
        <v>681</v>
      </c>
      <c r="B58" s="1" t="s">
        <v>756</v>
      </c>
      <c r="C58" s="1" t="s">
        <v>1369</v>
      </c>
      <c r="D58" s="1" t="s">
        <v>1707</v>
      </c>
      <c r="E58" s="3">
        <v>100.38888888888889</v>
      </c>
      <c r="F58" s="3">
        <f t="shared" si="0"/>
        <v>378.52055555555557</v>
      </c>
      <c r="G58" s="3">
        <f>SUM(Table39[[#This Row],[RN Hours Contract (W/ Admin, DON)]], Table39[[#This Row],[LPN Contract Hours (w/ Admin)]], Table39[[#This Row],[CNA/NA/Med Aide Contract Hours]])</f>
        <v>32.331444444444443</v>
      </c>
      <c r="H58" s="4">
        <f>Table39[[#This Row],[Total Contract Hours]]/Table39[[#This Row],[Total Hours Nurse Staffing]]</f>
        <v>8.54152937533115E-2</v>
      </c>
      <c r="I58" s="3">
        <f>SUM(Table39[[#This Row],[RN Hours]], Table39[[#This Row],[RN Admin Hours]], Table39[[#This Row],[RN DON Hours]])</f>
        <v>52.270444444444443</v>
      </c>
      <c r="J58" s="3">
        <f t="shared" si="3"/>
        <v>4.7628888888888889</v>
      </c>
      <c r="K58" s="4">
        <f>Table39[[#This Row],[RN Hours Contract (W/ Admin, DON)]]/Table39[[#This Row],[RN Hours (w/ Admin, DON)]]</f>
        <v>9.1120114617565917E-2</v>
      </c>
      <c r="L58" s="3">
        <v>42.363888888888887</v>
      </c>
      <c r="M58" s="3">
        <v>4.7628888888888889</v>
      </c>
      <c r="N58" s="4">
        <f>Table39[[#This Row],[RN Hours Contract]]/Table39[[#This Row],[RN Hours]]</f>
        <v>0.11242803750573734</v>
      </c>
      <c r="O58" s="3">
        <v>5.1136666666666661</v>
      </c>
      <c r="P58" s="3">
        <v>0</v>
      </c>
      <c r="Q58" s="4">
        <f>Table39[[#This Row],[RN Admin Hours Contract]]/Table39[[#This Row],[RN Admin Hours]]</f>
        <v>0</v>
      </c>
      <c r="R58" s="3">
        <v>4.7928888888888892</v>
      </c>
      <c r="S58" s="3">
        <v>0</v>
      </c>
      <c r="T58" s="4">
        <f>Table39[[#This Row],[RN DON Hours Contract]]/Table39[[#This Row],[RN DON Hours]]</f>
        <v>0</v>
      </c>
      <c r="U58" s="3">
        <f>SUM(Table39[[#This Row],[LPN Hours]], Table39[[#This Row],[LPN Admin Hours]])</f>
        <v>125.52633333333333</v>
      </c>
      <c r="V58" s="3">
        <f>Table39[[#This Row],[LPN Hours Contract]]+Table39[[#This Row],[LPN Admin Hours Contract]]</f>
        <v>13.722222222222221</v>
      </c>
      <c r="W58" s="4">
        <f t="shared" si="4"/>
        <v>0.10931747831574959</v>
      </c>
      <c r="X58" s="3">
        <v>110.38588888888889</v>
      </c>
      <c r="Y58" s="3">
        <v>13.722222222222221</v>
      </c>
      <c r="Z58" s="4">
        <f>Table39[[#This Row],[LPN Hours Contract]]/Table39[[#This Row],[LPN Hours]]</f>
        <v>0.12431138037973855</v>
      </c>
      <c r="AA58" s="3">
        <v>15.140444444444448</v>
      </c>
      <c r="AB58" s="3">
        <v>0</v>
      </c>
      <c r="AC58" s="4">
        <f>Table39[[#This Row],[LPN Admin Hours Contract]]/Table39[[#This Row],[LPN Admin Hours]]</f>
        <v>0</v>
      </c>
      <c r="AD58" s="3">
        <f>SUM(Table39[[#This Row],[CNA Hours]], Table39[[#This Row],[NA in Training Hours]], Table39[[#This Row],[Med Aide/Tech Hours]])</f>
        <v>200.72377777777777</v>
      </c>
      <c r="AE58" s="3">
        <f>SUM(Table39[[#This Row],[CNA Hours Contract]], Table39[[#This Row],[NA in Training Hours Contract]], Table39[[#This Row],[Med Aide/Tech Hours Contract]])</f>
        <v>13.846333333333334</v>
      </c>
      <c r="AF58" s="4">
        <f>Table39[[#This Row],[CNA/NA/Med Aide Contract Hours]]/Table39[[#This Row],[Total CNA, NA in Training, Med Aide/Tech Hours]]</f>
        <v>6.8982028370663057E-2</v>
      </c>
      <c r="AG58" s="3">
        <v>200.72377777777777</v>
      </c>
      <c r="AH58" s="3">
        <v>13.846333333333334</v>
      </c>
      <c r="AI58" s="4">
        <f>Table39[[#This Row],[CNA Hours Contract]]/Table39[[#This Row],[CNA Hours]]</f>
        <v>6.8982028370663057E-2</v>
      </c>
      <c r="AJ58" s="3">
        <v>0</v>
      </c>
      <c r="AK58" s="3">
        <v>0</v>
      </c>
      <c r="AL58" s="4">
        <v>0</v>
      </c>
      <c r="AM58" s="3">
        <v>0</v>
      </c>
      <c r="AN58" s="3">
        <v>0</v>
      </c>
      <c r="AO58" s="4">
        <v>0</v>
      </c>
      <c r="AP58" s="1" t="s">
        <v>56</v>
      </c>
      <c r="AQ58" s="1">
        <v>3</v>
      </c>
    </row>
    <row r="59" spans="1:43" x14ac:dyDescent="0.2">
      <c r="A59" s="1" t="s">
        <v>681</v>
      </c>
      <c r="B59" s="1" t="s">
        <v>757</v>
      </c>
      <c r="C59" s="1" t="s">
        <v>1490</v>
      </c>
      <c r="D59" s="1" t="s">
        <v>1694</v>
      </c>
      <c r="E59" s="3">
        <v>44.422222222222224</v>
      </c>
      <c r="F59" s="3">
        <f t="shared" si="0"/>
        <v>163.20499999999998</v>
      </c>
      <c r="G59" s="3">
        <f>SUM(Table39[[#This Row],[RN Hours Contract (W/ Admin, DON)]], Table39[[#This Row],[LPN Contract Hours (w/ Admin)]], Table39[[#This Row],[CNA/NA/Med Aide Contract Hours]])</f>
        <v>6.1916666666666664</v>
      </c>
      <c r="H59" s="4">
        <f>Table39[[#This Row],[Total Contract Hours]]/Table39[[#This Row],[Total Hours Nurse Staffing]]</f>
        <v>3.7937971671619539E-2</v>
      </c>
      <c r="I59" s="3">
        <f>SUM(Table39[[#This Row],[RN Hours]], Table39[[#This Row],[RN Admin Hours]], Table39[[#This Row],[RN DON Hours]])</f>
        <v>32.134</v>
      </c>
      <c r="J59" s="3">
        <f t="shared" si="3"/>
        <v>0</v>
      </c>
      <c r="K59" s="4">
        <f>Table39[[#This Row],[RN Hours Contract (W/ Admin, DON)]]/Table39[[#This Row],[RN Hours (w/ Admin, DON)]]</f>
        <v>0</v>
      </c>
      <c r="L59" s="3">
        <v>26.072222222222223</v>
      </c>
      <c r="M59" s="3">
        <v>0</v>
      </c>
      <c r="N59" s="4">
        <f>Table39[[#This Row],[RN Hours Contract]]/Table39[[#This Row],[RN Hours]]</f>
        <v>0</v>
      </c>
      <c r="O59" s="3">
        <v>0.18666666666666668</v>
      </c>
      <c r="P59" s="3">
        <v>0</v>
      </c>
      <c r="Q59" s="4">
        <f>Table39[[#This Row],[RN Admin Hours Contract]]/Table39[[#This Row],[RN Admin Hours]]</f>
        <v>0</v>
      </c>
      <c r="R59" s="3">
        <v>5.875111111111111</v>
      </c>
      <c r="S59" s="3">
        <v>0</v>
      </c>
      <c r="T59" s="4">
        <f>Table39[[#This Row],[RN DON Hours Contract]]/Table39[[#This Row],[RN DON Hours]]</f>
        <v>0</v>
      </c>
      <c r="U59" s="3">
        <f>SUM(Table39[[#This Row],[LPN Hours]], Table39[[#This Row],[LPN Admin Hours]])</f>
        <v>52.137111111111111</v>
      </c>
      <c r="V59" s="3">
        <f>Table39[[#This Row],[LPN Hours Contract]]+Table39[[#This Row],[LPN Admin Hours Contract]]</f>
        <v>0.82222222222222219</v>
      </c>
      <c r="W59" s="4">
        <f t="shared" si="4"/>
        <v>1.5770383220312253E-2</v>
      </c>
      <c r="X59" s="3">
        <v>52.137111111111111</v>
      </c>
      <c r="Y59" s="3">
        <v>0.82222222222222219</v>
      </c>
      <c r="Z59" s="4">
        <f>Table39[[#This Row],[LPN Hours Contract]]/Table39[[#This Row],[LPN Hours]]</f>
        <v>1.5770383220312253E-2</v>
      </c>
      <c r="AA59" s="3">
        <v>0</v>
      </c>
      <c r="AB59" s="3">
        <v>0</v>
      </c>
      <c r="AC59" s="4">
        <v>0</v>
      </c>
      <c r="AD59" s="3">
        <f>SUM(Table39[[#This Row],[CNA Hours]], Table39[[#This Row],[NA in Training Hours]], Table39[[#This Row],[Med Aide/Tech Hours]])</f>
        <v>78.933888888888887</v>
      </c>
      <c r="AE59" s="3">
        <f>SUM(Table39[[#This Row],[CNA Hours Contract]], Table39[[#This Row],[NA in Training Hours Contract]], Table39[[#This Row],[Med Aide/Tech Hours Contract]])</f>
        <v>5.3694444444444445</v>
      </c>
      <c r="AF59" s="4">
        <f>Table39[[#This Row],[CNA/NA/Med Aide Contract Hours]]/Table39[[#This Row],[Total CNA, NA in Training, Med Aide/Tech Hours]]</f>
        <v>6.8024577529718966E-2</v>
      </c>
      <c r="AG59" s="3">
        <v>78.933888888888887</v>
      </c>
      <c r="AH59" s="3">
        <v>5.3694444444444445</v>
      </c>
      <c r="AI59" s="4">
        <f>Table39[[#This Row],[CNA Hours Contract]]/Table39[[#This Row],[CNA Hours]]</f>
        <v>6.8024577529718966E-2</v>
      </c>
      <c r="AJ59" s="3">
        <v>0</v>
      </c>
      <c r="AK59" s="3">
        <v>0</v>
      </c>
      <c r="AL59" s="4">
        <v>0</v>
      </c>
      <c r="AM59" s="3">
        <v>0</v>
      </c>
      <c r="AN59" s="3">
        <v>0</v>
      </c>
      <c r="AO59" s="4">
        <v>0</v>
      </c>
      <c r="AP59" s="1" t="s">
        <v>57</v>
      </c>
      <c r="AQ59" s="1">
        <v>3</v>
      </c>
    </row>
    <row r="60" spans="1:43" x14ac:dyDescent="0.2">
      <c r="A60" s="1" t="s">
        <v>681</v>
      </c>
      <c r="B60" s="1" t="s">
        <v>758</v>
      </c>
      <c r="C60" s="1" t="s">
        <v>1491</v>
      </c>
      <c r="D60" s="1" t="s">
        <v>1694</v>
      </c>
      <c r="E60" s="3">
        <v>111.66666666666667</v>
      </c>
      <c r="F60" s="3">
        <f t="shared" si="0"/>
        <v>473.75777777777779</v>
      </c>
      <c r="G60" s="3">
        <f>SUM(Table39[[#This Row],[RN Hours Contract (W/ Admin, DON)]], Table39[[#This Row],[LPN Contract Hours (w/ Admin)]], Table39[[#This Row],[CNA/NA/Med Aide Contract Hours]])</f>
        <v>97.172222222222217</v>
      </c>
      <c r="H60" s="4">
        <f>Table39[[#This Row],[Total Contract Hours]]/Table39[[#This Row],[Total Hours Nurse Staffing]]</f>
        <v>0.20510950274636358</v>
      </c>
      <c r="I60" s="3">
        <f>SUM(Table39[[#This Row],[RN Hours]], Table39[[#This Row],[RN Admin Hours]], Table39[[#This Row],[RN DON Hours]])</f>
        <v>139.07888888888891</v>
      </c>
      <c r="J60" s="3">
        <f t="shared" si="3"/>
        <v>18.491111111111113</v>
      </c>
      <c r="K60" s="4">
        <f>Table39[[#This Row],[RN Hours Contract (W/ Admin, DON)]]/Table39[[#This Row],[RN Hours (w/ Admin, DON)]]</f>
        <v>0.13295411876552876</v>
      </c>
      <c r="L60" s="3">
        <v>83.05</v>
      </c>
      <c r="M60" s="3">
        <v>18.491111111111113</v>
      </c>
      <c r="N60" s="4">
        <f>Table39[[#This Row],[RN Hours Contract]]/Table39[[#This Row],[RN Hours]]</f>
        <v>0.22265034450464918</v>
      </c>
      <c r="O60" s="3">
        <v>45.095555555555563</v>
      </c>
      <c r="P60" s="3">
        <v>0</v>
      </c>
      <c r="Q60" s="4">
        <f>Table39[[#This Row],[RN Admin Hours Contract]]/Table39[[#This Row],[RN Admin Hours]]</f>
        <v>0</v>
      </c>
      <c r="R60" s="3">
        <v>10.933333333333334</v>
      </c>
      <c r="S60" s="3">
        <v>0</v>
      </c>
      <c r="T60" s="4">
        <f>Table39[[#This Row],[RN DON Hours Contract]]/Table39[[#This Row],[RN DON Hours]]</f>
        <v>0</v>
      </c>
      <c r="U60" s="3">
        <f>SUM(Table39[[#This Row],[LPN Hours]], Table39[[#This Row],[LPN Admin Hours]])</f>
        <v>78.323333333333338</v>
      </c>
      <c r="V60" s="3">
        <f>Table39[[#This Row],[LPN Hours Contract]]+Table39[[#This Row],[LPN Admin Hours Contract]]</f>
        <v>19.939999999999998</v>
      </c>
      <c r="W60" s="4">
        <f t="shared" si="4"/>
        <v>0.25458569179044127</v>
      </c>
      <c r="X60" s="3">
        <v>78.323333333333338</v>
      </c>
      <c r="Y60" s="3">
        <v>19.939999999999998</v>
      </c>
      <c r="Z60" s="4">
        <f>Table39[[#This Row],[LPN Hours Contract]]/Table39[[#This Row],[LPN Hours]]</f>
        <v>0.25458569179044127</v>
      </c>
      <c r="AA60" s="3">
        <v>0</v>
      </c>
      <c r="AB60" s="3">
        <v>0</v>
      </c>
      <c r="AC60" s="4">
        <v>0</v>
      </c>
      <c r="AD60" s="3">
        <f>SUM(Table39[[#This Row],[CNA Hours]], Table39[[#This Row],[NA in Training Hours]], Table39[[#This Row],[Med Aide/Tech Hours]])</f>
        <v>256.35555555555555</v>
      </c>
      <c r="AE60" s="3">
        <f>SUM(Table39[[#This Row],[CNA Hours Contract]], Table39[[#This Row],[NA in Training Hours Contract]], Table39[[#This Row],[Med Aide/Tech Hours Contract]])</f>
        <v>58.74111111111111</v>
      </c>
      <c r="AF60" s="4">
        <f>Table39[[#This Row],[CNA/NA/Med Aide Contract Hours]]/Table39[[#This Row],[Total CNA, NA in Training, Med Aide/Tech Hours]]</f>
        <v>0.22913921636615811</v>
      </c>
      <c r="AG60" s="3">
        <v>238.35666666666665</v>
      </c>
      <c r="AH60" s="3">
        <v>58.74111111111111</v>
      </c>
      <c r="AI60" s="4">
        <f>Table39[[#This Row],[CNA Hours Contract]]/Table39[[#This Row],[CNA Hours]]</f>
        <v>0.24644207327021597</v>
      </c>
      <c r="AJ60" s="3">
        <v>17.998888888888889</v>
      </c>
      <c r="AK60" s="3">
        <v>0</v>
      </c>
      <c r="AL60" s="4">
        <f>Table39[[#This Row],[NA in Training Hours Contract]]/Table39[[#This Row],[NA in Training Hours]]</f>
        <v>0</v>
      </c>
      <c r="AM60" s="3">
        <v>0</v>
      </c>
      <c r="AN60" s="3">
        <v>0</v>
      </c>
      <c r="AO60" s="4">
        <v>0</v>
      </c>
      <c r="AP60" s="1" t="s">
        <v>58</v>
      </c>
      <c r="AQ60" s="1">
        <v>3</v>
      </c>
    </row>
    <row r="61" spans="1:43" x14ac:dyDescent="0.2">
      <c r="A61" s="1" t="s">
        <v>681</v>
      </c>
      <c r="B61" s="1" t="s">
        <v>759</v>
      </c>
      <c r="C61" s="1" t="s">
        <v>1456</v>
      </c>
      <c r="D61" s="1" t="s">
        <v>1731</v>
      </c>
      <c r="E61" s="3">
        <v>95.411111111111111</v>
      </c>
      <c r="F61" s="3">
        <f t="shared" si="0"/>
        <v>338.54444444444448</v>
      </c>
      <c r="G61" s="3">
        <f>SUM(Table39[[#This Row],[RN Hours Contract (W/ Admin, DON)]], Table39[[#This Row],[LPN Contract Hours (w/ Admin)]], Table39[[#This Row],[CNA/NA/Med Aide Contract Hours]])</f>
        <v>11.355555555555556</v>
      </c>
      <c r="H61" s="4">
        <f>Table39[[#This Row],[Total Contract Hours]]/Table39[[#This Row],[Total Hours Nurse Staffing]]</f>
        <v>3.3542288883783515E-2</v>
      </c>
      <c r="I61" s="3">
        <f>SUM(Table39[[#This Row],[RN Hours]], Table39[[#This Row],[RN Admin Hours]], Table39[[#This Row],[RN DON Hours]])</f>
        <v>49.761111111111113</v>
      </c>
      <c r="J61" s="3">
        <f t="shared" si="3"/>
        <v>5.9111111111111114</v>
      </c>
      <c r="K61" s="4">
        <f>Table39[[#This Row],[RN Hours Contract (W/ Admin, DON)]]/Table39[[#This Row],[RN Hours (w/ Admin, DON)]]</f>
        <v>0.11878977336161661</v>
      </c>
      <c r="L61" s="3">
        <v>15.811111111111112</v>
      </c>
      <c r="M61" s="3">
        <v>2.7277777777777779</v>
      </c>
      <c r="N61" s="4">
        <f>Table39[[#This Row],[RN Hours Contract]]/Table39[[#This Row],[RN Hours]]</f>
        <v>0.17252283907238228</v>
      </c>
      <c r="O61" s="3">
        <v>28.880555555555556</v>
      </c>
      <c r="P61" s="3">
        <v>3.1833333333333331</v>
      </c>
      <c r="Q61" s="4">
        <f>Table39[[#This Row],[RN Admin Hours Contract]]/Table39[[#This Row],[RN Admin Hours]]</f>
        <v>0.11022410310666537</v>
      </c>
      <c r="R61" s="3">
        <v>5.0694444444444446</v>
      </c>
      <c r="S61" s="3">
        <v>0</v>
      </c>
      <c r="T61" s="4">
        <f>Table39[[#This Row],[RN DON Hours Contract]]/Table39[[#This Row],[RN DON Hours]]</f>
        <v>0</v>
      </c>
      <c r="U61" s="3">
        <f>SUM(Table39[[#This Row],[LPN Hours]], Table39[[#This Row],[LPN Admin Hours]])</f>
        <v>95.63055555555556</v>
      </c>
      <c r="V61" s="3">
        <f>Table39[[#This Row],[LPN Hours Contract]]+Table39[[#This Row],[LPN Admin Hours Contract]]</f>
        <v>5.4444444444444446</v>
      </c>
      <c r="W61" s="4">
        <f t="shared" si="4"/>
        <v>5.6932059139628781E-2</v>
      </c>
      <c r="X61" s="3">
        <v>85.211111111111109</v>
      </c>
      <c r="Y61" s="3">
        <v>5.4444444444444446</v>
      </c>
      <c r="Z61" s="4">
        <f>Table39[[#This Row],[LPN Hours Contract]]/Table39[[#This Row],[LPN Hours]]</f>
        <v>6.3893597600730212E-2</v>
      </c>
      <c r="AA61" s="3">
        <v>10.419444444444444</v>
      </c>
      <c r="AB61" s="3">
        <v>0</v>
      </c>
      <c r="AC61" s="4">
        <f>Table39[[#This Row],[LPN Admin Hours Contract]]/Table39[[#This Row],[LPN Admin Hours]]</f>
        <v>0</v>
      </c>
      <c r="AD61" s="3">
        <f>SUM(Table39[[#This Row],[CNA Hours]], Table39[[#This Row],[NA in Training Hours]], Table39[[#This Row],[Med Aide/Tech Hours]])</f>
        <v>193.15277777777777</v>
      </c>
      <c r="AE61" s="3">
        <f>SUM(Table39[[#This Row],[CNA Hours Contract]], Table39[[#This Row],[NA in Training Hours Contract]], Table39[[#This Row],[Med Aide/Tech Hours Contract]])</f>
        <v>0</v>
      </c>
      <c r="AF61" s="4">
        <f>Table39[[#This Row],[CNA/NA/Med Aide Contract Hours]]/Table39[[#This Row],[Total CNA, NA in Training, Med Aide/Tech Hours]]</f>
        <v>0</v>
      </c>
      <c r="AG61" s="3">
        <v>193.15277777777777</v>
      </c>
      <c r="AH61" s="3">
        <v>0</v>
      </c>
      <c r="AI61" s="4">
        <f>Table39[[#This Row],[CNA Hours Contract]]/Table39[[#This Row],[CNA Hours]]</f>
        <v>0</v>
      </c>
      <c r="AJ61" s="3">
        <v>0</v>
      </c>
      <c r="AK61" s="3">
        <v>0</v>
      </c>
      <c r="AL61" s="4">
        <v>0</v>
      </c>
      <c r="AM61" s="3">
        <v>0</v>
      </c>
      <c r="AN61" s="3">
        <v>0</v>
      </c>
      <c r="AO61" s="4">
        <v>0</v>
      </c>
      <c r="AP61" s="1" t="s">
        <v>59</v>
      </c>
      <c r="AQ61" s="1">
        <v>3</v>
      </c>
    </row>
    <row r="62" spans="1:43" x14ac:dyDescent="0.2">
      <c r="A62" s="1" t="s">
        <v>681</v>
      </c>
      <c r="B62" s="1" t="s">
        <v>760</v>
      </c>
      <c r="C62" s="1" t="s">
        <v>1492</v>
      </c>
      <c r="D62" s="1" t="s">
        <v>1722</v>
      </c>
      <c r="E62" s="3">
        <v>136.6</v>
      </c>
      <c r="F62" s="3">
        <f t="shared" si="0"/>
        <v>408.02</v>
      </c>
      <c r="G62" s="3">
        <f>SUM(Table39[[#This Row],[RN Hours Contract (W/ Admin, DON)]], Table39[[#This Row],[LPN Contract Hours (w/ Admin)]], Table39[[#This Row],[CNA/NA/Med Aide Contract Hours]])</f>
        <v>23.875</v>
      </c>
      <c r="H62" s="4">
        <f>Table39[[#This Row],[Total Contract Hours]]/Table39[[#This Row],[Total Hours Nurse Staffing]]</f>
        <v>5.851428851526886E-2</v>
      </c>
      <c r="I62" s="3">
        <f>SUM(Table39[[#This Row],[RN Hours]], Table39[[#This Row],[RN Admin Hours]], Table39[[#This Row],[RN DON Hours]])</f>
        <v>110.88333333333333</v>
      </c>
      <c r="J62" s="3">
        <f t="shared" si="3"/>
        <v>9.2611111111111111</v>
      </c>
      <c r="K62" s="4">
        <f>Table39[[#This Row],[RN Hours Contract (W/ Admin, DON)]]/Table39[[#This Row],[RN Hours (w/ Admin, DON)]]</f>
        <v>8.3521218497920741E-2</v>
      </c>
      <c r="L62" s="3">
        <v>92.11666666666666</v>
      </c>
      <c r="M62" s="3">
        <v>9.2611111111111111</v>
      </c>
      <c r="N62" s="4">
        <f>Table39[[#This Row],[RN Hours Contract]]/Table39[[#This Row],[RN Hours]]</f>
        <v>0.10053675894095652</v>
      </c>
      <c r="O62" s="3">
        <v>13.78888888888889</v>
      </c>
      <c r="P62" s="3">
        <v>0</v>
      </c>
      <c r="Q62" s="4">
        <f>Table39[[#This Row],[RN Admin Hours Contract]]/Table39[[#This Row],[RN Admin Hours]]</f>
        <v>0</v>
      </c>
      <c r="R62" s="3">
        <v>4.9777777777777779</v>
      </c>
      <c r="S62" s="3">
        <v>0</v>
      </c>
      <c r="T62" s="4">
        <f>Table39[[#This Row],[RN DON Hours Contract]]/Table39[[#This Row],[RN DON Hours]]</f>
        <v>0</v>
      </c>
      <c r="U62" s="3">
        <f>SUM(Table39[[#This Row],[LPN Hours]], Table39[[#This Row],[LPN Admin Hours]])</f>
        <v>87.467222222222219</v>
      </c>
      <c r="V62" s="3">
        <f>Table39[[#This Row],[LPN Hours Contract]]+Table39[[#This Row],[LPN Admin Hours Contract]]</f>
        <v>9.0916666666666668</v>
      </c>
      <c r="W62" s="4">
        <f t="shared" si="4"/>
        <v>0.10394369954459132</v>
      </c>
      <c r="X62" s="3">
        <v>87.467222222222219</v>
      </c>
      <c r="Y62" s="3">
        <v>9.0916666666666668</v>
      </c>
      <c r="Z62" s="4">
        <f>Table39[[#This Row],[LPN Hours Contract]]/Table39[[#This Row],[LPN Hours]]</f>
        <v>0.10394369954459132</v>
      </c>
      <c r="AA62" s="3">
        <v>0</v>
      </c>
      <c r="AB62" s="3">
        <v>0</v>
      </c>
      <c r="AC62" s="4">
        <v>0</v>
      </c>
      <c r="AD62" s="3">
        <f>SUM(Table39[[#This Row],[CNA Hours]], Table39[[#This Row],[NA in Training Hours]], Table39[[#This Row],[Med Aide/Tech Hours]])</f>
        <v>209.66944444444445</v>
      </c>
      <c r="AE62" s="3">
        <f>SUM(Table39[[#This Row],[CNA Hours Contract]], Table39[[#This Row],[NA in Training Hours Contract]], Table39[[#This Row],[Med Aide/Tech Hours Contract]])</f>
        <v>5.5222222222222221</v>
      </c>
      <c r="AF62" s="4">
        <f>Table39[[#This Row],[CNA/NA/Med Aide Contract Hours]]/Table39[[#This Row],[Total CNA, NA in Training, Med Aide/Tech Hours]]</f>
        <v>2.6337753871835293E-2</v>
      </c>
      <c r="AG62" s="3">
        <v>209.66944444444445</v>
      </c>
      <c r="AH62" s="3">
        <v>5.5222222222222221</v>
      </c>
      <c r="AI62" s="4">
        <f>Table39[[#This Row],[CNA Hours Contract]]/Table39[[#This Row],[CNA Hours]]</f>
        <v>2.6337753871835293E-2</v>
      </c>
      <c r="AJ62" s="3">
        <v>0</v>
      </c>
      <c r="AK62" s="3">
        <v>0</v>
      </c>
      <c r="AL62" s="4">
        <v>0</v>
      </c>
      <c r="AM62" s="3">
        <v>0</v>
      </c>
      <c r="AN62" s="3">
        <v>0</v>
      </c>
      <c r="AO62" s="4">
        <v>0</v>
      </c>
      <c r="AP62" s="1" t="s">
        <v>60</v>
      </c>
      <c r="AQ62" s="1">
        <v>3</v>
      </c>
    </row>
    <row r="63" spans="1:43" x14ac:dyDescent="0.2">
      <c r="A63" s="1" t="s">
        <v>681</v>
      </c>
      <c r="B63" s="1" t="s">
        <v>694</v>
      </c>
      <c r="C63" s="1" t="s">
        <v>1365</v>
      </c>
      <c r="D63" s="1" t="s">
        <v>1711</v>
      </c>
      <c r="E63" s="3">
        <v>134.93333333333334</v>
      </c>
      <c r="F63" s="3">
        <f t="shared" si="0"/>
        <v>471.32177777777781</v>
      </c>
      <c r="G63" s="3">
        <f>SUM(Table39[[#This Row],[RN Hours Contract (W/ Admin, DON)]], Table39[[#This Row],[LPN Contract Hours (w/ Admin)]], Table39[[#This Row],[CNA/NA/Med Aide Contract Hours]])</f>
        <v>0</v>
      </c>
      <c r="H63" s="4">
        <f>Table39[[#This Row],[Total Contract Hours]]/Table39[[#This Row],[Total Hours Nurse Staffing]]</f>
        <v>0</v>
      </c>
      <c r="I63" s="3">
        <f>SUM(Table39[[#This Row],[RN Hours]], Table39[[#This Row],[RN Admin Hours]], Table39[[#This Row],[RN DON Hours]])</f>
        <v>107.82777777777778</v>
      </c>
      <c r="J63" s="3">
        <f t="shared" si="3"/>
        <v>0</v>
      </c>
      <c r="K63" s="4">
        <f>Table39[[#This Row],[RN Hours Contract (W/ Admin, DON)]]/Table39[[#This Row],[RN Hours (w/ Admin, DON)]]</f>
        <v>0</v>
      </c>
      <c r="L63" s="3">
        <v>17.966666666666665</v>
      </c>
      <c r="M63" s="3">
        <v>0</v>
      </c>
      <c r="N63" s="4">
        <f>Table39[[#This Row],[RN Hours Contract]]/Table39[[#This Row],[RN Hours]]</f>
        <v>0</v>
      </c>
      <c r="O63" s="3">
        <v>84.927777777777777</v>
      </c>
      <c r="P63" s="3">
        <v>0</v>
      </c>
      <c r="Q63" s="4">
        <f>Table39[[#This Row],[RN Admin Hours Contract]]/Table39[[#This Row],[RN Admin Hours]]</f>
        <v>0</v>
      </c>
      <c r="R63" s="3">
        <v>4.9333333333333336</v>
      </c>
      <c r="S63" s="3">
        <v>0</v>
      </c>
      <c r="T63" s="4">
        <f>Table39[[#This Row],[RN DON Hours Contract]]/Table39[[#This Row],[RN DON Hours]]</f>
        <v>0</v>
      </c>
      <c r="U63" s="3">
        <f>SUM(Table39[[#This Row],[LPN Hours]], Table39[[#This Row],[LPN Admin Hours]])</f>
        <v>151.39977777777779</v>
      </c>
      <c r="V63" s="3">
        <f>Table39[[#This Row],[LPN Hours Contract]]+Table39[[#This Row],[LPN Admin Hours Contract]]</f>
        <v>0</v>
      </c>
      <c r="W63" s="4">
        <f t="shared" si="4"/>
        <v>0</v>
      </c>
      <c r="X63" s="3">
        <v>141.20533333333333</v>
      </c>
      <c r="Y63" s="3">
        <v>0</v>
      </c>
      <c r="Z63" s="4">
        <f>Table39[[#This Row],[LPN Hours Contract]]/Table39[[#This Row],[LPN Hours]]</f>
        <v>0</v>
      </c>
      <c r="AA63" s="3">
        <v>10.194444444444445</v>
      </c>
      <c r="AB63" s="3">
        <v>0</v>
      </c>
      <c r="AC63" s="4">
        <f>Table39[[#This Row],[LPN Admin Hours Contract]]/Table39[[#This Row],[LPN Admin Hours]]</f>
        <v>0</v>
      </c>
      <c r="AD63" s="3">
        <f>SUM(Table39[[#This Row],[CNA Hours]], Table39[[#This Row],[NA in Training Hours]], Table39[[#This Row],[Med Aide/Tech Hours]])</f>
        <v>212.09422222222221</v>
      </c>
      <c r="AE63" s="3">
        <f>SUM(Table39[[#This Row],[CNA Hours Contract]], Table39[[#This Row],[NA in Training Hours Contract]], Table39[[#This Row],[Med Aide/Tech Hours Contract]])</f>
        <v>0</v>
      </c>
      <c r="AF63" s="4">
        <f>Table39[[#This Row],[CNA/NA/Med Aide Contract Hours]]/Table39[[#This Row],[Total CNA, NA in Training, Med Aide/Tech Hours]]</f>
        <v>0</v>
      </c>
      <c r="AG63" s="3">
        <v>207.67477777777776</v>
      </c>
      <c r="AH63" s="3">
        <v>0</v>
      </c>
      <c r="AI63" s="4">
        <f>Table39[[#This Row],[CNA Hours Contract]]/Table39[[#This Row],[CNA Hours]]</f>
        <v>0</v>
      </c>
      <c r="AJ63" s="3">
        <v>4.4194444444444443</v>
      </c>
      <c r="AK63" s="3">
        <v>0</v>
      </c>
      <c r="AL63" s="4">
        <f>Table39[[#This Row],[NA in Training Hours Contract]]/Table39[[#This Row],[NA in Training Hours]]</f>
        <v>0</v>
      </c>
      <c r="AM63" s="3">
        <v>0</v>
      </c>
      <c r="AN63" s="3">
        <v>0</v>
      </c>
      <c r="AO63" s="4">
        <v>0</v>
      </c>
      <c r="AP63" s="1" t="s">
        <v>61</v>
      </c>
      <c r="AQ63" s="1">
        <v>3</v>
      </c>
    </row>
    <row r="64" spans="1:43" x14ac:dyDescent="0.2">
      <c r="A64" s="1" t="s">
        <v>681</v>
      </c>
      <c r="B64" s="1" t="s">
        <v>686</v>
      </c>
      <c r="C64" s="1" t="s">
        <v>1465</v>
      </c>
      <c r="D64" s="1" t="s">
        <v>1722</v>
      </c>
      <c r="E64" s="3">
        <v>84.222222222222229</v>
      </c>
      <c r="F64" s="3">
        <f t="shared" si="0"/>
        <v>313.43788888888889</v>
      </c>
      <c r="G64" s="3">
        <f>SUM(Table39[[#This Row],[RN Hours Contract (W/ Admin, DON)]], Table39[[#This Row],[LPN Contract Hours (w/ Admin)]], Table39[[#This Row],[CNA/NA/Med Aide Contract Hours]])</f>
        <v>0</v>
      </c>
      <c r="H64" s="4">
        <f>Table39[[#This Row],[Total Contract Hours]]/Table39[[#This Row],[Total Hours Nurse Staffing]]</f>
        <v>0</v>
      </c>
      <c r="I64" s="3">
        <f>SUM(Table39[[#This Row],[RN Hours]], Table39[[#This Row],[RN Admin Hours]], Table39[[#This Row],[RN DON Hours]])</f>
        <v>60.373222222222225</v>
      </c>
      <c r="J64" s="3">
        <f t="shared" si="3"/>
        <v>0</v>
      </c>
      <c r="K64" s="4">
        <f>Table39[[#This Row],[RN Hours Contract (W/ Admin, DON)]]/Table39[[#This Row],[RN Hours (w/ Admin, DON)]]</f>
        <v>0</v>
      </c>
      <c r="L64" s="3">
        <v>45.412111111111116</v>
      </c>
      <c r="M64" s="3">
        <v>0</v>
      </c>
      <c r="N64" s="4">
        <f>Table39[[#This Row],[RN Hours Contract]]/Table39[[#This Row],[RN Hours]]</f>
        <v>0</v>
      </c>
      <c r="O64" s="3">
        <v>9.405555555555555</v>
      </c>
      <c r="P64" s="3">
        <v>0</v>
      </c>
      <c r="Q64" s="4">
        <f>Table39[[#This Row],[RN Admin Hours Contract]]/Table39[[#This Row],[RN Admin Hours]]</f>
        <v>0</v>
      </c>
      <c r="R64" s="3">
        <v>5.5555555555555554</v>
      </c>
      <c r="S64" s="3">
        <v>0</v>
      </c>
      <c r="T64" s="4">
        <f>Table39[[#This Row],[RN DON Hours Contract]]/Table39[[#This Row],[RN DON Hours]]</f>
        <v>0</v>
      </c>
      <c r="U64" s="3">
        <f>SUM(Table39[[#This Row],[LPN Hours]], Table39[[#This Row],[LPN Admin Hours]])</f>
        <v>82.408111111111111</v>
      </c>
      <c r="V64" s="3">
        <f>Table39[[#This Row],[LPN Hours Contract]]+Table39[[#This Row],[LPN Admin Hours Contract]]</f>
        <v>0</v>
      </c>
      <c r="W64" s="4">
        <f t="shared" si="4"/>
        <v>0</v>
      </c>
      <c r="X64" s="3">
        <v>82.408111111111111</v>
      </c>
      <c r="Y64" s="3">
        <v>0</v>
      </c>
      <c r="Z64" s="4">
        <f>Table39[[#This Row],[LPN Hours Contract]]/Table39[[#This Row],[LPN Hours]]</f>
        <v>0</v>
      </c>
      <c r="AA64" s="3">
        <v>0</v>
      </c>
      <c r="AB64" s="3">
        <v>0</v>
      </c>
      <c r="AC64" s="4">
        <v>0</v>
      </c>
      <c r="AD64" s="3">
        <f>SUM(Table39[[#This Row],[CNA Hours]], Table39[[#This Row],[NA in Training Hours]], Table39[[#This Row],[Med Aide/Tech Hours]])</f>
        <v>170.65655555555557</v>
      </c>
      <c r="AE64" s="3">
        <f>SUM(Table39[[#This Row],[CNA Hours Contract]], Table39[[#This Row],[NA in Training Hours Contract]], Table39[[#This Row],[Med Aide/Tech Hours Contract]])</f>
        <v>0</v>
      </c>
      <c r="AF64" s="4">
        <f>Table39[[#This Row],[CNA/NA/Med Aide Contract Hours]]/Table39[[#This Row],[Total CNA, NA in Training, Med Aide/Tech Hours]]</f>
        <v>0</v>
      </c>
      <c r="AG64" s="3">
        <v>170.65655555555557</v>
      </c>
      <c r="AH64" s="3">
        <v>0</v>
      </c>
      <c r="AI64" s="4">
        <f>Table39[[#This Row],[CNA Hours Contract]]/Table39[[#This Row],[CNA Hours]]</f>
        <v>0</v>
      </c>
      <c r="AJ64" s="3">
        <v>0</v>
      </c>
      <c r="AK64" s="3">
        <v>0</v>
      </c>
      <c r="AL64" s="4">
        <v>0</v>
      </c>
      <c r="AM64" s="3">
        <v>0</v>
      </c>
      <c r="AN64" s="3">
        <v>0</v>
      </c>
      <c r="AO64" s="4">
        <v>0</v>
      </c>
      <c r="AP64" s="1" t="s">
        <v>62</v>
      </c>
      <c r="AQ64" s="1">
        <v>3</v>
      </c>
    </row>
    <row r="65" spans="1:43" x14ac:dyDescent="0.2">
      <c r="A65" s="1" t="s">
        <v>681</v>
      </c>
      <c r="B65" s="1" t="s">
        <v>761</v>
      </c>
      <c r="C65" s="1" t="s">
        <v>1493</v>
      </c>
      <c r="D65" s="1" t="s">
        <v>1732</v>
      </c>
      <c r="E65" s="3">
        <v>115.08888888888889</v>
      </c>
      <c r="F65" s="3">
        <f t="shared" si="0"/>
        <v>397.96522222222222</v>
      </c>
      <c r="G65" s="3">
        <f>SUM(Table39[[#This Row],[RN Hours Contract (W/ Admin, DON)]], Table39[[#This Row],[LPN Contract Hours (w/ Admin)]], Table39[[#This Row],[CNA/NA/Med Aide Contract Hours]])</f>
        <v>70.098555555555564</v>
      </c>
      <c r="H65" s="4">
        <f>Table39[[#This Row],[Total Contract Hours]]/Table39[[#This Row],[Total Hours Nurse Staffing]]</f>
        <v>0.17614241557120991</v>
      </c>
      <c r="I65" s="3">
        <f>SUM(Table39[[#This Row],[RN Hours]], Table39[[#This Row],[RN Admin Hours]], Table39[[#This Row],[RN DON Hours]])</f>
        <v>70.204222222222214</v>
      </c>
      <c r="J65" s="3">
        <f t="shared" si="3"/>
        <v>9.2831111111111113</v>
      </c>
      <c r="K65" s="4">
        <f>Table39[[#This Row],[RN Hours Contract (W/ Admin, DON)]]/Table39[[#This Row],[RN Hours (w/ Admin, DON)]]</f>
        <v>0.13223009695523222</v>
      </c>
      <c r="L65" s="3">
        <v>53.188111111111112</v>
      </c>
      <c r="M65" s="3">
        <v>9.2831111111111113</v>
      </c>
      <c r="N65" s="4">
        <f>Table39[[#This Row],[RN Hours Contract]]/Table39[[#This Row],[RN Hours]]</f>
        <v>0.17453357371008141</v>
      </c>
      <c r="O65" s="3">
        <v>11.327222222222222</v>
      </c>
      <c r="P65" s="3">
        <v>0</v>
      </c>
      <c r="Q65" s="4">
        <f>Table39[[#This Row],[RN Admin Hours Contract]]/Table39[[#This Row],[RN Admin Hours]]</f>
        <v>0</v>
      </c>
      <c r="R65" s="3">
        <v>5.6888888888888891</v>
      </c>
      <c r="S65" s="3">
        <v>0</v>
      </c>
      <c r="T65" s="4">
        <f>Table39[[#This Row],[RN DON Hours Contract]]/Table39[[#This Row],[RN DON Hours]]</f>
        <v>0</v>
      </c>
      <c r="U65" s="3">
        <f>SUM(Table39[[#This Row],[LPN Hours]], Table39[[#This Row],[LPN Admin Hours]])</f>
        <v>118.89100000000002</v>
      </c>
      <c r="V65" s="3">
        <f>Table39[[#This Row],[LPN Hours Contract]]+Table39[[#This Row],[LPN Admin Hours Contract]]</f>
        <v>16.420333333333332</v>
      </c>
      <c r="W65" s="4">
        <f t="shared" si="4"/>
        <v>0.13811250080606041</v>
      </c>
      <c r="X65" s="3">
        <v>107.54111111111112</v>
      </c>
      <c r="Y65" s="3">
        <v>16.420333333333332</v>
      </c>
      <c r="Z65" s="4">
        <f>Table39[[#This Row],[LPN Hours Contract]]/Table39[[#This Row],[LPN Hours]]</f>
        <v>0.15268889416967152</v>
      </c>
      <c r="AA65" s="3">
        <v>11.349888888888891</v>
      </c>
      <c r="AB65" s="3">
        <v>0</v>
      </c>
      <c r="AC65" s="4">
        <f>Table39[[#This Row],[LPN Admin Hours Contract]]/Table39[[#This Row],[LPN Admin Hours]]</f>
        <v>0</v>
      </c>
      <c r="AD65" s="3">
        <f>SUM(Table39[[#This Row],[CNA Hours]], Table39[[#This Row],[NA in Training Hours]], Table39[[#This Row],[Med Aide/Tech Hours]])</f>
        <v>208.87</v>
      </c>
      <c r="AE65" s="3">
        <f>SUM(Table39[[#This Row],[CNA Hours Contract]], Table39[[#This Row],[NA in Training Hours Contract]], Table39[[#This Row],[Med Aide/Tech Hours Contract]])</f>
        <v>44.39511111111112</v>
      </c>
      <c r="AF65" s="4">
        <f>Table39[[#This Row],[CNA/NA/Med Aide Contract Hours]]/Table39[[#This Row],[Total CNA, NA in Training, Med Aide/Tech Hours]]</f>
        <v>0.21254900709106678</v>
      </c>
      <c r="AG65" s="3">
        <v>208.87</v>
      </c>
      <c r="AH65" s="3">
        <v>44.39511111111112</v>
      </c>
      <c r="AI65" s="4">
        <f>Table39[[#This Row],[CNA Hours Contract]]/Table39[[#This Row],[CNA Hours]]</f>
        <v>0.21254900709106678</v>
      </c>
      <c r="AJ65" s="3">
        <v>0</v>
      </c>
      <c r="AK65" s="3">
        <v>0</v>
      </c>
      <c r="AL65" s="4">
        <v>0</v>
      </c>
      <c r="AM65" s="3">
        <v>0</v>
      </c>
      <c r="AN65" s="3">
        <v>0</v>
      </c>
      <c r="AO65" s="4">
        <v>0</v>
      </c>
      <c r="AP65" s="1" t="s">
        <v>63</v>
      </c>
      <c r="AQ65" s="1">
        <v>3</v>
      </c>
    </row>
    <row r="66" spans="1:43" x14ac:dyDescent="0.2">
      <c r="A66" s="1" t="s">
        <v>681</v>
      </c>
      <c r="B66" s="1" t="s">
        <v>762</v>
      </c>
      <c r="C66" s="1" t="s">
        <v>1494</v>
      </c>
      <c r="D66" s="1" t="s">
        <v>1709</v>
      </c>
      <c r="E66" s="3">
        <v>96.444444444444443</v>
      </c>
      <c r="F66" s="3">
        <f t="shared" ref="F66:F129" si="5">SUM(I66,U66,AD66)</f>
        <v>306.02222222222224</v>
      </c>
      <c r="G66" s="3">
        <f>SUM(Table39[[#This Row],[RN Hours Contract (W/ Admin, DON)]], Table39[[#This Row],[LPN Contract Hours (w/ Admin)]], Table39[[#This Row],[CNA/NA/Med Aide Contract Hours]])</f>
        <v>0</v>
      </c>
      <c r="H66" s="4">
        <f>Table39[[#This Row],[Total Contract Hours]]/Table39[[#This Row],[Total Hours Nurse Staffing]]</f>
        <v>0</v>
      </c>
      <c r="I66" s="3">
        <f>SUM(Table39[[#This Row],[RN Hours]], Table39[[#This Row],[RN Admin Hours]], Table39[[#This Row],[RN DON Hours]])</f>
        <v>68.852222222222224</v>
      </c>
      <c r="J66" s="3">
        <f t="shared" si="3"/>
        <v>0</v>
      </c>
      <c r="K66" s="4">
        <f>Table39[[#This Row],[RN Hours Contract (W/ Admin, DON)]]/Table39[[#This Row],[RN Hours (w/ Admin, DON)]]</f>
        <v>0</v>
      </c>
      <c r="L66" s="3">
        <v>51.790000000000006</v>
      </c>
      <c r="M66" s="3">
        <v>0</v>
      </c>
      <c r="N66" s="4">
        <f>Table39[[#This Row],[RN Hours Contract]]/Table39[[#This Row],[RN Hours]]</f>
        <v>0</v>
      </c>
      <c r="O66" s="3">
        <v>11.817777777777776</v>
      </c>
      <c r="P66" s="3">
        <v>0</v>
      </c>
      <c r="Q66" s="4">
        <f>Table39[[#This Row],[RN Admin Hours Contract]]/Table39[[#This Row],[RN Admin Hours]]</f>
        <v>0</v>
      </c>
      <c r="R66" s="3">
        <v>5.2444444444444445</v>
      </c>
      <c r="S66" s="3">
        <v>0</v>
      </c>
      <c r="T66" s="4">
        <f>Table39[[#This Row],[RN DON Hours Contract]]/Table39[[#This Row],[RN DON Hours]]</f>
        <v>0</v>
      </c>
      <c r="U66" s="3">
        <f>SUM(Table39[[#This Row],[LPN Hours]], Table39[[#This Row],[LPN Admin Hours]])</f>
        <v>69.22</v>
      </c>
      <c r="V66" s="3">
        <f>Table39[[#This Row],[LPN Hours Contract]]+Table39[[#This Row],[LPN Admin Hours Contract]]</f>
        <v>0</v>
      </c>
      <c r="W66" s="4">
        <f t="shared" si="4"/>
        <v>0</v>
      </c>
      <c r="X66" s="3">
        <v>69.22</v>
      </c>
      <c r="Y66" s="3">
        <v>0</v>
      </c>
      <c r="Z66" s="4">
        <f>Table39[[#This Row],[LPN Hours Contract]]/Table39[[#This Row],[LPN Hours]]</f>
        <v>0</v>
      </c>
      <c r="AA66" s="3">
        <v>0</v>
      </c>
      <c r="AB66" s="3">
        <v>0</v>
      </c>
      <c r="AC66" s="4">
        <v>0</v>
      </c>
      <c r="AD66" s="3">
        <f>SUM(Table39[[#This Row],[CNA Hours]], Table39[[#This Row],[NA in Training Hours]], Table39[[#This Row],[Med Aide/Tech Hours]])</f>
        <v>167.95</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167.95</v>
      </c>
      <c r="AH66" s="3">
        <v>0</v>
      </c>
      <c r="AI66" s="4">
        <f>Table39[[#This Row],[CNA Hours Contract]]/Table39[[#This Row],[CNA Hours]]</f>
        <v>0</v>
      </c>
      <c r="AJ66" s="3">
        <v>0</v>
      </c>
      <c r="AK66" s="3">
        <v>0</v>
      </c>
      <c r="AL66" s="4">
        <v>0</v>
      </c>
      <c r="AM66" s="3">
        <v>0</v>
      </c>
      <c r="AN66" s="3">
        <v>0</v>
      </c>
      <c r="AO66" s="4">
        <v>0</v>
      </c>
      <c r="AP66" s="1" t="s">
        <v>64</v>
      </c>
      <c r="AQ66" s="1">
        <v>3</v>
      </c>
    </row>
    <row r="67" spans="1:43" x14ac:dyDescent="0.2">
      <c r="A67" s="1" t="s">
        <v>681</v>
      </c>
      <c r="B67" s="1" t="s">
        <v>763</v>
      </c>
      <c r="C67" s="1" t="s">
        <v>1471</v>
      </c>
      <c r="D67" s="1" t="s">
        <v>1716</v>
      </c>
      <c r="E67" s="3">
        <v>36.155555555555559</v>
      </c>
      <c r="F67" s="3">
        <f t="shared" si="5"/>
        <v>126.84722222222223</v>
      </c>
      <c r="G67" s="3">
        <f>SUM(Table39[[#This Row],[RN Hours Contract (W/ Admin, DON)]], Table39[[#This Row],[LPN Contract Hours (w/ Admin)]], Table39[[#This Row],[CNA/NA/Med Aide Contract Hours]])</f>
        <v>0.15</v>
      </c>
      <c r="H67" s="4">
        <f>Table39[[#This Row],[Total Contract Hours]]/Table39[[#This Row],[Total Hours Nurse Staffing]]</f>
        <v>1.182524909668236E-3</v>
      </c>
      <c r="I67" s="3">
        <f>SUM(Table39[[#This Row],[RN Hours]], Table39[[#This Row],[RN Admin Hours]], Table39[[#This Row],[RN DON Hours]])</f>
        <v>32.655555555555559</v>
      </c>
      <c r="J67" s="3">
        <f t="shared" si="3"/>
        <v>0</v>
      </c>
      <c r="K67" s="4">
        <f>Table39[[#This Row],[RN Hours Contract (W/ Admin, DON)]]/Table39[[#This Row],[RN Hours (w/ Admin, DON)]]</f>
        <v>0</v>
      </c>
      <c r="L67" s="3">
        <v>18.447222222222223</v>
      </c>
      <c r="M67" s="3">
        <v>0</v>
      </c>
      <c r="N67" s="4">
        <f>Table39[[#This Row],[RN Hours Contract]]/Table39[[#This Row],[RN Hours]]</f>
        <v>0</v>
      </c>
      <c r="O67" s="3">
        <v>8.9638888888888886</v>
      </c>
      <c r="P67" s="3">
        <v>0</v>
      </c>
      <c r="Q67" s="4">
        <f>Table39[[#This Row],[RN Admin Hours Contract]]/Table39[[#This Row],[RN Admin Hours]]</f>
        <v>0</v>
      </c>
      <c r="R67" s="3">
        <v>5.2444444444444445</v>
      </c>
      <c r="S67" s="3">
        <v>0</v>
      </c>
      <c r="T67" s="4">
        <f>Table39[[#This Row],[RN DON Hours Contract]]/Table39[[#This Row],[RN DON Hours]]</f>
        <v>0</v>
      </c>
      <c r="U67" s="3">
        <f>SUM(Table39[[#This Row],[LPN Hours]], Table39[[#This Row],[LPN Admin Hours]])</f>
        <v>30.858333333333334</v>
      </c>
      <c r="V67" s="3">
        <f>Table39[[#This Row],[LPN Hours Contract]]+Table39[[#This Row],[LPN Admin Hours Contract]]</f>
        <v>0.15</v>
      </c>
      <c r="W67" s="4">
        <f t="shared" si="4"/>
        <v>4.8609235754793409E-3</v>
      </c>
      <c r="X67" s="3">
        <v>30.858333333333334</v>
      </c>
      <c r="Y67" s="3">
        <v>0.15</v>
      </c>
      <c r="Z67" s="4">
        <f>Table39[[#This Row],[LPN Hours Contract]]/Table39[[#This Row],[LPN Hours]]</f>
        <v>4.8609235754793409E-3</v>
      </c>
      <c r="AA67" s="3">
        <v>0</v>
      </c>
      <c r="AB67" s="3">
        <v>0</v>
      </c>
      <c r="AC67" s="4">
        <v>0</v>
      </c>
      <c r="AD67" s="3">
        <f>SUM(Table39[[#This Row],[CNA Hours]], Table39[[#This Row],[NA in Training Hours]], Table39[[#This Row],[Med Aide/Tech Hours]])</f>
        <v>63.333333333333336</v>
      </c>
      <c r="AE67" s="3">
        <f>SUM(Table39[[#This Row],[CNA Hours Contract]], Table39[[#This Row],[NA in Training Hours Contract]], Table39[[#This Row],[Med Aide/Tech Hours Contract]])</f>
        <v>0</v>
      </c>
      <c r="AF67" s="4">
        <f>Table39[[#This Row],[CNA/NA/Med Aide Contract Hours]]/Table39[[#This Row],[Total CNA, NA in Training, Med Aide/Tech Hours]]</f>
        <v>0</v>
      </c>
      <c r="AG67" s="3">
        <v>63.333333333333336</v>
      </c>
      <c r="AH67" s="3">
        <v>0</v>
      </c>
      <c r="AI67" s="4">
        <f>Table39[[#This Row],[CNA Hours Contract]]/Table39[[#This Row],[CNA Hours]]</f>
        <v>0</v>
      </c>
      <c r="AJ67" s="3">
        <v>0</v>
      </c>
      <c r="AK67" s="3">
        <v>0</v>
      </c>
      <c r="AL67" s="4">
        <v>0</v>
      </c>
      <c r="AM67" s="3">
        <v>0</v>
      </c>
      <c r="AN67" s="3">
        <v>0</v>
      </c>
      <c r="AO67" s="4">
        <v>0</v>
      </c>
      <c r="AP67" s="1" t="s">
        <v>65</v>
      </c>
      <c r="AQ67" s="1">
        <v>3</v>
      </c>
    </row>
    <row r="68" spans="1:43" x14ac:dyDescent="0.2">
      <c r="A68" s="1" t="s">
        <v>681</v>
      </c>
      <c r="B68" s="1" t="s">
        <v>764</v>
      </c>
      <c r="C68" s="1" t="s">
        <v>1495</v>
      </c>
      <c r="D68" s="1" t="s">
        <v>1688</v>
      </c>
      <c r="E68" s="3">
        <v>86.566666666666663</v>
      </c>
      <c r="F68" s="3">
        <f t="shared" si="5"/>
        <v>256.27644444444445</v>
      </c>
      <c r="G68" s="3">
        <f>SUM(Table39[[#This Row],[RN Hours Contract (W/ Admin, DON)]], Table39[[#This Row],[LPN Contract Hours (w/ Admin)]], Table39[[#This Row],[CNA/NA/Med Aide Contract Hours]])</f>
        <v>59.456999999999994</v>
      </c>
      <c r="H68" s="4">
        <f>Table39[[#This Row],[Total Contract Hours]]/Table39[[#This Row],[Total Hours Nurse Staffing]]</f>
        <v>0.23200337482787681</v>
      </c>
      <c r="I68" s="3">
        <f>SUM(Table39[[#This Row],[RN Hours]], Table39[[#This Row],[RN Admin Hours]], Table39[[#This Row],[RN DON Hours]])</f>
        <v>43.900000000000006</v>
      </c>
      <c r="J68" s="3">
        <f t="shared" si="3"/>
        <v>1.8</v>
      </c>
      <c r="K68" s="4">
        <f>Table39[[#This Row],[RN Hours Contract (W/ Admin, DON)]]/Table39[[#This Row],[RN Hours (w/ Admin, DON)]]</f>
        <v>4.1002277904328012E-2</v>
      </c>
      <c r="L68" s="3">
        <v>33.322222222222223</v>
      </c>
      <c r="M68" s="3">
        <v>1.8</v>
      </c>
      <c r="N68" s="4">
        <f>Table39[[#This Row],[RN Hours Contract]]/Table39[[#This Row],[RN Hours]]</f>
        <v>5.4018006002000664E-2</v>
      </c>
      <c r="O68" s="3">
        <v>5.5111111111111111</v>
      </c>
      <c r="P68" s="3">
        <v>0</v>
      </c>
      <c r="Q68" s="4">
        <f>Table39[[#This Row],[RN Admin Hours Contract]]/Table39[[#This Row],[RN Admin Hours]]</f>
        <v>0</v>
      </c>
      <c r="R68" s="3">
        <v>5.0666666666666664</v>
      </c>
      <c r="S68" s="3">
        <v>0</v>
      </c>
      <c r="T68" s="4">
        <f>Table39[[#This Row],[RN DON Hours Contract]]/Table39[[#This Row],[RN DON Hours]]</f>
        <v>0</v>
      </c>
      <c r="U68" s="3">
        <f>SUM(Table39[[#This Row],[LPN Hours]], Table39[[#This Row],[LPN Admin Hours]])</f>
        <v>76.770333333333326</v>
      </c>
      <c r="V68" s="3">
        <f>Table39[[#This Row],[LPN Hours Contract]]+Table39[[#This Row],[LPN Admin Hours Contract]]</f>
        <v>17.481444444444442</v>
      </c>
      <c r="W68" s="4">
        <f t="shared" si="4"/>
        <v>0.22771093579261664</v>
      </c>
      <c r="X68" s="3">
        <v>76.770333333333326</v>
      </c>
      <c r="Y68" s="3">
        <v>17.481444444444442</v>
      </c>
      <c r="Z68" s="4">
        <f>Table39[[#This Row],[LPN Hours Contract]]/Table39[[#This Row],[LPN Hours]]</f>
        <v>0.22771093579261664</v>
      </c>
      <c r="AA68" s="3">
        <v>0</v>
      </c>
      <c r="AB68" s="3">
        <v>0</v>
      </c>
      <c r="AC68" s="4">
        <v>0</v>
      </c>
      <c r="AD68" s="3">
        <f>SUM(Table39[[#This Row],[CNA Hours]], Table39[[#This Row],[NA in Training Hours]], Table39[[#This Row],[Med Aide/Tech Hours]])</f>
        <v>135.60611111111112</v>
      </c>
      <c r="AE68" s="3">
        <f>SUM(Table39[[#This Row],[CNA Hours Contract]], Table39[[#This Row],[NA in Training Hours Contract]], Table39[[#This Row],[Med Aide/Tech Hours Contract]])</f>
        <v>40.175555555555555</v>
      </c>
      <c r="AF68" s="4">
        <f>Table39[[#This Row],[CNA/NA/Med Aide Contract Hours]]/Table39[[#This Row],[Total CNA, NA in Training, Med Aide/Tech Hours]]</f>
        <v>0.29626655632530491</v>
      </c>
      <c r="AG68" s="3">
        <v>111.77</v>
      </c>
      <c r="AH68" s="3">
        <v>40.175555555555555</v>
      </c>
      <c r="AI68" s="4">
        <f>Table39[[#This Row],[CNA Hours Contract]]/Table39[[#This Row],[CNA Hours]]</f>
        <v>0.35944847056952273</v>
      </c>
      <c r="AJ68" s="3">
        <v>23.836111111111112</v>
      </c>
      <c r="AK68" s="3">
        <v>0</v>
      </c>
      <c r="AL68" s="4">
        <f>Table39[[#This Row],[NA in Training Hours Contract]]/Table39[[#This Row],[NA in Training Hours]]</f>
        <v>0</v>
      </c>
      <c r="AM68" s="3">
        <v>0</v>
      </c>
      <c r="AN68" s="3">
        <v>0</v>
      </c>
      <c r="AO68" s="4">
        <v>0</v>
      </c>
      <c r="AP68" s="1" t="s">
        <v>66</v>
      </c>
      <c r="AQ68" s="1">
        <v>3</v>
      </c>
    </row>
    <row r="69" spans="1:43" x14ac:dyDescent="0.2">
      <c r="A69" s="1" t="s">
        <v>681</v>
      </c>
      <c r="B69" s="1" t="s">
        <v>765</v>
      </c>
      <c r="C69" s="1" t="s">
        <v>1381</v>
      </c>
      <c r="D69" s="1" t="s">
        <v>1714</v>
      </c>
      <c r="E69" s="3">
        <v>112.58888888888889</v>
      </c>
      <c r="F69" s="3">
        <f t="shared" si="5"/>
        <v>352.47144444444444</v>
      </c>
      <c r="G69" s="3">
        <f>SUM(Table39[[#This Row],[RN Hours Contract (W/ Admin, DON)]], Table39[[#This Row],[LPN Contract Hours (w/ Admin)]], Table39[[#This Row],[CNA/NA/Med Aide Contract Hours]])</f>
        <v>125.35833333333332</v>
      </c>
      <c r="H69" s="4">
        <f>Table39[[#This Row],[Total Contract Hours]]/Table39[[#This Row],[Total Hours Nurse Staffing]]</f>
        <v>0.35565528870266239</v>
      </c>
      <c r="I69" s="3">
        <f>SUM(Table39[[#This Row],[RN Hours]], Table39[[#This Row],[RN Admin Hours]], Table39[[#This Row],[RN DON Hours]])</f>
        <v>42.447222222222223</v>
      </c>
      <c r="J69" s="3">
        <f t="shared" si="3"/>
        <v>10.641666666666667</v>
      </c>
      <c r="K69" s="4">
        <f>Table39[[#This Row],[RN Hours Contract (W/ Admin, DON)]]/Table39[[#This Row],[RN Hours (w/ Admin, DON)]]</f>
        <v>0.25070348799162362</v>
      </c>
      <c r="L69" s="3">
        <v>33.613888888888887</v>
      </c>
      <c r="M69" s="3">
        <v>10.641666666666667</v>
      </c>
      <c r="N69" s="4">
        <f>Table39[[#This Row],[RN Hours Contract]]/Table39[[#This Row],[RN Hours]]</f>
        <v>0.31658540616477981</v>
      </c>
      <c r="O69" s="3">
        <v>4.6694444444444443</v>
      </c>
      <c r="P69" s="3">
        <v>0</v>
      </c>
      <c r="Q69" s="4">
        <f>Table39[[#This Row],[RN Admin Hours Contract]]/Table39[[#This Row],[RN Admin Hours]]</f>
        <v>0</v>
      </c>
      <c r="R69" s="3">
        <v>4.1638888888888888</v>
      </c>
      <c r="S69" s="3">
        <v>0</v>
      </c>
      <c r="T69" s="4">
        <f>Table39[[#This Row],[RN DON Hours Contract]]/Table39[[#This Row],[RN DON Hours]]</f>
        <v>0</v>
      </c>
      <c r="U69" s="3">
        <f>SUM(Table39[[#This Row],[LPN Hours]], Table39[[#This Row],[LPN Admin Hours]])</f>
        <v>83.547222222222217</v>
      </c>
      <c r="V69" s="3">
        <f>Table39[[#This Row],[LPN Hours Contract]]+Table39[[#This Row],[LPN Admin Hours Contract]]</f>
        <v>24.93611111111111</v>
      </c>
      <c r="W69" s="4">
        <f t="shared" si="4"/>
        <v>0.29846726734714235</v>
      </c>
      <c r="X69" s="3">
        <v>83.547222222222217</v>
      </c>
      <c r="Y69" s="3">
        <v>24.93611111111111</v>
      </c>
      <c r="Z69" s="4">
        <f>Table39[[#This Row],[LPN Hours Contract]]/Table39[[#This Row],[LPN Hours]]</f>
        <v>0.29846726734714235</v>
      </c>
      <c r="AA69" s="3">
        <v>0</v>
      </c>
      <c r="AB69" s="3">
        <v>0</v>
      </c>
      <c r="AC69" s="4">
        <v>0</v>
      </c>
      <c r="AD69" s="3">
        <f>SUM(Table39[[#This Row],[CNA Hours]], Table39[[#This Row],[NA in Training Hours]], Table39[[#This Row],[Med Aide/Tech Hours]])</f>
        <v>226.477</v>
      </c>
      <c r="AE69" s="3">
        <f>SUM(Table39[[#This Row],[CNA Hours Contract]], Table39[[#This Row],[NA in Training Hours Contract]], Table39[[#This Row],[Med Aide/Tech Hours Contract]])</f>
        <v>89.780555555555551</v>
      </c>
      <c r="AF69" s="4">
        <f>Table39[[#This Row],[CNA/NA/Med Aide Contract Hours]]/Table39[[#This Row],[Total CNA, NA in Training, Med Aide/Tech Hours]]</f>
        <v>0.39642239854623451</v>
      </c>
      <c r="AG69" s="3">
        <v>223.24644444444445</v>
      </c>
      <c r="AH69" s="3">
        <v>89.780555555555551</v>
      </c>
      <c r="AI69" s="4">
        <f>Table39[[#This Row],[CNA Hours Contract]]/Table39[[#This Row],[CNA Hours]]</f>
        <v>0.4021589494022052</v>
      </c>
      <c r="AJ69" s="3">
        <v>3.2305555555555556</v>
      </c>
      <c r="AK69" s="3">
        <v>0</v>
      </c>
      <c r="AL69" s="4">
        <f>Table39[[#This Row],[NA in Training Hours Contract]]/Table39[[#This Row],[NA in Training Hours]]</f>
        <v>0</v>
      </c>
      <c r="AM69" s="3">
        <v>0</v>
      </c>
      <c r="AN69" s="3">
        <v>0</v>
      </c>
      <c r="AO69" s="4">
        <v>0</v>
      </c>
      <c r="AP69" s="1" t="s">
        <v>67</v>
      </c>
      <c r="AQ69" s="1">
        <v>3</v>
      </c>
    </row>
    <row r="70" spans="1:43" x14ac:dyDescent="0.2">
      <c r="A70" s="1" t="s">
        <v>681</v>
      </c>
      <c r="B70" s="1" t="s">
        <v>766</v>
      </c>
      <c r="C70" s="1" t="s">
        <v>1496</v>
      </c>
      <c r="D70" s="1" t="s">
        <v>1733</v>
      </c>
      <c r="E70" s="3">
        <v>81.277777777777771</v>
      </c>
      <c r="F70" s="3">
        <f t="shared" si="5"/>
        <v>434.61666666666667</v>
      </c>
      <c r="G70" s="3">
        <f>SUM(Table39[[#This Row],[RN Hours Contract (W/ Admin, DON)]], Table39[[#This Row],[LPN Contract Hours (w/ Admin)]], Table39[[#This Row],[CNA/NA/Med Aide Contract Hours]])</f>
        <v>3.2972222222222221</v>
      </c>
      <c r="H70" s="4">
        <f>Table39[[#This Row],[Total Contract Hours]]/Table39[[#This Row],[Total Hours Nurse Staffing]]</f>
        <v>7.5865066278073901E-3</v>
      </c>
      <c r="I70" s="3">
        <f>SUM(Table39[[#This Row],[RN Hours]], Table39[[#This Row],[RN Admin Hours]], Table39[[#This Row],[RN DON Hours]])</f>
        <v>67.847222222222214</v>
      </c>
      <c r="J70" s="3">
        <f t="shared" si="3"/>
        <v>0</v>
      </c>
      <c r="K70" s="4">
        <f>Table39[[#This Row],[RN Hours Contract (W/ Admin, DON)]]/Table39[[#This Row],[RN Hours (w/ Admin, DON)]]</f>
        <v>0</v>
      </c>
      <c r="L70" s="3">
        <v>42.202777777777776</v>
      </c>
      <c r="M70" s="3">
        <v>0</v>
      </c>
      <c r="N70" s="4">
        <f>Table39[[#This Row],[RN Hours Contract]]/Table39[[#This Row],[RN Hours]]</f>
        <v>0</v>
      </c>
      <c r="O70" s="3">
        <v>20.133333333333333</v>
      </c>
      <c r="P70" s="3">
        <v>0</v>
      </c>
      <c r="Q70" s="4">
        <f>Table39[[#This Row],[RN Admin Hours Contract]]/Table39[[#This Row],[RN Admin Hours]]</f>
        <v>0</v>
      </c>
      <c r="R70" s="3">
        <v>5.5111111111111111</v>
      </c>
      <c r="S70" s="3">
        <v>0</v>
      </c>
      <c r="T70" s="4">
        <f>Table39[[#This Row],[RN DON Hours Contract]]/Table39[[#This Row],[RN DON Hours]]</f>
        <v>0</v>
      </c>
      <c r="U70" s="3">
        <f>SUM(Table39[[#This Row],[LPN Hours]], Table39[[#This Row],[LPN Admin Hours]])</f>
        <v>99.780555555555551</v>
      </c>
      <c r="V70" s="3">
        <f>Table39[[#This Row],[LPN Hours Contract]]+Table39[[#This Row],[LPN Admin Hours Contract]]</f>
        <v>3.2972222222222221</v>
      </c>
      <c r="W70" s="4">
        <f t="shared" si="4"/>
        <v>3.3044737061885807E-2</v>
      </c>
      <c r="X70" s="3">
        <v>84.466666666666669</v>
      </c>
      <c r="Y70" s="3">
        <v>3.2972222222222221</v>
      </c>
      <c r="Z70" s="4">
        <f>Table39[[#This Row],[LPN Hours Contract]]/Table39[[#This Row],[LPN Hours]]</f>
        <v>3.9035780057879506E-2</v>
      </c>
      <c r="AA70" s="3">
        <v>15.313888888888888</v>
      </c>
      <c r="AB70" s="3">
        <v>0</v>
      </c>
      <c r="AC70" s="4">
        <f>Table39[[#This Row],[LPN Admin Hours Contract]]/Table39[[#This Row],[LPN Admin Hours]]</f>
        <v>0</v>
      </c>
      <c r="AD70" s="3">
        <f>SUM(Table39[[#This Row],[CNA Hours]], Table39[[#This Row],[NA in Training Hours]], Table39[[#This Row],[Med Aide/Tech Hours]])</f>
        <v>266.98888888888888</v>
      </c>
      <c r="AE70" s="3">
        <f>SUM(Table39[[#This Row],[CNA Hours Contract]], Table39[[#This Row],[NA in Training Hours Contract]], Table39[[#This Row],[Med Aide/Tech Hours Contract]])</f>
        <v>0</v>
      </c>
      <c r="AF70" s="4">
        <f>Table39[[#This Row],[CNA/NA/Med Aide Contract Hours]]/Table39[[#This Row],[Total CNA, NA in Training, Med Aide/Tech Hours]]</f>
        <v>0</v>
      </c>
      <c r="AG70" s="3">
        <v>259.08333333333331</v>
      </c>
      <c r="AH70" s="3">
        <v>0</v>
      </c>
      <c r="AI70" s="4">
        <f>Table39[[#This Row],[CNA Hours Contract]]/Table39[[#This Row],[CNA Hours]]</f>
        <v>0</v>
      </c>
      <c r="AJ70" s="3">
        <v>7.9055555555555559</v>
      </c>
      <c r="AK70" s="3">
        <v>0</v>
      </c>
      <c r="AL70" s="4">
        <f>Table39[[#This Row],[NA in Training Hours Contract]]/Table39[[#This Row],[NA in Training Hours]]</f>
        <v>0</v>
      </c>
      <c r="AM70" s="3">
        <v>0</v>
      </c>
      <c r="AN70" s="3">
        <v>0</v>
      </c>
      <c r="AO70" s="4">
        <v>0</v>
      </c>
      <c r="AP70" s="1" t="s">
        <v>68</v>
      </c>
      <c r="AQ70" s="1">
        <v>3</v>
      </c>
    </row>
    <row r="71" spans="1:43" x14ac:dyDescent="0.2">
      <c r="A71" s="1" t="s">
        <v>681</v>
      </c>
      <c r="B71" s="1" t="s">
        <v>767</v>
      </c>
      <c r="C71" s="1" t="s">
        <v>1443</v>
      </c>
      <c r="D71" s="1" t="s">
        <v>1727</v>
      </c>
      <c r="E71" s="3">
        <v>191.1</v>
      </c>
      <c r="F71" s="3">
        <f t="shared" si="5"/>
        <v>596.31944444444446</v>
      </c>
      <c r="G71" s="3">
        <f>SUM(Table39[[#This Row],[RN Hours Contract (W/ Admin, DON)]], Table39[[#This Row],[LPN Contract Hours (w/ Admin)]], Table39[[#This Row],[CNA/NA/Med Aide Contract Hours]])</f>
        <v>107.26388888888889</v>
      </c>
      <c r="H71" s="4">
        <f>Table39[[#This Row],[Total Contract Hours]]/Table39[[#This Row],[Total Hours Nurse Staffing]]</f>
        <v>0.17987655758705018</v>
      </c>
      <c r="I71" s="3">
        <f>SUM(Table39[[#This Row],[RN Hours]], Table39[[#This Row],[RN Admin Hours]], Table39[[#This Row],[RN DON Hours]])</f>
        <v>143.13611111111112</v>
      </c>
      <c r="J71" s="3">
        <f t="shared" si="3"/>
        <v>5.8</v>
      </c>
      <c r="K71" s="4">
        <f>Table39[[#This Row],[RN Hours Contract (W/ Admin, DON)]]/Table39[[#This Row],[RN Hours (w/ Admin, DON)]]</f>
        <v>4.0520871742125791E-2</v>
      </c>
      <c r="L71" s="3">
        <v>125.35833333333333</v>
      </c>
      <c r="M71" s="3">
        <v>5.8</v>
      </c>
      <c r="N71" s="4">
        <f>Table39[[#This Row],[RN Hours Contract]]/Table39[[#This Row],[RN Hours]]</f>
        <v>4.6267366881606063E-2</v>
      </c>
      <c r="O71" s="3">
        <v>12.088888888888889</v>
      </c>
      <c r="P71" s="3">
        <v>0</v>
      </c>
      <c r="Q71" s="4">
        <f>Table39[[#This Row],[RN Admin Hours Contract]]/Table39[[#This Row],[RN Admin Hours]]</f>
        <v>0</v>
      </c>
      <c r="R71" s="3">
        <v>5.6888888888888891</v>
      </c>
      <c r="S71" s="3">
        <v>0</v>
      </c>
      <c r="T71" s="4">
        <f>Table39[[#This Row],[RN DON Hours Contract]]/Table39[[#This Row],[RN DON Hours]]</f>
        <v>0</v>
      </c>
      <c r="U71" s="3">
        <f>SUM(Table39[[#This Row],[LPN Hours]], Table39[[#This Row],[LPN Admin Hours]])</f>
        <v>155.41388888888889</v>
      </c>
      <c r="V71" s="3">
        <f>Table39[[#This Row],[LPN Hours Contract]]+Table39[[#This Row],[LPN Admin Hours Contract]]</f>
        <v>44.06666666666667</v>
      </c>
      <c r="W71" s="4">
        <f t="shared" si="4"/>
        <v>0.28354394180414305</v>
      </c>
      <c r="X71" s="3">
        <v>149.99166666666667</v>
      </c>
      <c r="Y71" s="3">
        <v>44.06666666666667</v>
      </c>
      <c r="Z71" s="4">
        <f>Table39[[#This Row],[LPN Hours Contract]]/Table39[[#This Row],[LPN Hours]]</f>
        <v>0.29379409967220405</v>
      </c>
      <c r="AA71" s="3">
        <v>5.4222222222222225</v>
      </c>
      <c r="AB71" s="3">
        <v>0</v>
      </c>
      <c r="AC71" s="4">
        <f>Table39[[#This Row],[LPN Admin Hours Contract]]/Table39[[#This Row],[LPN Admin Hours]]</f>
        <v>0</v>
      </c>
      <c r="AD71" s="3">
        <f>SUM(Table39[[#This Row],[CNA Hours]], Table39[[#This Row],[NA in Training Hours]], Table39[[#This Row],[Med Aide/Tech Hours]])</f>
        <v>297.76944444444445</v>
      </c>
      <c r="AE71" s="3">
        <f>SUM(Table39[[#This Row],[CNA Hours Contract]], Table39[[#This Row],[NA in Training Hours Contract]], Table39[[#This Row],[Med Aide/Tech Hours Contract]])</f>
        <v>57.397222222222226</v>
      </c>
      <c r="AF71" s="4">
        <f>Table39[[#This Row],[CNA/NA/Med Aide Contract Hours]]/Table39[[#This Row],[Total CNA, NA in Training, Med Aide/Tech Hours]]</f>
        <v>0.19275725999794771</v>
      </c>
      <c r="AG71" s="3">
        <v>297.76944444444445</v>
      </c>
      <c r="AH71" s="3">
        <v>57.397222222222226</v>
      </c>
      <c r="AI71" s="4">
        <f>Table39[[#This Row],[CNA Hours Contract]]/Table39[[#This Row],[CNA Hours]]</f>
        <v>0.19275725999794771</v>
      </c>
      <c r="AJ71" s="3">
        <v>0</v>
      </c>
      <c r="AK71" s="3">
        <v>0</v>
      </c>
      <c r="AL71" s="4">
        <v>0</v>
      </c>
      <c r="AM71" s="3">
        <v>0</v>
      </c>
      <c r="AN71" s="3">
        <v>0</v>
      </c>
      <c r="AO71" s="4">
        <v>0</v>
      </c>
      <c r="AP71" s="1" t="s">
        <v>69</v>
      </c>
      <c r="AQ71" s="1">
        <v>3</v>
      </c>
    </row>
    <row r="72" spans="1:43" x14ac:dyDescent="0.2">
      <c r="A72" s="1" t="s">
        <v>681</v>
      </c>
      <c r="B72" s="1" t="s">
        <v>768</v>
      </c>
      <c r="C72" s="1" t="s">
        <v>1497</v>
      </c>
      <c r="D72" s="1" t="s">
        <v>1720</v>
      </c>
      <c r="E72" s="3">
        <v>98.5</v>
      </c>
      <c r="F72" s="3">
        <f t="shared" si="5"/>
        <v>306.5911111111111</v>
      </c>
      <c r="G72" s="3">
        <f>SUM(Table39[[#This Row],[RN Hours Contract (W/ Admin, DON)]], Table39[[#This Row],[LPN Contract Hours (w/ Admin)]], Table39[[#This Row],[CNA/NA/Med Aide Contract Hours]])</f>
        <v>31.42</v>
      </c>
      <c r="H72" s="4">
        <f>Table39[[#This Row],[Total Contract Hours]]/Table39[[#This Row],[Total Hours Nurse Staffing]]</f>
        <v>0.10248177087108419</v>
      </c>
      <c r="I72" s="3">
        <f>SUM(Table39[[#This Row],[RN Hours]], Table39[[#This Row],[RN Admin Hours]], Table39[[#This Row],[RN DON Hours]])</f>
        <v>79.24222222222221</v>
      </c>
      <c r="J72" s="3">
        <f t="shared" si="3"/>
        <v>0.25</v>
      </c>
      <c r="K72" s="4">
        <f>Table39[[#This Row],[RN Hours Contract (W/ Admin, DON)]]/Table39[[#This Row],[RN Hours (w/ Admin, DON)]]</f>
        <v>3.1548837600605742E-3</v>
      </c>
      <c r="L72" s="3">
        <v>56.75888888888889</v>
      </c>
      <c r="M72" s="3">
        <v>0.25</v>
      </c>
      <c r="N72" s="4">
        <f>Table39[[#This Row],[RN Hours Contract]]/Table39[[#This Row],[RN Hours]]</f>
        <v>4.4045964410860759E-3</v>
      </c>
      <c r="O72" s="3">
        <v>17.196666666666665</v>
      </c>
      <c r="P72" s="3">
        <v>0</v>
      </c>
      <c r="Q72" s="4">
        <f>Table39[[#This Row],[RN Admin Hours Contract]]/Table39[[#This Row],[RN Admin Hours]]</f>
        <v>0</v>
      </c>
      <c r="R72" s="3">
        <v>5.2866666666666671</v>
      </c>
      <c r="S72" s="3">
        <v>0</v>
      </c>
      <c r="T72" s="4">
        <f>Table39[[#This Row],[RN DON Hours Contract]]/Table39[[#This Row],[RN DON Hours]]</f>
        <v>0</v>
      </c>
      <c r="U72" s="3">
        <f>SUM(Table39[[#This Row],[LPN Hours]], Table39[[#This Row],[LPN Admin Hours]])</f>
        <v>53.17444444444444</v>
      </c>
      <c r="V72" s="3">
        <f>Table39[[#This Row],[LPN Hours Contract]]+Table39[[#This Row],[LPN Admin Hours Contract]]</f>
        <v>2.8722222222222222</v>
      </c>
      <c r="W72" s="4">
        <f t="shared" si="4"/>
        <v>5.4015086612198844E-2</v>
      </c>
      <c r="X72" s="3">
        <v>53.17444444444444</v>
      </c>
      <c r="Y72" s="3">
        <v>2.8722222222222222</v>
      </c>
      <c r="Z72" s="4">
        <f>Table39[[#This Row],[LPN Hours Contract]]/Table39[[#This Row],[LPN Hours]]</f>
        <v>5.4015086612198844E-2</v>
      </c>
      <c r="AA72" s="3">
        <v>0</v>
      </c>
      <c r="AB72" s="3">
        <v>0</v>
      </c>
      <c r="AC72" s="4">
        <v>0</v>
      </c>
      <c r="AD72" s="3">
        <f>SUM(Table39[[#This Row],[CNA Hours]], Table39[[#This Row],[NA in Training Hours]], Table39[[#This Row],[Med Aide/Tech Hours]])</f>
        <v>174.17444444444445</v>
      </c>
      <c r="AE72" s="3">
        <f>SUM(Table39[[#This Row],[CNA Hours Contract]], Table39[[#This Row],[NA in Training Hours Contract]], Table39[[#This Row],[Med Aide/Tech Hours Contract]])</f>
        <v>28.297777777777778</v>
      </c>
      <c r="AF72" s="4">
        <f>Table39[[#This Row],[CNA/NA/Med Aide Contract Hours]]/Table39[[#This Row],[Total CNA, NA in Training, Med Aide/Tech Hours]]</f>
        <v>0.16246802375651487</v>
      </c>
      <c r="AG72" s="3">
        <v>174.17444444444445</v>
      </c>
      <c r="AH72" s="3">
        <v>28.297777777777778</v>
      </c>
      <c r="AI72" s="4">
        <f>Table39[[#This Row],[CNA Hours Contract]]/Table39[[#This Row],[CNA Hours]]</f>
        <v>0.16246802375651487</v>
      </c>
      <c r="AJ72" s="3">
        <v>0</v>
      </c>
      <c r="AK72" s="3">
        <v>0</v>
      </c>
      <c r="AL72" s="4">
        <v>0</v>
      </c>
      <c r="AM72" s="3">
        <v>0</v>
      </c>
      <c r="AN72" s="3">
        <v>0</v>
      </c>
      <c r="AO72" s="4">
        <v>0</v>
      </c>
      <c r="AP72" s="1" t="s">
        <v>70</v>
      </c>
      <c r="AQ72" s="1">
        <v>3</v>
      </c>
    </row>
    <row r="73" spans="1:43" x14ac:dyDescent="0.2">
      <c r="A73" s="1" t="s">
        <v>681</v>
      </c>
      <c r="B73" s="1" t="s">
        <v>769</v>
      </c>
      <c r="C73" s="1" t="s">
        <v>1498</v>
      </c>
      <c r="D73" s="1" t="s">
        <v>1709</v>
      </c>
      <c r="E73" s="3">
        <v>58.655555555555559</v>
      </c>
      <c r="F73" s="3">
        <f t="shared" si="5"/>
        <v>180.29722222222222</v>
      </c>
      <c r="G73" s="3">
        <f>SUM(Table39[[#This Row],[RN Hours Contract (W/ Admin, DON)]], Table39[[#This Row],[LPN Contract Hours (w/ Admin)]], Table39[[#This Row],[CNA/NA/Med Aide Contract Hours]])</f>
        <v>11.166666666666668</v>
      </c>
      <c r="H73" s="4">
        <f>Table39[[#This Row],[Total Contract Hours]]/Table39[[#This Row],[Total Hours Nurse Staffing]]</f>
        <v>6.1934768206818994E-2</v>
      </c>
      <c r="I73" s="3">
        <f>SUM(Table39[[#This Row],[RN Hours]], Table39[[#This Row],[RN Admin Hours]], Table39[[#This Row],[RN DON Hours]])</f>
        <v>48.761111111111106</v>
      </c>
      <c r="J73" s="3">
        <f t="shared" si="3"/>
        <v>0.16666666666666666</v>
      </c>
      <c r="K73" s="4">
        <f>Table39[[#This Row],[RN Hours Contract (W/ Admin, DON)]]/Table39[[#This Row],[RN Hours (w/ Admin, DON)]]</f>
        <v>3.418024381907258E-3</v>
      </c>
      <c r="L73" s="3">
        <v>39.463888888888889</v>
      </c>
      <c r="M73" s="3">
        <v>0.16666666666666666</v>
      </c>
      <c r="N73" s="4">
        <f>Table39[[#This Row],[RN Hours Contract]]/Table39[[#This Row],[RN Hours]]</f>
        <v>4.223270218906173E-3</v>
      </c>
      <c r="O73" s="3">
        <v>4.2305555555555552</v>
      </c>
      <c r="P73" s="3">
        <v>0</v>
      </c>
      <c r="Q73" s="4">
        <f>Table39[[#This Row],[RN Admin Hours Contract]]/Table39[[#This Row],[RN Admin Hours]]</f>
        <v>0</v>
      </c>
      <c r="R73" s="3">
        <v>5.0666666666666664</v>
      </c>
      <c r="S73" s="3">
        <v>0</v>
      </c>
      <c r="T73" s="4">
        <f>Table39[[#This Row],[RN DON Hours Contract]]/Table39[[#This Row],[RN DON Hours]]</f>
        <v>0</v>
      </c>
      <c r="U73" s="3">
        <f>SUM(Table39[[#This Row],[LPN Hours]], Table39[[#This Row],[LPN Admin Hours]])</f>
        <v>29.122222222222224</v>
      </c>
      <c r="V73" s="3">
        <f>Table39[[#This Row],[LPN Hours Contract]]+Table39[[#This Row],[LPN Admin Hours Contract]]</f>
        <v>4</v>
      </c>
      <c r="W73" s="4">
        <f t="shared" si="4"/>
        <v>0.13735215566577641</v>
      </c>
      <c r="X73" s="3">
        <v>29.122222222222224</v>
      </c>
      <c r="Y73" s="3">
        <v>4</v>
      </c>
      <c r="Z73" s="4">
        <f>Table39[[#This Row],[LPN Hours Contract]]/Table39[[#This Row],[LPN Hours]]</f>
        <v>0.13735215566577641</v>
      </c>
      <c r="AA73" s="3">
        <v>0</v>
      </c>
      <c r="AB73" s="3">
        <v>0</v>
      </c>
      <c r="AC73" s="4">
        <v>0</v>
      </c>
      <c r="AD73" s="3">
        <f>SUM(Table39[[#This Row],[CNA Hours]], Table39[[#This Row],[NA in Training Hours]], Table39[[#This Row],[Med Aide/Tech Hours]])</f>
        <v>102.41388888888889</v>
      </c>
      <c r="AE73" s="3">
        <f>SUM(Table39[[#This Row],[CNA Hours Contract]], Table39[[#This Row],[NA in Training Hours Contract]], Table39[[#This Row],[Med Aide/Tech Hours Contract]])</f>
        <v>7</v>
      </c>
      <c r="AF73" s="4">
        <f>Table39[[#This Row],[CNA/NA/Med Aide Contract Hours]]/Table39[[#This Row],[Total CNA, NA in Training, Med Aide/Tech Hours]]</f>
        <v>6.8350104423770652E-2</v>
      </c>
      <c r="AG73" s="3">
        <v>102.41388888888889</v>
      </c>
      <c r="AH73" s="3">
        <v>7</v>
      </c>
      <c r="AI73" s="4">
        <f>Table39[[#This Row],[CNA Hours Contract]]/Table39[[#This Row],[CNA Hours]]</f>
        <v>6.8350104423770652E-2</v>
      </c>
      <c r="AJ73" s="3">
        <v>0</v>
      </c>
      <c r="AK73" s="3">
        <v>0</v>
      </c>
      <c r="AL73" s="4">
        <v>0</v>
      </c>
      <c r="AM73" s="3">
        <v>0</v>
      </c>
      <c r="AN73" s="3">
        <v>0</v>
      </c>
      <c r="AO73" s="4">
        <v>0</v>
      </c>
      <c r="AP73" s="1" t="s">
        <v>71</v>
      </c>
      <c r="AQ73" s="1">
        <v>3</v>
      </c>
    </row>
    <row r="74" spans="1:43" x14ac:dyDescent="0.2">
      <c r="A74" s="1" t="s">
        <v>681</v>
      </c>
      <c r="B74" s="1" t="s">
        <v>770</v>
      </c>
      <c r="C74" s="1" t="s">
        <v>1461</v>
      </c>
      <c r="D74" s="1" t="s">
        <v>1720</v>
      </c>
      <c r="E74" s="3">
        <v>48.87777777777778</v>
      </c>
      <c r="F74" s="3">
        <f t="shared" si="5"/>
        <v>265.16388888888889</v>
      </c>
      <c r="G74" s="3">
        <f>SUM(Table39[[#This Row],[RN Hours Contract (W/ Admin, DON)]], Table39[[#This Row],[LPN Contract Hours (w/ Admin)]], Table39[[#This Row],[CNA/NA/Med Aide Contract Hours]])</f>
        <v>22.35</v>
      </c>
      <c r="H74" s="4">
        <f>Table39[[#This Row],[Total Contract Hours]]/Table39[[#This Row],[Total Hours Nurse Staffing]]</f>
        <v>8.4287495154988012E-2</v>
      </c>
      <c r="I74" s="3">
        <f>SUM(Table39[[#This Row],[RN Hours]], Table39[[#This Row],[RN Admin Hours]], Table39[[#This Row],[RN DON Hours]])</f>
        <v>73.794444444444451</v>
      </c>
      <c r="J74" s="3">
        <f t="shared" si="3"/>
        <v>2.3527777777777779</v>
      </c>
      <c r="K74" s="4">
        <f>Table39[[#This Row],[RN Hours Contract (W/ Admin, DON)]]/Table39[[#This Row],[RN Hours (w/ Admin, DON)]]</f>
        <v>3.1882857788150268E-2</v>
      </c>
      <c r="L74" s="3">
        <v>53.361111111111114</v>
      </c>
      <c r="M74" s="3">
        <v>2.3527777777777779</v>
      </c>
      <c r="N74" s="4">
        <f>Table39[[#This Row],[RN Hours Contract]]/Table39[[#This Row],[RN Hours]]</f>
        <v>4.4091618948464341E-2</v>
      </c>
      <c r="O74" s="3">
        <v>14.811111111111112</v>
      </c>
      <c r="P74" s="3">
        <v>0</v>
      </c>
      <c r="Q74" s="4">
        <f>Table39[[#This Row],[RN Admin Hours Contract]]/Table39[[#This Row],[RN Admin Hours]]</f>
        <v>0</v>
      </c>
      <c r="R74" s="3">
        <v>5.6222222222222218</v>
      </c>
      <c r="S74" s="3">
        <v>0</v>
      </c>
      <c r="T74" s="4">
        <f>Table39[[#This Row],[RN DON Hours Contract]]/Table39[[#This Row],[RN DON Hours]]</f>
        <v>0</v>
      </c>
      <c r="U74" s="3">
        <f>SUM(Table39[[#This Row],[LPN Hours]], Table39[[#This Row],[LPN Admin Hours]])</f>
        <v>77.827777777777783</v>
      </c>
      <c r="V74" s="3">
        <f>Table39[[#This Row],[LPN Hours Contract]]+Table39[[#This Row],[LPN Admin Hours Contract]]</f>
        <v>8.1194444444444436</v>
      </c>
      <c r="W74" s="4">
        <f t="shared" si="4"/>
        <v>0.10432579056320934</v>
      </c>
      <c r="X74" s="3">
        <v>77.827777777777783</v>
      </c>
      <c r="Y74" s="3">
        <v>8.1194444444444436</v>
      </c>
      <c r="Z74" s="4">
        <f>Table39[[#This Row],[LPN Hours Contract]]/Table39[[#This Row],[LPN Hours]]</f>
        <v>0.10432579056320934</v>
      </c>
      <c r="AA74" s="3">
        <v>0</v>
      </c>
      <c r="AB74" s="3">
        <v>0</v>
      </c>
      <c r="AC74" s="4">
        <v>0</v>
      </c>
      <c r="AD74" s="3">
        <f>SUM(Table39[[#This Row],[CNA Hours]], Table39[[#This Row],[NA in Training Hours]], Table39[[#This Row],[Med Aide/Tech Hours]])</f>
        <v>113.54166666666667</v>
      </c>
      <c r="AE74" s="3">
        <f>SUM(Table39[[#This Row],[CNA Hours Contract]], Table39[[#This Row],[NA in Training Hours Contract]], Table39[[#This Row],[Med Aide/Tech Hours Contract]])</f>
        <v>11.877777777777778</v>
      </c>
      <c r="AF74" s="4">
        <f>Table39[[#This Row],[CNA/NA/Med Aide Contract Hours]]/Table39[[#This Row],[Total CNA, NA in Training, Med Aide/Tech Hours]]</f>
        <v>0.10461162079510704</v>
      </c>
      <c r="AG74" s="3">
        <v>113.54166666666667</v>
      </c>
      <c r="AH74" s="3">
        <v>11.877777777777778</v>
      </c>
      <c r="AI74" s="4">
        <f>Table39[[#This Row],[CNA Hours Contract]]/Table39[[#This Row],[CNA Hours]]</f>
        <v>0.10461162079510704</v>
      </c>
      <c r="AJ74" s="3">
        <v>0</v>
      </c>
      <c r="AK74" s="3">
        <v>0</v>
      </c>
      <c r="AL74" s="4">
        <v>0</v>
      </c>
      <c r="AM74" s="3">
        <v>0</v>
      </c>
      <c r="AN74" s="3">
        <v>0</v>
      </c>
      <c r="AO74" s="4">
        <v>0</v>
      </c>
      <c r="AP74" s="1" t="s">
        <v>72</v>
      </c>
      <c r="AQ74" s="1">
        <v>3</v>
      </c>
    </row>
    <row r="75" spans="1:43" x14ac:dyDescent="0.2">
      <c r="A75" s="1" t="s">
        <v>681</v>
      </c>
      <c r="B75" s="1" t="s">
        <v>771</v>
      </c>
      <c r="C75" s="1" t="s">
        <v>1499</v>
      </c>
      <c r="D75" s="1" t="s">
        <v>1692</v>
      </c>
      <c r="E75" s="3">
        <v>69.8</v>
      </c>
      <c r="F75" s="3">
        <f t="shared" si="5"/>
        <v>228.79177777777778</v>
      </c>
      <c r="G75" s="3">
        <f>SUM(Table39[[#This Row],[RN Hours Contract (W/ Admin, DON)]], Table39[[#This Row],[LPN Contract Hours (w/ Admin)]], Table39[[#This Row],[CNA/NA/Med Aide Contract Hours]])</f>
        <v>51.066333333333333</v>
      </c>
      <c r="H75" s="4">
        <f>Table39[[#This Row],[Total Contract Hours]]/Table39[[#This Row],[Total Hours Nurse Staffing]]</f>
        <v>0.22320003729737761</v>
      </c>
      <c r="I75" s="3">
        <f>SUM(Table39[[#This Row],[RN Hours]], Table39[[#This Row],[RN Admin Hours]], Table39[[#This Row],[RN DON Hours]])</f>
        <v>51.757222222222225</v>
      </c>
      <c r="J75" s="3">
        <f t="shared" si="3"/>
        <v>10.522222222222222</v>
      </c>
      <c r="K75" s="4">
        <f>Table39[[#This Row],[RN Hours Contract (W/ Admin, DON)]]/Table39[[#This Row],[RN Hours (w/ Admin, DON)]]</f>
        <v>0.20329959318613611</v>
      </c>
      <c r="L75" s="3">
        <v>39.153333333333336</v>
      </c>
      <c r="M75" s="3">
        <v>3.1055555555555556</v>
      </c>
      <c r="N75" s="4">
        <f>Table39[[#This Row],[RN Hours Contract]]/Table39[[#This Row],[RN Hours]]</f>
        <v>7.931778193995119E-2</v>
      </c>
      <c r="O75" s="3">
        <v>12.603888888888891</v>
      </c>
      <c r="P75" s="3">
        <v>7.416666666666667</v>
      </c>
      <c r="Q75" s="4">
        <f>Table39[[#This Row],[RN Admin Hours Contract]]/Table39[[#This Row],[RN Admin Hours]]</f>
        <v>0.58844272050072721</v>
      </c>
      <c r="R75" s="3">
        <v>0</v>
      </c>
      <c r="S75" s="3">
        <v>0</v>
      </c>
      <c r="T75" s="4">
        <v>0</v>
      </c>
      <c r="U75" s="3">
        <f>SUM(Table39[[#This Row],[LPN Hours]], Table39[[#This Row],[LPN Admin Hours]])</f>
        <v>66.662444444444446</v>
      </c>
      <c r="V75" s="3">
        <f>Table39[[#This Row],[LPN Hours Contract]]+Table39[[#This Row],[LPN Admin Hours Contract]]</f>
        <v>18.573888888888884</v>
      </c>
      <c r="W75" s="4">
        <f t="shared" si="4"/>
        <v>0.27862597964537744</v>
      </c>
      <c r="X75" s="3">
        <v>56.518111111111111</v>
      </c>
      <c r="Y75" s="3">
        <v>16.907222222222217</v>
      </c>
      <c r="Z75" s="4">
        <f>Table39[[#This Row],[LPN Hours Contract]]/Table39[[#This Row],[LPN Hours]]</f>
        <v>0.29914697943432084</v>
      </c>
      <c r="AA75" s="3">
        <v>10.144333333333334</v>
      </c>
      <c r="AB75" s="3">
        <v>1.6666666666666667</v>
      </c>
      <c r="AC75" s="4">
        <f>Table39[[#This Row],[LPN Admin Hours Contract]]/Table39[[#This Row],[LPN Admin Hours]]</f>
        <v>0.16429533729832746</v>
      </c>
      <c r="AD75" s="3">
        <f>SUM(Table39[[#This Row],[CNA Hours]], Table39[[#This Row],[NA in Training Hours]], Table39[[#This Row],[Med Aide/Tech Hours]])</f>
        <v>110.37211111111111</v>
      </c>
      <c r="AE75" s="3">
        <f>SUM(Table39[[#This Row],[CNA Hours Contract]], Table39[[#This Row],[NA in Training Hours Contract]], Table39[[#This Row],[Med Aide/Tech Hours Contract]])</f>
        <v>21.970222222222223</v>
      </c>
      <c r="AF75" s="4">
        <f>Table39[[#This Row],[CNA/NA/Med Aide Contract Hours]]/Table39[[#This Row],[Total CNA, NA in Training, Med Aide/Tech Hours]]</f>
        <v>0.19905592093010613</v>
      </c>
      <c r="AG75" s="3">
        <v>110.37211111111111</v>
      </c>
      <c r="AH75" s="3">
        <v>21.970222222222223</v>
      </c>
      <c r="AI75" s="4">
        <f>Table39[[#This Row],[CNA Hours Contract]]/Table39[[#This Row],[CNA Hours]]</f>
        <v>0.19905592093010613</v>
      </c>
      <c r="AJ75" s="3">
        <v>0</v>
      </c>
      <c r="AK75" s="3">
        <v>0</v>
      </c>
      <c r="AL75" s="4">
        <v>0</v>
      </c>
      <c r="AM75" s="3">
        <v>0</v>
      </c>
      <c r="AN75" s="3">
        <v>0</v>
      </c>
      <c r="AO75" s="4">
        <v>0</v>
      </c>
      <c r="AP75" s="1" t="s">
        <v>73</v>
      </c>
      <c r="AQ75" s="1">
        <v>3</v>
      </c>
    </row>
    <row r="76" spans="1:43" x14ac:dyDescent="0.2">
      <c r="A76" s="1" t="s">
        <v>681</v>
      </c>
      <c r="B76" s="1" t="s">
        <v>772</v>
      </c>
      <c r="C76" s="1" t="s">
        <v>1381</v>
      </c>
      <c r="D76" s="1" t="s">
        <v>1714</v>
      </c>
      <c r="E76" s="3">
        <v>119.52222222222223</v>
      </c>
      <c r="F76" s="3">
        <f t="shared" si="5"/>
        <v>361.98688888888893</v>
      </c>
      <c r="G76" s="3">
        <f>SUM(Table39[[#This Row],[RN Hours Contract (W/ Admin, DON)]], Table39[[#This Row],[LPN Contract Hours (w/ Admin)]], Table39[[#This Row],[CNA/NA/Med Aide Contract Hours]])</f>
        <v>23.926555555555556</v>
      </c>
      <c r="H76" s="4">
        <f>Table39[[#This Row],[Total Contract Hours]]/Table39[[#This Row],[Total Hours Nurse Staffing]]</f>
        <v>6.609785130339281E-2</v>
      </c>
      <c r="I76" s="3">
        <f>SUM(Table39[[#This Row],[RN Hours]], Table39[[#This Row],[RN Admin Hours]], Table39[[#This Row],[RN DON Hours]])</f>
        <v>73.825111111111127</v>
      </c>
      <c r="J76" s="3">
        <f t="shared" si="3"/>
        <v>4.3725555555555555</v>
      </c>
      <c r="K76" s="4">
        <f>Table39[[#This Row],[RN Hours Contract (W/ Admin, DON)]]/Table39[[#This Row],[RN Hours (w/ Admin, DON)]]</f>
        <v>5.9228567214407613E-2</v>
      </c>
      <c r="L76" s="3">
        <v>50.936222222222227</v>
      </c>
      <c r="M76" s="3">
        <v>4.3725555555555555</v>
      </c>
      <c r="N76" s="4">
        <f>Table39[[#This Row],[RN Hours Contract]]/Table39[[#This Row],[RN Hours]]</f>
        <v>8.5843734866696039E-2</v>
      </c>
      <c r="O76" s="3">
        <v>20.222222222222221</v>
      </c>
      <c r="P76" s="3">
        <v>0</v>
      </c>
      <c r="Q76" s="4">
        <f>Table39[[#This Row],[RN Admin Hours Contract]]/Table39[[#This Row],[RN Admin Hours]]</f>
        <v>0</v>
      </c>
      <c r="R76" s="3">
        <v>2.6666666666666665</v>
      </c>
      <c r="S76" s="3">
        <v>0</v>
      </c>
      <c r="T76" s="4">
        <f>Table39[[#This Row],[RN DON Hours Contract]]/Table39[[#This Row],[RN DON Hours]]</f>
        <v>0</v>
      </c>
      <c r="U76" s="3">
        <f>SUM(Table39[[#This Row],[LPN Hours]], Table39[[#This Row],[LPN Admin Hours]])</f>
        <v>104.72688888888889</v>
      </c>
      <c r="V76" s="3">
        <f>Table39[[#This Row],[LPN Hours Contract]]+Table39[[#This Row],[LPN Admin Hours Contract]]</f>
        <v>3.9774444444444446</v>
      </c>
      <c r="W76" s="4">
        <f t="shared" si="4"/>
        <v>3.7979209414540679E-2</v>
      </c>
      <c r="X76" s="3">
        <v>104.72688888888889</v>
      </c>
      <c r="Y76" s="3">
        <v>3.9774444444444446</v>
      </c>
      <c r="Z76" s="4">
        <f>Table39[[#This Row],[LPN Hours Contract]]/Table39[[#This Row],[LPN Hours]]</f>
        <v>3.7979209414540679E-2</v>
      </c>
      <c r="AA76" s="3">
        <v>0</v>
      </c>
      <c r="AB76" s="3">
        <v>0</v>
      </c>
      <c r="AC76" s="4">
        <v>0</v>
      </c>
      <c r="AD76" s="3">
        <f>SUM(Table39[[#This Row],[CNA Hours]], Table39[[#This Row],[NA in Training Hours]], Table39[[#This Row],[Med Aide/Tech Hours]])</f>
        <v>183.43488888888891</v>
      </c>
      <c r="AE76" s="3">
        <f>SUM(Table39[[#This Row],[CNA Hours Contract]], Table39[[#This Row],[NA in Training Hours Contract]], Table39[[#This Row],[Med Aide/Tech Hours Contract]])</f>
        <v>15.576555555555556</v>
      </c>
      <c r="AF76" s="4">
        <f>Table39[[#This Row],[CNA/NA/Med Aide Contract Hours]]/Table39[[#This Row],[Total CNA, NA in Training, Med Aide/Tech Hours]]</f>
        <v>8.4915991989891651E-2</v>
      </c>
      <c r="AG76" s="3">
        <v>171.1937777777778</v>
      </c>
      <c r="AH76" s="3">
        <v>15.576555555555556</v>
      </c>
      <c r="AI76" s="4">
        <f>Table39[[#This Row],[CNA Hours Contract]]/Table39[[#This Row],[CNA Hours]]</f>
        <v>9.0987860410295274E-2</v>
      </c>
      <c r="AJ76" s="3">
        <v>12.241111111111111</v>
      </c>
      <c r="AK76" s="3">
        <v>0</v>
      </c>
      <c r="AL76" s="4">
        <f>Table39[[#This Row],[NA in Training Hours Contract]]/Table39[[#This Row],[NA in Training Hours]]</f>
        <v>0</v>
      </c>
      <c r="AM76" s="3">
        <v>0</v>
      </c>
      <c r="AN76" s="3">
        <v>0</v>
      </c>
      <c r="AO76" s="4">
        <v>0</v>
      </c>
      <c r="AP76" s="1" t="s">
        <v>74</v>
      </c>
      <c r="AQ76" s="1">
        <v>3</v>
      </c>
    </row>
    <row r="77" spans="1:43" x14ac:dyDescent="0.2">
      <c r="A77" s="1" t="s">
        <v>681</v>
      </c>
      <c r="B77" s="1" t="s">
        <v>773</v>
      </c>
      <c r="C77" s="1" t="s">
        <v>1471</v>
      </c>
      <c r="D77" s="1" t="s">
        <v>1716</v>
      </c>
      <c r="E77" s="3">
        <v>92.86666666666666</v>
      </c>
      <c r="F77" s="3">
        <f t="shared" si="5"/>
        <v>334.73888888888888</v>
      </c>
      <c r="G77" s="3">
        <f>SUM(Table39[[#This Row],[RN Hours Contract (W/ Admin, DON)]], Table39[[#This Row],[LPN Contract Hours (w/ Admin)]], Table39[[#This Row],[CNA/NA/Med Aide Contract Hours]])</f>
        <v>34.194444444444443</v>
      </c>
      <c r="H77" s="4">
        <f>Table39[[#This Row],[Total Contract Hours]]/Table39[[#This Row],[Total Hours Nurse Staffing]]</f>
        <v>0.10215258991253548</v>
      </c>
      <c r="I77" s="3">
        <f>SUM(Table39[[#This Row],[RN Hours]], Table39[[#This Row],[RN Admin Hours]], Table39[[#This Row],[RN DON Hours]])</f>
        <v>80.691666666666663</v>
      </c>
      <c r="J77" s="3">
        <f t="shared" si="3"/>
        <v>1.1555555555555554</v>
      </c>
      <c r="K77" s="4">
        <f>Table39[[#This Row],[RN Hours Contract (W/ Admin, DON)]]/Table39[[#This Row],[RN Hours (w/ Admin, DON)]]</f>
        <v>1.4320630658542463E-2</v>
      </c>
      <c r="L77" s="3">
        <v>55.652777777777779</v>
      </c>
      <c r="M77" s="3">
        <v>1.1555555555555554</v>
      </c>
      <c r="N77" s="4">
        <f>Table39[[#This Row],[RN Hours Contract]]/Table39[[#This Row],[RN Hours]]</f>
        <v>2.0763663588719738E-2</v>
      </c>
      <c r="O77" s="3">
        <v>19.43888888888889</v>
      </c>
      <c r="P77" s="3">
        <v>0</v>
      </c>
      <c r="Q77" s="4">
        <f>Table39[[#This Row],[RN Admin Hours Contract]]/Table39[[#This Row],[RN Admin Hours]]</f>
        <v>0</v>
      </c>
      <c r="R77" s="3">
        <v>5.6</v>
      </c>
      <c r="S77" s="3">
        <v>0</v>
      </c>
      <c r="T77" s="4">
        <f>Table39[[#This Row],[RN DON Hours Contract]]/Table39[[#This Row],[RN DON Hours]]</f>
        <v>0</v>
      </c>
      <c r="U77" s="3">
        <f>SUM(Table39[[#This Row],[LPN Hours]], Table39[[#This Row],[LPN Admin Hours]])</f>
        <v>75.88055555555556</v>
      </c>
      <c r="V77" s="3">
        <f>Table39[[#This Row],[LPN Hours Contract]]+Table39[[#This Row],[LPN Admin Hours Contract]]</f>
        <v>26.605555555555554</v>
      </c>
      <c r="W77" s="4">
        <f t="shared" si="4"/>
        <v>0.35062415345755388</v>
      </c>
      <c r="X77" s="3">
        <v>75.88055555555556</v>
      </c>
      <c r="Y77" s="3">
        <v>26.605555555555554</v>
      </c>
      <c r="Z77" s="4">
        <f>Table39[[#This Row],[LPN Hours Contract]]/Table39[[#This Row],[LPN Hours]]</f>
        <v>0.35062415345755388</v>
      </c>
      <c r="AA77" s="3">
        <v>0</v>
      </c>
      <c r="AB77" s="3">
        <v>0</v>
      </c>
      <c r="AC77" s="4">
        <v>0</v>
      </c>
      <c r="AD77" s="3">
        <f>SUM(Table39[[#This Row],[CNA Hours]], Table39[[#This Row],[NA in Training Hours]], Table39[[#This Row],[Med Aide/Tech Hours]])</f>
        <v>178.16666666666666</v>
      </c>
      <c r="AE77" s="3">
        <f>SUM(Table39[[#This Row],[CNA Hours Contract]], Table39[[#This Row],[NA in Training Hours Contract]], Table39[[#This Row],[Med Aide/Tech Hours Contract]])</f>
        <v>6.4333333333333336</v>
      </c>
      <c r="AF77" s="4">
        <f>Table39[[#This Row],[CNA/NA/Med Aide Contract Hours]]/Table39[[#This Row],[Total CNA, NA in Training, Med Aide/Tech Hours]]</f>
        <v>3.6108512628624884E-2</v>
      </c>
      <c r="AG77" s="3">
        <v>167.46666666666667</v>
      </c>
      <c r="AH77" s="3">
        <v>6.4333333333333336</v>
      </c>
      <c r="AI77" s="4">
        <f>Table39[[#This Row],[CNA Hours Contract]]/Table39[[#This Row],[CNA Hours]]</f>
        <v>3.84156050955414E-2</v>
      </c>
      <c r="AJ77" s="3">
        <v>10.7</v>
      </c>
      <c r="AK77" s="3">
        <v>0</v>
      </c>
      <c r="AL77" s="4">
        <f>Table39[[#This Row],[NA in Training Hours Contract]]/Table39[[#This Row],[NA in Training Hours]]</f>
        <v>0</v>
      </c>
      <c r="AM77" s="3">
        <v>0</v>
      </c>
      <c r="AN77" s="3">
        <v>0</v>
      </c>
      <c r="AO77" s="4">
        <v>0</v>
      </c>
      <c r="AP77" s="1" t="s">
        <v>75</v>
      </c>
      <c r="AQ77" s="1">
        <v>3</v>
      </c>
    </row>
    <row r="78" spans="1:43" x14ac:dyDescent="0.2">
      <c r="A78" s="1" t="s">
        <v>681</v>
      </c>
      <c r="B78" s="1" t="s">
        <v>774</v>
      </c>
      <c r="C78" s="1" t="s">
        <v>1475</v>
      </c>
      <c r="D78" s="1" t="s">
        <v>1709</v>
      </c>
      <c r="E78" s="3">
        <v>74.86666666666666</v>
      </c>
      <c r="F78" s="3">
        <f t="shared" si="5"/>
        <v>216.31500000000003</v>
      </c>
      <c r="G78" s="3">
        <f>SUM(Table39[[#This Row],[RN Hours Contract (W/ Admin, DON)]], Table39[[#This Row],[LPN Contract Hours (w/ Admin)]], Table39[[#This Row],[CNA/NA/Med Aide Contract Hours]])</f>
        <v>31.562222222222221</v>
      </c>
      <c r="H78" s="4">
        <f>Table39[[#This Row],[Total Contract Hours]]/Table39[[#This Row],[Total Hours Nurse Staffing]]</f>
        <v>0.14590861577894376</v>
      </c>
      <c r="I78" s="3">
        <f>SUM(Table39[[#This Row],[RN Hours]], Table39[[#This Row],[RN Admin Hours]], Table39[[#This Row],[RN DON Hours]])</f>
        <v>39.363000000000007</v>
      </c>
      <c r="J78" s="3">
        <f t="shared" si="3"/>
        <v>4.6352222222222217</v>
      </c>
      <c r="K78" s="4">
        <f>Table39[[#This Row],[RN Hours Contract (W/ Admin, DON)]]/Table39[[#This Row],[RN Hours (w/ Admin, DON)]]</f>
        <v>0.11775581694033029</v>
      </c>
      <c r="L78" s="3">
        <v>26.518555555555558</v>
      </c>
      <c r="M78" s="3">
        <v>4.6352222222222217</v>
      </c>
      <c r="N78" s="4">
        <f>Table39[[#This Row],[RN Hours Contract]]/Table39[[#This Row],[RN Hours]]</f>
        <v>0.17479165531891711</v>
      </c>
      <c r="O78" s="3">
        <v>7.333333333333333</v>
      </c>
      <c r="P78" s="3">
        <v>0</v>
      </c>
      <c r="Q78" s="4">
        <f>Table39[[#This Row],[RN Admin Hours Contract]]/Table39[[#This Row],[RN Admin Hours]]</f>
        <v>0</v>
      </c>
      <c r="R78" s="3">
        <v>5.5111111111111111</v>
      </c>
      <c r="S78" s="3">
        <v>0</v>
      </c>
      <c r="T78" s="4">
        <f>Table39[[#This Row],[RN DON Hours Contract]]/Table39[[#This Row],[RN DON Hours]]</f>
        <v>0</v>
      </c>
      <c r="U78" s="3">
        <f>SUM(Table39[[#This Row],[LPN Hours]], Table39[[#This Row],[LPN Admin Hours]])</f>
        <v>59.605777777777789</v>
      </c>
      <c r="V78" s="3">
        <f>Table39[[#This Row],[LPN Hours Contract]]+Table39[[#This Row],[LPN Admin Hours Contract]]</f>
        <v>9.7835555555555551</v>
      </c>
      <c r="W78" s="4">
        <f t="shared" si="4"/>
        <v>0.16413770477134951</v>
      </c>
      <c r="X78" s="3">
        <v>58.905777777777786</v>
      </c>
      <c r="Y78" s="3">
        <v>9.0835555555555558</v>
      </c>
      <c r="Z78" s="4">
        <f>Table39[[#This Row],[LPN Hours Contract]]/Table39[[#This Row],[LPN Hours]]</f>
        <v>0.15420483182181713</v>
      </c>
      <c r="AA78" s="3">
        <v>0.7</v>
      </c>
      <c r="AB78" s="3">
        <v>0.7</v>
      </c>
      <c r="AC78" s="4">
        <f>Table39[[#This Row],[LPN Admin Hours Contract]]/Table39[[#This Row],[LPN Admin Hours]]</f>
        <v>1</v>
      </c>
      <c r="AD78" s="3">
        <f>SUM(Table39[[#This Row],[CNA Hours]], Table39[[#This Row],[NA in Training Hours]], Table39[[#This Row],[Med Aide/Tech Hours]])</f>
        <v>117.34622222222222</v>
      </c>
      <c r="AE78" s="3">
        <f>SUM(Table39[[#This Row],[CNA Hours Contract]], Table39[[#This Row],[NA in Training Hours Contract]], Table39[[#This Row],[Med Aide/Tech Hours Contract]])</f>
        <v>17.143444444444444</v>
      </c>
      <c r="AF78" s="4">
        <f>Table39[[#This Row],[CNA/NA/Med Aide Contract Hours]]/Table39[[#This Row],[Total CNA, NA in Training, Med Aide/Tech Hours]]</f>
        <v>0.14609285343655432</v>
      </c>
      <c r="AG78" s="3">
        <v>117.34622222222222</v>
      </c>
      <c r="AH78" s="3">
        <v>17.143444444444444</v>
      </c>
      <c r="AI78" s="4">
        <f>Table39[[#This Row],[CNA Hours Contract]]/Table39[[#This Row],[CNA Hours]]</f>
        <v>0.14609285343655432</v>
      </c>
      <c r="AJ78" s="3">
        <v>0</v>
      </c>
      <c r="AK78" s="3">
        <v>0</v>
      </c>
      <c r="AL78" s="4">
        <v>0</v>
      </c>
      <c r="AM78" s="3">
        <v>0</v>
      </c>
      <c r="AN78" s="3">
        <v>0</v>
      </c>
      <c r="AO78" s="4">
        <v>0</v>
      </c>
      <c r="AP78" s="1" t="s">
        <v>76</v>
      </c>
      <c r="AQ78" s="1">
        <v>3</v>
      </c>
    </row>
    <row r="79" spans="1:43" x14ac:dyDescent="0.2">
      <c r="A79" s="1" t="s">
        <v>681</v>
      </c>
      <c r="B79" s="1" t="s">
        <v>775</v>
      </c>
      <c r="C79" s="1" t="s">
        <v>1500</v>
      </c>
      <c r="D79" s="1" t="s">
        <v>1709</v>
      </c>
      <c r="E79" s="3">
        <v>110.72222222222223</v>
      </c>
      <c r="F79" s="3">
        <f t="shared" si="5"/>
        <v>405.30555555555554</v>
      </c>
      <c r="G79" s="3">
        <f>SUM(Table39[[#This Row],[RN Hours Contract (W/ Admin, DON)]], Table39[[#This Row],[LPN Contract Hours (w/ Admin)]], Table39[[#This Row],[CNA/NA/Med Aide Contract Hours]])</f>
        <v>14.825000000000001</v>
      </c>
      <c r="H79" s="4">
        <f>Table39[[#This Row],[Total Contract Hours]]/Table39[[#This Row],[Total Hours Nurse Staffing]]</f>
        <v>3.6577342197244879E-2</v>
      </c>
      <c r="I79" s="3">
        <f>SUM(Table39[[#This Row],[RN Hours]], Table39[[#This Row],[RN Admin Hours]], Table39[[#This Row],[RN DON Hours]])</f>
        <v>80.302777777777777</v>
      </c>
      <c r="J79" s="3">
        <f t="shared" si="3"/>
        <v>0.88888888888888884</v>
      </c>
      <c r="K79" s="4">
        <f>Table39[[#This Row],[RN Hours Contract (W/ Admin, DON)]]/Table39[[#This Row],[RN Hours (w/ Admin, DON)]]</f>
        <v>1.1069217198796222E-2</v>
      </c>
      <c r="L79" s="3">
        <v>48.886111111111113</v>
      </c>
      <c r="M79" s="3">
        <v>0.88888888888888884</v>
      </c>
      <c r="N79" s="4">
        <f>Table39[[#This Row],[RN Hours Contract]]/Table39[[#This Row],[RN Hours]]</f>
        <v>1.8182851298369225E-2</v>
      </c>
      <c r="O79" s="3">
        <v>26.266666666666666</v>
      </c>
      <c r="P79" s="3">
        <v>0</v>
      </c>
      <c r="Q79" s="4">
        <f>Table39[[#This Row],[RN Admin Hours Contract]]/Table39[[#This Row],[RN Admin Hours]]</f>
        <v>0</v>
      </c>
      <c r="R79" s="3">
        <v>5.15</v>
      </c>
      <c r="S79" s="3">
        <v>0</v>
      </c>
      <c r="T79" s="4">
        <f>Table39[[#This Row],[RN DON Hours Contract]]/Table39[[#This Row],[RN DON Hours]]</f>
        <v>0</v>
      </c>
      <c r="U79" s="3">
        <f>SUM(Table39[[#This Row],[LPN Hours]], Table39[[#This Row],[LPN Admin Hours]])</f>
        <v>146.98611111111111</v>
      </c>
      <c r="V79" s="3">
        <f>Table39[[#This Row],[LPN Hours Contract]]+Table39[[#This Row],[LPN Admin Hours Contract]]</f>
        <v>0</v>
      </c>
      <c r="W79" s="4">
        <f t="shared" si="4"/>
        <v>0</v>
      </c>
      <c r="X79" s="3">
        <v>131.94166666666666</v>
      </c>
      <c r="Y79" s="3">
        <v>0</v>
      </c>
      <c r="Z79" s="4">
        <f>Table39[[#This Row],[LPN Hours Contract]]/Table39[[#This Row],[LPN Hours]]</f>
        <v>0</v>
      </c>
      <c r="AA79" s="3">
        <v>15.044444444444444</v>
      </c>
      <c r="AB79" s="3">
        <v>0</v>
      </c>
      <c r="AC79" s="4">
        <f>Table39[[#This Row],[LPN Admin Hours Contract]]/Table39[[#This Row],[LPN Admin Hours]]</f>
        <v>0</v>
      </c>
      <c r="AD79" s="3">
        <f>SUM(Table39[[#This Row],[CNA Hours]], Table39[[#This Row],[NA in Training Hours]], Table39[[#This Row],[Med Aide/Tech Hours]])</f>
        <v>178.01666666666668</v>
      </c>
      <c r="AE79" s="3">
        <f>SUM(Table39[[#This Row],[CNA Hours Contract]], Table39[[#This Row],[NA in Training Hours Contract]], Table39[[#This Row],[Med Aide/Tech Hours Contract]])</f>
        <v>13.936111111111112</v>
      </c>
      <c r="AF79" s="4">
        <f>Table39[[#This Row],[CNA/NA/Med Aide Contract Hours]]/Table39[[#This Row],[Total CNA, NA in Training, Med Aide/Tech Hours]]</f>
        <v>7.8285428954841932E-2</v>
      </c>
      <c r="AG79" s="3">
        <v>178.01666666666668</v>
      </c>
      <c r="AH79" s="3">
        <v>13.936111111111112</v>
      </c>
      <c r="AI79" s="4">
        <f>Table39[[#This Row],[CNA Hours Contract]]/Table39[[#This Row],[CNA Hours]]</f>
        <v>7.8285428954841932E-2</v>
      </c>
      <c r="AJ79" s="3">
        <v>0</v>
      </c>
      <c r="AK79" s="3">
        <v>0</v>
      </c>
      <c r="AL79" s="4">
        <v>0</v>
      </c>
      <c r="AM79" s="3">
        <v>0</v>
      </c>
      <c r="AN79" s="3">
        <v>0</v>
      </c>
      <c r="AO79" s="4">
        <v>0</v>
      </c>
      <c r="AP79" s="1" t="s">
        <v>77</v>
      </c>
      <c r="AQ79" s="1">
        <v>3</v>
      </c>
    </row>
    <row r="80" spans="1:43" x14ac:dyDescent="0.2">
      <c r="A80" s="1" t="s">
        <v>681</v>
      </c>
      <c r="B80" s="1" t="s">
        <v>776</v>
      </c>
      <c r="C80" s="1" t="s">
        <v>1381</v>
      </c>
      <c r="D80" s="1" t="s">
        <v>1714</v>
      </c>
      <c r="E80" s="3">
        <v>166.85555555555555</v>
      </c>
      <c r="F80" s="3">
        <f t="shared" si="5"/>
        <v>592.38722222222225</v>
      </c>
      <c r="G80" s="3">
        <f>SUM(Table39[[#This Row],[RN Hours Contract (W/ Admin, DON)]], Table39[[#This Row],[LPN Contract Hours (w/ Admin)]], Table39[[#This Row],[CNA/NA/Med Aide Contract Hours]])</f>
        <v>0</v>
      </c>
      <c r="H80" s="4">
        <f>Table39[[#This Row],[Total Contract Hours]]/Table39[[#This Row],[Total Hours Nurse Staffing]]</f>
        <v>0</v>
      </c>
      <c r="I80" s="3">
        <f>SUM(Table39[[#This Row],[RN Hours]], Table39[[#This Row],[RN Admin Hours]], Table39[[#This Row],[RN DON Hours]])</f>
        <v>111.53833333333333</v>
      </c>
      <c r="J80" s="3">
        <f t="shared" si="3"/>
        <v>0</v>
      </c>
      <c r="K80" s="4">
        <f>Table39[[#This Row],[RN Hours Contract (W/ Admin, DON)]]/Table39[[#This Row],[RN Hours (w/ Admin, DON)]]</f>
        <v>0</v>
      </c>
      <c r="L80" s="3">
        <v>18.850000000000001</v>
      </c>
      <c r="M80" s="3">
        <v>0</v>
      </c>
      <c r="N80" s="4">
        <f>Table39[[#This Row],[RN Hours Contract]]/Table39[[#This Row],[RN Hours]]</f>
        <v>0</v>
      </c>
      <c r="O80" s="3">
        <v>87.088333333333338</v>
      </c>
      <c r="P80" s="3">
        <v>0</v>
      </c>
      <c r="Q80" s="4">
        <f>Table39[[#This Row],[RN Admin Hours Contract]]/Table39[[#This Row],[RN Admin Hours]]</f>
        <v>0</v>
      </c>
      <c r="R80" s="3">
        <v>5.6</v>
      </c>
      <c r="S80" s="3">
        <v>0</v>
      </c>
      <c r="T80" s="4">
        <f>Table39[[#This Row],[RN DON Hours Contract]]/Table39[[#This Row],[RN DON Hours]]</f>
        <v>0</v>
      </c>
      <c r="U80" s="3">
        <f>SUM(Table39[[#This Row],[LPN Hours]], Table39[[#This Row],[LPN Admin Hours]])</f>
        <v>174.45388888888888</v>
      </c>
      <c r="V80" s="3">
        <f>Table39[[#This Row],[LPN Hours Contract]]+Table39[[#This Row],[LPN Admin Hours Contract]]</f>
        <v>0</v>
      </c>
      <c r="W80" s="4">
        <f t="shared" si="4"/>
        <v>0</v>
      </c>
      <c r="X80" s="3">
        <v>174.45388888888888</v>
      </c>
      <c r="Y80" s="3">
        <v>0</v>
      </c>
      <c r="Z80" s="4">
        <f>Table39[[#This Row],[LPN Hours Contract]]/Table39[[#This Row],[LPN Hours]]</f>
        <v>0</v>
      </c>
      <c r="AA80" s="3">
        <v>0</v>
      </c>
      <c r="AB80" s="3">
        <v>0</v>
      </c>
      <c r="AC80" s="4">
        <v>0</v>
      </c>
      <c r="AD80" s="3">
        <f>SUM(Table39[[#This Row],[CNA Hours]], Table39[[#This Row],[NA in Training Hours]], Table39[[#This Row],[Med Aide/Tech Hours]])</f>
        <v>306.39500000000004</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274.20888888888891</v>
      </c>
      <c r="AH80" s="3">
        <v>0</v>
      </c>
      <c r="AI80" s="4">
        <f>Table39[[#This Row],[CNA Hours Contract]]/Table39[[#This Row],[CNA Hours]]</f>
        <v>0</v>
      </c>
      <c r="AJ80" s="3">
        <v>32.18611111111111</v>
      </c>
      <c r="AK80" s="3">
        <v>0</v>
      </c>
      <c r="AL80" s="4">
        <f>Table39[[#This Row],[NA in Training Hours Contract]]/Table39[[#This Row],[NA in Training Hours]]</f>
        <v>0</v>
      </c>
      <c r="AM80" s="3">
        <v>0</v>
      </c>
      <c r="AN80" s="3">
        <v>0</v>
      </c>
      <c r="AO80" s="4">
        <v>0</v>
      </c>
      <c r="AP80" s="1" t="s">
        <v>78</v>
      </c>
      <c r="AQ80" s="1">
        <v>3</v>
      </c>
    </row>
    <row r="81" spans="1:43" x14ac:dyDescent="0.2">
      <c r="A81" s="1" t="s">
        <v>681</v>
      </c>
      <c r="B81" s="1" t="s">
        <v>777</v>
      </c>
      <c r="C81" s="1" t="s">
        <v>1471</v>
      </c>
      <c r="D81" s="1" t="s">
        <v>1716</v>
      </c>
      <c r="E81" s="3">
        <v>90.455555555555549</v>
      </c>
      <c r="F81" s="3">
        <f t="shared" si="5"/>
        <v>420.37633333333338</v>
      </c>
      <c r="G81" s="3">
        <f>SUM(Table39[[#This Row],[RN Hours Contract (W/ Admin, DON)]], Table39[[#This Row],[LPN Contract Hours (w/ Admin)]], Table39[[#This Row],[CNA/NA/Med Aide Contract Hours]])</f>
        <v>10.905555555555555</v>
      </c>
      <c r="H81" s="4">
        <f>Table39[[#This Row],[Total Contract Hours]]/Table39[[#This Row],[Total Hours Nurse Staffing]]</f>
        <v>2.5942363284538427E-2</v>
      </c>
      <c r="I81" s="3">
        <f>SUM(Table39[[#This Row],[RN Hours]], Table39[[#This Row],[RN Admin Hours]], Table39[[#This Row],[RN DON Hours]])</f>
        <v>68.251777777777775</v>
      </c>
      <c r="J81" s="3">
        <f t="shared" si="3"/>
        <v>0</v>
      </c>
      <c r="K81" s="4">
        <f>Table39[[#This Row],[RN Hours Contract (W/ Admin, DON)]]/Table39[[#This Row],[RN Hours (w/ Admin, DON)]]</f>
        <v>0</v>
      </c>
      <c r="L81" s="3">
        <v>40.079555555555551</v>
      </c>
      <c r="M81" s="3">
        <v>0</v>
      </c>
      <c r="N81" s="4">
        <f>Table39[[#This Row],[RN Hours Contract]]/Table39[[#This Row],[RN Hours]]</f>
        <v>0</v>
      </c>
      <c r="O81" s="3">
        <v>22.838888888888889</v>
      </c>
      <c r="P81" s="3">
        <v>0</v>
      </c>
      <c r="Q81" s="4">
        <f>Table39[[#This Row],[RN Admin Hours Contract]]/Table39[[#This Row],[RN Admin Hours]]</f>
        <v>0</v>
      </c>
      <c r="R81" s="3">
        <v>5.333333333333333</v>
      </c>
      <c r="S81" s="3">
        <v>0</v>
      </c>
      <c r="T81" s="4">
        <f>Table39[[#This Row],[RN DON Hours Contract]]/Table39[[#This Row],[RN DON Hours]]</f>
        <v>0</v>
      </c>
      <c r="U81" s="3">
        <f>SUM(Table39[[#This Row],[LPN Hours]], Table39[[#This Row],[LPN Admin Hours]])</f>
        <v>90.948777777777778</v>
      </c>
      <c r="V81" s="3">
        <f>Table39[[#This Row],[LPN Hours Contract]]+Table39[[#This Row],[LPN Admin Hours Contract]]</f>
        <v>0.5444444444444444</v>
      </c>
      <c r="W81" s="4">
        <f t="shared" si="4"/>
        <v>5.986275547041741E-3</v>
      </c>
      <c r="X81" s="3">
        <v>90.948777777777778</v>
      </c>
      <c r="Y81" s="3">
        <v>0.5444444444444444</v>
      </c>
      <c r="Z81" s="4">
        <f>Table39[[#This Row],[LPN Hours Contract]]/Table39[[#This Row],[LPN Hours]]</f>
        <v>5.986275547041741E-3</v>
      </c>
      <c r="AA81" s="3">
        <v>0</v>
      </c>
      <c r="AB81" s="3">
        <v>0</v>
      </c>
      <c r="AC81" s="4">
        <v>0</v>
      </c>
      <c r="AD81" s="3">
        <f>SUM(Table39[[#This Row],[CNA Hours]], Table39[[#This Row],[NA in Training Hours]], Table39[[#This Row],[Med Aide/Tech Hours]])</f>
        <v>261.1757777777778</v>
      </c>
      <c r="AE81" s="3">
        <f>SUM(Table39[[#This Row],[CNA Hours Contract]], Table39[[#This Row],[NA in Training Hours Contract]], Table39[[#This Row],[Med Aide/Tech Hours Contract]])</f>
        <v>10.361111111111111</v>
      </c>
      <c r="AF81" s="4">
        <f>Table39[[#This Row],[CNA/NA/Med Aide Contract Hours]]/Table39[[#This Row],[Total CNA, NA in Training, Med Aide/Tech Hours]]</f>
        <v>3.9671026154373679E-2</v>
      </c>
      <c r="AG81" s="3">
        <v>261.1757777777778</v>
      </c>
      <c r="AH81" s="3">
        <v>10.361111111111111</v>
      </c>
      <c r="AI81" s="4">
        <f>Table39[[#This Row],[CNA Hours Contract]]/Table39[[#This Row],[CNA Hours]]</f>
        <v>3.9671026154373679E-2</v>
      </c>
      <c r="AJ81" s="3">
        <v>0</v>
      </c>
      <c r="AK81" s="3">
        <v>0</v>
      </c>
      <c r="AL81" s="4">
        <v>0</v>
      </c>
      <c r="AM81" s="3">
        <v>0</v>
      </c>
      <c r="AN81" s="3">
        <v>0</v>
      </c>
      <c r="AO81" s="4">
        <v>0</v>
      </c>
      <c r="AP81" s="1" t="s">
        <v>79</v>
      </c>
      <c r="AQ81" s="1">
        <v>3</v>
      </c>
    </row>
    <row r="82" spans="1:43" x14ac:dyDescent="0.2">
      <c r="A82" s="1" t="s">
        <v>681</v>
      </c>
      <c r="B82" s="1" t="s">
        <v>778</v>
      </c>
      <c r="C82" s="1" t="s">
        <v>1501</v>
      </c>
      <c r="D82" s="1" t="s">
        <v>1734</v>
      </c>
      <c r="E82" s="3">
        <v>69.233333333333334</v>
      </c>
      <c r="F82" s="3">
        <f t="shared" si="5"/>
        <v>221.81944444444446</v>
      </c>
      <c r="G82" s="3">
        <f>SUM(Table39[[#This Row],[RN Hours Contract (W/ Admin, DON)]], Table39[[#This Row],[LPN Contract Hours (w/ Admin)]], Table39[[#This Row],[CNA/NA/Med Aide Contract Hours]])</f>
        <v>16.858333333333334</v>
      </c>
      <c r="H82" s="4">
        <f>Table39[[#This Row],[Total Contract Hours]]/Table39[[#This Row],[Total Hours Nurse Staffing]]</f>
        <v>7.6000250453947774E-2</v>
      </c>
      <c r="I82" s="3">
        <f>SUM(Table39[[#This Row],[RN Hours]], Table39[[#This Row],[RN Admin Hours]], Table39[[#This Row],[RN DON Hours]])</f>
        <v>58.966666666666669</v>
      </c>
      <c r="J82" s="3">
        <f t="shared" si="3"/>
        <v>2.838888888888889</v>
      </c>
      <c r="K82" s="4">
        <f>Table39[[#This Row],[RN Hours Contract (W/ Admin, DON)]]/Table39[[#This Row],[RN Hours (w/ Admin, DON)]]</f>
        <v>4.8143960806482006E-2</v>
      </c>
      <c r="L82" s="3">
        <v>43.355555555555554</v>
      </c>
      <c r="M82" s="3">
        <v>2.838888888888889</v>
      </c>
      <c r="N82" s="4">
        <f>Table39[[#This Row],[RN Hours Contract]]/Table39[[#This Row],[RN Hours]]</f>
        <v>6.5479241414659148E-2</v>
      </c>
      <c r="O82" s="3">
        <v>10.933333333333334</v>
      </c>
      <c r="P82" s="3">
        <v>0</v>
      </c>
      <c r="Q82" s="4">
        <f>Table39[[#This Row],[RN Admin Hours Contract]]/Table39[[#This Row],[RN Admin Hours]]</f>
        <v>0</v>
      </c>
      <c r="R82" s="3">
        <v>4.677777777777778</v>
      </c>
      <c r="S82" s="3">
        <v>0</v>
      </c>
      <c r="T82" s="4">
        <f>Table39[[#This Row],[RN DON Hours Contract]]/Table39[[#This Row],[RN DON Hours]]</f>
        <v>0</v>
      </c>
      <c r="U82" s="3">
        <f>SUM(Table39[[#This Row],[LPN Hours]], Table39[[#This Row],[LPN Admin Hours]])</f>
        <v>53.6</v>
      </c>
      <c r="V82" s="3">
        <f>Table39[[#This Row],[LPN Hours Contract]]+Table39[[#This Row],[LPN Admin Hours Contract]]</f>
        <v>7.8972222222222221</v>
      </c>
      <c r="W82" s="4">
        <f t="shared" si="4"/>
        <v>0.14733623548922056</v>
      </c>
      <c r="X82" s="3">
        <v>53.6</v>
      </c>
      <c r="Y82" s="3">
        <v>7.8972222222222221</v>
      </c>
      <c r="Z82" s="4">
        <f>Table39[[#This Row],[LPN Hours Contract]]/Table39[[#This Row],[LPN Hours]]</f>
        <v>0.14733623548922056</v>
      </c>
      <c r="AA82" s="3">
        <v>0</v>
      </c>
      <c r="AB82" s="3">
        <v>0</v>
      </c>
      <c r="AC82" s="4">
        <v>0</v>
      </c>
      <c r="AD82" s="3">
        <f>SUM(Table39[[#This Row],[CNA Hours]], Table39[[#This Row],[NA in Training Hours]], Table39[[#This Row],[Med Aide/Tech Hours]])</f>
        <v>109.25277777777778</v>
      </c>
      <c r="AE82" s="3">
        <f>SUM(Table39[[#This Row],[CNA Hours Contract]], Table39[[#This Row],[NA in Training Hours Contract]], Table39[[#This Row],[Med Aide/Tech Hours Contract]])</f>
        <v>6.1222222222222218</v>
      </c>
      <c r="AF82" s="4">
        <f>Table39[[#This Row],[CNA/NA/Med Aide Contract Hours]]/Table39[[#This Row],[Total CNA, NA in Training, Med Aide/Tech Hours]]</f>
        <v>5.6037222547100245E-2</v>
      </c>
      <c r="AG82" s="3">
        <v>102.66944444444445</v>
      </c>
      <c r="AH82" s="3">
        <v>6.1222222222222218</v>
      </c>
      <c r="AI82" s="4">
        <f>Table39[[#This Row],[CNA Hours Contract]]/Table39[[#This Row],[CNA Hours]]</f>
        <v>5.9630421254836169E-2</v>
      </c>
      <c r="AJ82" s="3">
        <v>6.583333333333333</v>
      </c>
      <c r="AK82" s="3">
        <v>0</v>
      </c>
      <c r="AL82" s="4">
        <f>Table39[[#This Row],[NA in Training Hours Contract]]/Table39[[#This Row],[NA in Training Hours]]</f>
        <v>0</v>
      </c>
      <c r="AM82" s="3">
        <v>0</v>
      </c>
      <c r="AN82" s="3">
        <v>0</v>
      </c>
      <c r="AO82" s="4">
        <v>0</v>
      </c>
      <c r="AP82" s="1" t="s">
        <v>80</v>
      </c>
      <c r="AQ82" s="1">
        <v>3</v>
      </c>
    </row>
    <row r="83" spans="1:43" x14ac:dyDescent="0.2">
      <c r="A83" s="1" t="s">
        <v>681</v>
      </c>
      <c r="B83" s="1" t="s">
        <v>779</v>
      </c>
      <c r="C83" s="1" t="s">
        <v>1502</v>
      </c>
      <c r="D83" s="1" t="s">
        <v>1720</v>
      </c>
      <c r="E83" s="3">
        <v>76.177777777777777</v>
      </c>
      <c r="F83" s="3">
        <f t="shared" si="5"/>
        <v>236.4388888888889</v>
      </c>
      <c r="G83" s="3">
        <f>SUM(Table39[[#This Row],[RN Hours Contract (W/ Admin, DON)]], Table39[[#This Row],[LPN Contract Hours (w/ Admin)]], Table39[[#This Row],[CNA/NA/Med Aide Contract Hours]])</f>
        <v>4.5355555555555558</v>
      </c>
      <c r="H83" s="4">
        <f>Table39[[#This Row],[Total Contract Hours]]/Table39[[#This Row],[Total Hours Nurse Staffing]]</f>
        <v>1.9182781550318381E-2</v>
      </c>
      <c r="I83" s="3">
        <f>SUM(Table39[[#This Row],[RN Hours]], Table39[[#This Row],[RN Admin Hours]], Table39[[#This Row],[RN DON Hours]])</f>
        <v>53.11888888888889</v>
      </c>
      <c r="J83" s="3">
        <f t="shared" si="3"/>
        <v>2.8322222222222222</v>
      </c>
      <c r="K83" s="4">
        <f>Table39[[#This Row],[RN Hours Contract (W/ Admin, DON)]]/Table39[[#This Row],[RN Hours (w/ Admin, DON)]]</f>
        <v>5.3318551676532724E-2</v>
      </c>
      <c r="L83" s="3">
        <v>37.448888888888888</v>
      </c>
      <c r="M83" s="3">
        <v>2.8322222222222222</v>
      </c>
      <c r="N83" s="4">
        <f>Table39[[#This Row],[RN Hours Contract]]/Table39[[#This Row],[RN Hours]]</f>
        <v>7.5629005459292672E-2</v>
      </c>
      <c r="O83" s="3">
        <v>10.425555555555555</v>
      </c>
      <c r="P83" s="3">
        <v>0</v>
      </c>
      <c r="Q83" s="4">
        <f>Table39[[#This Row],[RN Admin Hours Contract]]/Table39[[#This Row],[RN Admin Hours]]</f>
        <v>0</v>
      </c>
      <c r="R83" s="3">
        <v>5.2444444444444445</v>
      </c>
      <c r="S83" s="3">
        <v>0</v>
      </c>
      <c r="T83" s="4">
        <f>Table39[[#This Row],[RN DON Hours Contract]]/Table39[[#This Row],[RN DON Hours]]</f>
        <v>0</v>
      </c>
      <c r="U83" s="3">
        <f>SUM(Table39[[#This Row],[LPN Hours]], Table39[[#This Row],[LPN Admin Hours]])</f>
        <v>43.191111111111113</v>
      </c>
      <c r="V83" s="3">
        <f>Table39[[#This Row],[LPN Hours Contract]]+Table39[[#This Row],[LPN Admin Hours Contract]]</f>
        <v>1.7033333333333331</v>
      </c>
      <c r="W83" s="4">
        <f t="shared" si="4"/>
        <v>3.9437126980860257E-2</v>
      </c>
      <c r="X83" s="3">
        <v>43.191111111111113</v>
      </c>
      <c r="Y83" s="3">
        <v>1.7033333333333331</v>
      </c>
      <c r="Z83" s="4">
        <f>Table39[[#This Row],[LPN Hours Contract]]/Table39[[#This Row],[LPN Hours]]</f>
        <v>3.9437126980860257E-2</v>
      </c>
      <c r="AA83" s="3">
        <v>0</v>
      </c>
      <c r="AB83" s="3">
        <v>0</v>
      </c>
      <c r="AC83" s="4">
        <v>0</v>
      </c>
      <c r="AD83" s="3">
        <f>SUM(Table39[[#This Row],[CNA Hours]], Table39[[#This Row],[NA in Training Hours]], Table39[[#This Row],[Med Aide/Tech Hours]])</f>
        <v>140.12888888888889</v>
      </c>
      <c r="AE83" s="3">
        <f>SUM(Table39[[#This Row],[CNA Hours Contract]], Table39[[#This Row],[NA in Training Hours Contract]], Table39[[#This Row],[Med Aide/Tech Hours Contract]])</f>
        <v>0</v>
      </c>
      <c r="AF83" s="4">
        <f>Table39[[#This Row],[CNA/NA/Med Aide Contract Hours]]/Table39[[#This Row],[Total CNA, NA in Training, Med Aide/Tech Hours]]</f>
        <v>0</v>
      </c>
      <c r="AG83" s="3">
        <v>140.12888888888889</v>
      </c>
      <c r="AH83" s="3">
        <v>0</v>
      </c>
      <c r="AI83" s="4">
        <f>Table39[[#This Row],[CNA Hours Contract]]/Table39[[#This Row],[CNA Hours]]</f>
        <v>0</v>
      </c>
      <c r="AJ83" s="3">
        <v>0</v>
      </c>
      <c r="AK83" s="3">
        <v>0</v>
      </c>
      <c r="AL83" s="4">
        <v>0</v>
      </c>
      <c r="AM83" s="3">
        <v>0</v>
      </c>
      <c r="AN83" s="3">
        <v>0</v>
      </c>
      <c r="AO83" s="4">
        <v>0</v>
      </c>
      <c r="AP83" s="1" t="s">
        <v>81</v>
      </c>
      <c r="AQ83" s="1">
        <v>3</v>
      </c>
    </row>
    <row r="84" spans="1:43" x14ac:dyDescent="0.2">
      <c r="A84" s="1" t="s">
        <v>681</v>
      </c>
      <c r="B84" s="1" t="s">
        <v>780</v>
      </c>
      <c r="C84" s="1" t="s">
        <v>1403</v>
      </c>
      <c r="D84" s="1" t="s">
        <v>1735</v>
      </c>
      <c r="E84" s="3">
        <v>54.255555555555553</v>
      </c>
      <c r="F84" s="3">
        <f t="shared" si="5"/>
        <v>189.41733333333332</v>
      </c>
      <c r="G84" s="3">
        <f>SUM(Table39[[#This Row],[RN Hours Contract (W/ Admin, DON)]], Table39[[#This Row],[LPN Contract Hours (w/ Admin)]], Table39[[#This Row],[CNA/NA/Med Aide Contract Hours]])</f>
        <v>8.8194444444444446</v>
      </c>
      <c r="H84" s="4">
        <f>Table39[[#This Row],[Total Contract Hours]]/Table39[[#This Row],[Total Hours Nurse Staffing]]</f>
        <v>4.6560915462388761E-2</v>
      </c>
      <c r="I84" s="3">
        <f>SUM(Table39[[#This Row],[RN Hours]], Table39[[#This Row],[RN Admin Hours]], Table39[[#This Row],[RN DON Hours]])</f>
        <v>54.063333333333333</v>
      </c>
      <c r="J84" s="3">
        <f t="shared" si="3"/>
        <v>4.4218888888888888</v>
      </c>
      <c r="K84" s="4">
        <f>Table39[[#This Row],[RN Hours Contract (W/ Admin, DON)]]/Table39[[#This Row],[RN Hours (w/ Admin, DON)]]</f>
        <v>8.1790903672647311E-2</v>
      </c>
      <c r="L84" s="3">
        <v>41.064888888888888</v>
      </c>
      <c r="M84" s="3">
        <v>4.250111111111111</v>
      </c>
      <c r="N84" s="4">
        <f>Table39[[#This Row],[RN Hours Contract]]/Table39[[#This Row],[RN Hours]]</f>
        <v>0.10349744577687346</v>
      </c>
      <c r="O84" s="3">
        <v>7.7540000000000004</v>
      </c>
      <c r="P84" s="3">
        <v>0.17177777777777778</v>
      </c>
      <c r="Q84" s="4">
        <f>Table39[[#This Row],[RN Admin Hours Contract]]/Table39[[#This Row],[RN Admin Hours]]</f>
        <v>2.2153440518155505E-2</v>
      </c>
      <c r="R84" s="3">
        <v>5.2444444444444445</v>
      </c>
      <c r="S84" s="3">
        <v>0</v>
      </c>
      <c r="T84" s="4">
        <f>Table39[[#This Row],[RN DON Hours Contract]]/Table39[[#This Row],[RN DON Hours]]</f>
        <v>0</v>
      </c>
      <c r="U84" s="3">
        <f>SUM(Table39[[#This Row],[LPN Hours]], Table39[[#This Row],[LPN Admin Hours]])</f>
        <v>34.025666666666666</v>
      </c>
      <c r="V84" s="3">
        <f>Table39[[#This Row],[LPN Hours Contract]]+Table39[[#This Row],[LPN Admin Hours Contract]]</f>
        <v>4.3975555555555559</v>
      </c>
      <c r="W84" s="4">
        <f t="shared" si="4"/>
        <v>0.12924230401233058</v>
      </c>
      <c r="X84" s="3">
        <v>34.025666666666666</v>
      </c>
      <c r="Y84" s="3">
        <v>4.3975555555555559</v>
      </c>
      <c r="Z84" s="4">
        <f>Table39[[#This Row],[LPN Hours Contract]]/Table39[[#This Row],[LPN Hours]]</f>
        <v>0.12924230401233058</v>
      </c>
      <c r="AA84" s="3">
        <v>0</v>
      </c>
      <c r="AB84" s="3">
        <v>0</v>
      </c>
      <c r="AC84" s="4">
        <v>0</v>
      </c>
      <c r="AD84" s="3">
        <f>SUM(Table39[[#This Row],[CNA Hours]], Table39[[#This Row],[NA in Training Hours]], Table39[[#This Row],[Med Aide/Tech Hours]])</f>
        <v>101.32833333333332</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101.31722222222221</v>
      </c>
      <c r="AH84" s="3">
        <v>0</v>
      </c>
      <c r="AI84" s="4">
        <f>Table39[[#This Row],[CNA Hours Contract]]/Table39[[#This Row],[CNA Hours]]</f>
        <v>0</v>
      </c>
      <c r="AJ84" s="3">
        <v>1.1111111111111112E-2</v>
      </c>
      <c r="AK84" s="3">
        <v>0</v>
      </c>
      <c r="AL84" s="4">
        <f>Table39[[#This Row],[NA in Training Hours Contract]]/Table39[[#This Row],[NA in Training Hours]]</f>
        <v>0</v>
      </c>
      <c r="AM84" s="3">
        <v>0</v>
      </c>
      <c r="AN84" s="3">
        <v>0</v>
      </c>
      <c r="AO84" s="4">
        <v>0</v>
      </c>
      <c r="AP84" s="1" t="s">
        <v>82</v>
      </c>
      <c r="AQ84" s="1">
        <v>3</v>
      </c>
    </row>
    <row r="85" spans="1:43" x14ac:dyDescent="0.2">
      <c r="A85" s="1" t="s">
        <v>681</v>
      </c>
      <c r="B85" s="1" t="s">
        <v>781</v>
      </c>
      <c r="C85" s="1" t="s">
        <v>1487</v>
      </c>
      <c r="D85" s="1" t="s">
        <v>1708</v>
      </c>
      <c r="E85" s="3">
        <v>184.12222222222223</v>
      </c>
      <c r="F85" s="3">
        <f t="shared" si="5"/>
        <v>614.88055555555547</v>
      </c>
      <c r="G85" s="3">
        <f>SUM(Table39[[#This Row],[RN Hours Contract (W/ Admin, DON)]], Table39[[#This Row],[LPN Contract Hours (w/ Admin)]], Table39[[#This Row],[CNA/NA/Med Aide Contract Hours]])</f>
        <v>162.77222222222221</v>
      </c>
      <c r="H85" s="4">
        <f>Table39[[#This Row],[Total Contract Hours]]/Table39[[#This Row],[Total Hours Nurse Staffing]]</f>
        <v>0.26472169391525907</v>
      </c>
      <c r="I85" s="3">
        <f>SUM(Table39[[#This Row],[RN Hours]], Table39[[#This Row],[RN Admin Hours]], Table39[[#This Row],[RN DON Hours]])</f>
        <v>86.594444444444434</v>
      </c>
      <c r="J85" s="3">
        <f t="shared" si="3"/>
        <v>19.891666666666666</v>
      </c>
      <c r="K85" s="4">
        <f>Table39[[#This Row],[RN Hours Contract (W/ Admin, DON)]]/Table39[[#This Row],[RN Hours (w/ Admin, DON)]]</f>
        <v>0.22971065631616092</v>
      </c>
      <c r="L85" s="3">
        <v>36.263888888888886</v>
      </c>
      <c r="M85" s="3">
        <v>19.891666666666666</v>
      </c>
      <c r="N85" s="4">
        <f>Table39[[#This Row],[RN Hours Contract]]/Table39[[#This Row],[RN Hours]]</f>
        <v>0.54852546916890088</v>
      </c>
      <c r="O85" s="3">
        <v>44.99722222222222</v>
      </c>
      <c r="P85" s="3">
        <v>0</v>
      </c>
      <c r="Q85" s="4">
        <f>Table39[[#This Row],[RN Admin Hours Contract]]/Table39[[#This Row],[RN Admin Hours]]</f>
        <v>0</v>
      </c>
      <c r="R85" s="3">
        <v>5.333333333333333</v>
      </c>
      <c r="S85" s="3">
        <v>0</v>
      </c>
      <c r="T85" s="4">
        <f>Table39[[#This Row],[RN DON Hours Contract]]/Table39[[#This Row],[RN DON Hours]]</f>
        <v>0</v>
      </c>
      <c r="U85" s="3">
        <f>SUM(Table39[[#This Row],[LPN Hours]], Table39[[#This Row],[LPN Admin Hours]])</f>
        <v>150.09722222222223</v>
      </c>
      <c r="V85" s="3">
        <f>Table39[[#This Row],[LPN Hours Contract]]+Table39[[#This Row],[LPN Admin Hours Contract]]</f>
        <v>47.827777777777776</v>
      </c>
      <c r="W85" s="4">
        <f t="shared" si="4"/>
        <v>0.31864532247617283</v>
      </c>
      <c r="X85" s="3">
        <v>150.09722222222223</v>
      </c>
      <c r="Y85" s="3">
        <v>47.827777777777776</v>
      </c>
      <c r="Z85" s="4">
        <f>Table39[[#This Row],[LPN Hours Contract]]/Table39[[#This Row],[LPN Hours]]</f>
        <v>0.31864532247617283</v>
      </c>
      <c r="AA85" s="3">
        <v>0</v>
      </c>
      <c r="AB85" s="3">
        <v>0</v>
      </c>
      <c r="AC85" s="4">
        <v>0</v>
      </c>
      <c r="AD85" s="3">
        <f>SUM(Table39[[#This Row],[CNA Hours]], Table39[[#This Row],[NA in Training Hours]], Table39[[#This Row],[Med Aide/Tech Hours]])</f>
        <v>378.18888888888887</v>
      </c>
      <c r="AE85" s="3">
        <f>SUM(Table39[[#This Row],[CNA Hours Contract]], Table39[[#This Row],[NA in Training Hours Contract]], Table39[[#This Row],[Med Aide/Tech Hours Contract]])</f>
        <v>95.052777777777777</v>
      </c>
      <c r="AF85" s="4">
        <f>Table39[[#This Row],[CNA/NA/Med Aide Contract Hours]]/Table39[[#This Row],[Total CNA, NA in Training, Med Aide/Tech Hours]]</f>
        <v>0.25133678056232922</v>
      </c>
      <c r="AG85" s="3">
        <v>378.10277777777776</v>
      </c>
      <c r="AH85" s="3">
        <v>95.052777777777777</v>
      </c>
      <c r="AI85" s="4">
        <f>Table39[[#This Row],[CNA Hours Contract]]/Table39[[#This Row],[CNA Hours]]</f>
        <v>0.25139402131989391</v>
      </c>
      <c r="AJ85" s="3">
        <v>8.611111111111111E-2</v>
      </c>
      <c r="AK85" s="3">
        <v>0</v>
      </c>
      <c r="AL85" s="4">
        <f>Table39[[#This Row],[NA in Training Hours Contract]]/Table39[[#This Row],[NA in Training Hours]]</f>
        <v>0</v>
      </c>
      <c r="AM85" s="3">
        <v>0</v>
      </c>
      <c r="AN85" s="3">
        <v>0</v>
      </c>
      <c r="AO85" s="4">
        <v>0</v>
      </c>
      <c r="AP85" s="1" t="s">
        <v>83</v>
      </c>
      <c r="AQ85" s="1">
        <v>3</v>
      </c>
    </row>
    <row r="86" spans="1:43" x14ac:dyDescent="0.2">
      <c r="A86" s="1" t="s">
        <v>681</v>
      </c>
      <c r="B86" s="1" t="s">
        <v>782</v>
      </c>
      <c r="C86" s="1" t="s">
        <v>1381</v>
      </c>
      <c r="D86" s="1" t="s">
        <v>1714</v>
      </c>
      <c r="E86" s="3">
        <v>74.977777777777774</v>
      </c>
      <c r="F86" s="3">
        <f t="shared" si="5"/>
        <v>249.85899999999998</v>
      </c>
      <c r="G86" s="3">
        <f>SUM(Table39[[#This Row],[RN Hours Contract (W/ Admin, DON)]], Table39[[#This Row],[LPN Contract Hours (w/ Admin)]], Table39[[#This Row],[CNA/NA/Med Aide Contract Hours]])</f>
        <v>44.614444444444445</v>
      </c>
      <c r="H86" s="4">
        <f>Table39[[#This Row],[Total Contract Hours]]/Table39[[#This Row],[Total Hours Nurse Staffing]]</f>
        <v>0.17855848476318423</v>
      </c>
      <c r="I86" s="3">
        <f>SUM(Table39[[#This Row],[RN Hours]], Table39[[#This Row],[RN Admin Hours]], Table39[[#This Row],[RN DON Hours]])</f>
        <v>62.436</v>
      </c>
      <c r="J86" s="3">
        <f t="shared" si="3"/>
        <v>9.5188888888888847</v>
      </c>
      <c r="K86" s="4">
        <f>Table39[[#This Row],[RN Hours Contract (W/ Admin, DON)]]/Table39[[#This Row],[RN Hours (w/ Admin, DON)]]</f>
        <v>0.15245833956193358</v>
      </c>
      <c r="L86" s="3">
        <v>49.613777777777777</v>
      </c>
      <c r="M86" s="3">
        <v>9.5188888888888847</v>
      </c>
      <c r="N86" s="4">
        <f>Table39[[#This Row],[RN Hours Contract]]/Table39[[#This Row],[RN Hours]]</f>
        <v>0.19185978805170598</v>
      </c>
      <c r="O86" s="3">
        <v>7.5333333333333332</v>
      </c>
      <c r="P86" s="3">
        <v>0</v>
      </c>
      <c r="Q86" s="4">
        <f>Table39[[#This Row],[RN Admin Hours Contract]]/Table39[[#This Row],[RN Admin Hours]]</f>
        <v>0</v>
      </c>
      <c r="R86" s="3">
        <v>5.2888888888888888</v>
      </c>
      <c r="S86" s="3">
        <v>0</v>
      </c>
      <c r="T86" s="4">
        <f>Table39[[#This Row],[RN DON Hours Contract]]/Table39[[#This Row],[RN DON Hours]]</f>
        <v>0</v>
      </c>
      <c r="U86" s="3">
        <f>SUM(Table39[[#This Row],[LPN Hours]], Table39[[#This Row],[LPN Admin Hours]])</f>
        <v>55.45</v>
      </c>
      <c r="V86" s="3">
        <f>Table39[[#This Row],[LPN Hours Contract]]+Table39[[#This Row],[LPN Admin Hours Contract]]</f>
        <v>16.417666666666666</v>
      </c>
      <c r="W86" s="4">
        <f t="shared" si="4"/>
        <v>0.2960805530507965</v>
      </c>
      <c r="X86" s="3">
        <v>55.45</v>
      </c>
      <c r="Y86" s="3">
        <v>16.417666666666666</v>
      </c>
      <c r="Z86" s="4">
        <f>Table39[[#This Row],[LPN Hours Contract]]/Table39[[#This Row],[LPN Hours]]</f>
        <v>0.2960805530507965</v>
      </c>
      <c r="AA86" s="3">
        <v>0</v>
      </c>
      <c r="AB86" s="3">
        <v>0</v>
      </c>
      <c r="AC86" s="4">
        <v>0</v>
      </c>
      <c r="AD86" s="3">
        <f>SUM(Table39[[#This Row],[CNA Hours]], Table39[[#This Row],[NA in Training Hours]], Table39[[#This Row],[Med Aide/Tech Hours]])</f>
        <v>131.97299999999998</v>
      </c>
      <c r="AE86" s="3">
        <f>SUM(Table39[[#This Row],[CNA Hours Contract]], Table39[[#This Row],[NA in Training Hours Contract]], Table39[[#This Row],[Med Aide/Tech Hours Contract]])</f>
        <v>18.677888888888898</v>
      </c>
      <c r="AF86" s="4">
        <f>Table39[[#This Row],[CNA/NA/Med Aide Contract Hours]]/Table39[[#This Row],[Total CNA, NA in Training, Med Aide/Tech Hours]]</f>
        <v>0.14152810718017245</v>
      </c>
      <c r="AG86" s="3">
        <v>131.97299999999998</v>
      </c>
      <c r="AH86" s="3">
        <v>18.677888888888898</v>
      </c>
      <c r="AI86" s="4">
        <f>Table39[[#This Row],[CNA Hours Contract]]/Table39[[#This Row],[CNA Hours]]</f>
        <v>0.14152810718017245</v>
      </c>
      <c r="AJ86" s="3">
        <v>0</v>
      </c>
      <c r="AK86" s="3">
        <v>0</v>
      </c>
      <c r="AL86" s="4">
        <v>0</v>
      </c>
      <c r="AM86" s="3">
        <v>0</v>
      </c>
      <c r="AN86" s="3">
        <v>0</v>
      </c>
      <c r="AO86" s="4">
        <v>0</v>
      </c>
      <c r="AP86" s="1" t="s">
        <v>84</v>
      </c>
      <c r="AQ86" s="1">
        <v>3</v>
      </c>
    </row>
    <row r="87" spans="1:43" x14ac:dyDescent="0.2">
      <c r="A87" s="1" t="s">
        <v>681</v>
      </c>
      <c r="B87" s="1" t="s">
        <v>783</v>
      </c>
      <c r="C87" s="1" t="s">
        <v>1503</v>
      </c>
      <c r="D87" s="1" t="s">
        <v>1729</v>
      </c>
      <c r="E87" s="3">
        <v>145.6</v>
      </c>
      <c r="F87" s="3">
        <f t="shared" si="5"/>
        <v>433.73055555555555</v>
      </c>
      <c r="G87" s="3">
        <f>SUM(Table39[[#This Row],[RN Hours Contract (W/ Admin, DON)]], Table39[[#This Row],[LPN Contract Hours (w/ Admin)]], Table39[[#This Row],[CNA/NA/Med Aide Contract Hours]])</f>
        <v>1.9444444444444445E-2</v>
      </c>
      <c r="H87" s="4">
        <f>Table39[[#This Row],[Total Contract Hours]]/Table39[[#This Row],[Total Hours Nurse Staffing]]</f>
        <v>4.4830700063403422E-5</v>
      </c>
      <c r="I87" s="3">
        <f>SUM(Table39[[#This Row],[RN Hours]], Table39[[#This Row],[RN Admin Hours]], Table39[[#This Row],[RN DON Hours]])</f>
        <v>51.158333333333339</v>
      </c>
      <c r="J87" s="3">
        <f t="shared" si="3"/>
        <v>0</v>
      </c>
      <c r="K87" s="4">
        <f>Table39[[#This Row],[RN Hours Contract (W/ Admin, DON)]]/Table39[[#This Row],[RN Hours (w/ Admin, DON)]]</f>
        <v>0</v>
      </c>
      <c r="L87" s="3">
        <v>23.472222222222221</v>
      </c>
      <c r="M87" s="3">
        <v>0</v>
      </c>
      <c r="N87" s="4">
        <f>Table39[[#This Row],[RN Hours Contract]]/Table39[[#This Row],[RN Hours]]</f>
        <v>0</v>
      </c>
      <c r="O87" s="3">
        <v>21.997222222222224</v>
      </c>
      <c r="P87" s="3">
        <v>0</v>
      </c>
      <c r="Q87" s="4">
        <f>Table39[[#This Row],[RN Admin Hours Contract]]/Table39[[#This Row],[RN Admin Hours]]</f>
        <v>0</v>
      </c>
      <c r="R87" s="3">
        <v>5.6888888888888891</v>
      </c>
      <c r="S87" s="3">
        <v>0</v>
      </c>
      <c r="T87" s="4">
        <f>Table39[[#This Row],[RN DON Hours Contract]]/Table39[[#This Row],[RN DON Hours]]</f>
        <v>0</v>
      </c>
      <c r="U87" s="3">
        <f>SUM(Table39[[#This Row],[LPN Hours]], Table39[[#This Row],[LPN Admin Hours]])</f>
        <v>129.29722222222222</v>
      </c>
      <c r="V87" s="3">
        <f>Table39[[#This Row],[LPN Hours Contract]]+Table39[[#This Row],[LPN Admin Hours Contract]]</f>
        <v>0</v>
      </c>
      <c r="W87" s="4">
        <f t="shared" si="4"/>
        <v>0</v>
      </c>
      <c r="X87" s="3">
        <v>121.56388888888888</v>
      </c>
      <c r="Y87" s="3">
        <v>0</v>
      </c>
      <c r="Z87" s="4">
        <f>Table39[[#This Row],[LPN Hours Contract]]/Table39[[#This Row],[LPN Hours]]</f>
        <v>0</v>
      </c>
      <c r="AA87" s="3">
        <v>7.7333333333333334</v>
      </c>
      <c r="AB87" s="3">
        <v>0</v>
      </c>
      <c r="AC87" s="4">
        <f>Table39[[#This Row],[LPN Admin Hours Contract]]/Table39[[#This Row],[LPN Admin Hours]]</f>
        <v>0</v>
      </c>
      <c r="AD87" s="3">
        <f>SUM(Table39[[#This Row],[CNA Hours]], Table39[[#This Row],[NA in Training Hours]], Table39[[#This Row],[Med Aide/Tech Hours]])</f>
        <v>253.27500000000001</v>
      </c>
      <c r="AE87" s="3">
        <f>SUM(Table39[[#This Row],[CNA Hours Contract]], Table39[[#This Row],[NA in Training Hours Contract]], Table39[[#This Row],[Med Aide/Tech Hours Contract]])</f>
        <v>1.9444444444444445E-2</v>
      </c>
      <c r="AF87" s="4">
        <f>Table39[[#This Row],[CNA/NA/Med Aide Contract Hours]]/Table39[[#This Row],[Total CNA, NA in Training, Med Aide/Tech Hours]]</f>
        <v>7.6772063742747777E-5</v>
      </c>
      <c r="AG87" s="3">
        <v>253.25555555555556</v>
      </c>
      <c r="AH87" s="3">
        <v>0</v>
      </c>
      <c r="AI87" s="4">
        <f>Table39[[#This Row],[CNA Hours Contract]]/Table39[[#This Row],[CNA Hours]]</f>
        <v>0</v>
      </c>
      <c r="AJ87" s="3">
        <v>1.9444444444444445E-2</v>
      </c>
      <c r="AK87" s="3">
        <v>1.9444444444444445E-2</v>
      </c>
      <c r="AL87" s="4">
        <f>Table39[[#This Row],[NA in Training Hours Contract]]/Table39[[#This Row],[NA in Training Hours]]</f>
        <v>1</v>
      </c>
      <c r="AM87" s="3">
        <v>0</v>
      </c>
      <c r="AN87" s="3">
        <v>0</v>
      </c>
      <c r="AO87" s="4">
        <v>0</v>
      </c>
      <c r="AP87" s="1" t="s">
        <v>85</v>
      </c>
      <c r="AQ87" s="1">
        <v>3</v>
      </c>
    </row>
    <row r="88" spans="1:43" x14ac:dyDescent="0.2">
      <c r="A88" s="1" t="s">
        <v>681</v>
      </c>
      <c r="B88" s="1" t="s">
        <v>784</v>
      </c>
      <c r="C88" s="1" t="s">
        <v>1504</v>
      </c>
      <c r="D88" s="1" t="s">
        <v>1688</v>
      </c>
      <c r="E88" s="3">
        <v>73.788888888888891</v>
      </c>
      <c r="F88" s="3">
        <f t="shared" si="5"/>
        <v>257.14588888888886</v>
      </c>
      <c r="G88" s="3">
        <f>SUM(Table39[[#This Row],[RN Hours Contract (W/ Admin, DON)]], Table39[[#This Row],[LPN Contract Hours (w/ Admin)]], Table39[[#This Row],[CNA/NA/Med Aide Contract Hours]])</f>
        <v>15.819444444444443</v>
      </c>
      <c r="H88" s="4">
        <f>Table39[[#This Row],[Total Contract Hours]]/Table39[[#This Row],[Total Hours Nurse Staffing]]</f>
        <v>6.1519336407823831E-2</v>
      </c>
      <c r="I88" s="3">
        <f>SUM(Table39[[#This Row],[RN Hours]], Table39[[#This Row],[RN Admin Hours]], Table39[[#This Row],[RN DON Hours]])</f>
        <v>53.423666666666669</v>
      </c>
      <c r="J88" s="3">
        <f t="shared" si="3"/>
        <v>1.9972222222222222</v>
      </c>
      <c r="K88" s="4">
        <f>Table39[[#This Row],[RN Hours Contract (W/ Admin, DON)]]/Table39[[#This Row],[RN Hours (w/ Admin, DON)]]</f>
        <v>3.7384596506334064E-2</v>
      </c>
      <c r="L88" s="3">
        <v>45.612555555555559</v>
      </c>
      <c r="M88" s="3">
        <v>1.9972222222222222</v>
      </c>
      <c r="N88" s="4">
        <f>Table39[[#This Row],[RN Hours Contract]]/Table39[[#This Row],[RN Hours]]</f>
        <v>4.3786676670409946E-2</v>
      </c>
      <c r="O88" s="3">
        <v>4.166666666666667</v>
      </c>
      <c r="P88" s="3">
        <v>0</v>
      </c>
      <c r="Q88" s="4">
        <f>Table39[[#This Row],[RN Admin Hours Contract]]/Table39[[#This Row],[RN Admin Hours]]</f>
        <v>0</v>
      </c>
      <c r="R88" s="3">
        <v>3.6444444444444444</v>
      </c>
      <c r="S88" s="3">
        <v>0</v>
      </c>
      <c r="T88" s="4">
        <f>Table39[[#This Row],[RN DON Hours Contract]]/Table39[[#This Row],[RN DON Hours]]</f>
        <v>0</v>
      </c>
      <c r="U88" s="3">
        <f>SUM(Table39[[#This Row],[LPN Hours]], Table39[[#This Row],[LPN Admin Hours]])</f>
        <v>75.355555555555554</v>
      </c>
      <c r="V88" s="3">
        <f>Table39[[#This Row],[LPN Hours Contract]]+Table39[[#This Row],[LPN Admin Hours Contract]]</f>
        <v>7.5777777777777775</v>
      </c>
      <c r="W88" s="4">
        <f t="shared" si="4"/>
        <v>0.1005603066941905</v>
      </c>
      <c r="X88" s="3">
        <v>75.355555555555554</v>
      </c>
      <c r="Y88" s="3">
        <v>7.5777777777777775</v>
      </c>
      <c r="Z88" s="4">
        <f>Table39[[#This Row],[LPN Hours Contract]]/Table39[[#This Row],[LPN Hours]]</f>
        <v>0.1005603066941905</v>
      </c>
      <c r="AA88" s="3">
        <v>0</v>
      </c>
      <c r="AB88" s="3">
        <v>0</v>
      </c>
      <c r="AC88" s="4">
        <v>0</v>
      </c>
      <c r="AD88" s="3">
        <f>SUM(Table39[[#This Row],[CNA Hours]], Table39[[#This Row],[NA in Training Hours]], Table39[[#This Row],[Med Aide/Tech Hours]])</f>
        <v>128.36666666666667</v>
      </c>
      <c r="AE88" s="3">
        <f>SUM(Table39[[#This Row],[CNA Hours Contract]], Table39[[#This Row],[NA in Training Hours Contract]], Table39[[#This Row],[Med Aide/Tech Hours Contract]])</f>
        <v>6.2444444444444445</v>
      </c>
      <c r="AF88" s="4">
        <f>Table39[[#This Row],[CNA/NA/Med Aide Contract Hours]]/Table39[[#This Row],[Total CNA, NA in Training, Med Aide/Tech Hours]]</f>
        <v>4.8645373496061628E-2</v>
      </c>
      <c r="AG88" s="3">
        <v>128.36666666666667</v>
      </c>
      <c r="AH88" s="3">
        <v>6.2444444444444445</v>
      </c>
      <c r="AI88" s="4">
        <f>Table39[[#This Row],[CNA Hours Contract]]/Table39[[#This Row],[CNA Hours]]</f>
        <v>4.8645373496061628E-2</v>
      </c>
      <c r="AJ88" s="3">
        <v>0</v>
      </c>
      <c r="AK88" s="3">
        <v>0</v>
      </c>
      <c r="AL88" s="4">
        <v>0</v>
      </c>
      <c r="AM88" s="3">
        <v>0</v>
      </c>
      <c r="AN88" s="3">
        <v>0</v>
      </c>
      <c r="AO88" s="4">
        <v>0</v>
      </c>
      <c r="AP88" s="1" t="s">
        <v>86</v>
      </c>
      <c r="AQ88" s="1">
        <v>3</v>
      </c>
    </row>
    <row r="89" spans="1:43" x14ac:dyDescent="0.2">
      <c r="A89" s="1" t="s">
        <v>681</v>
      </c>
      <c r="B89" s="1" t="s">
        <v>785</v>
      </c>
      <c r="C89" s="1" t="s">
        <v>1505</v>
      </c>
      <c r="D89" s="1" t="s">
        <v>1736</v>
      </c>
      <c r="E89" s="3">
        <v>28.155555555555555</v>
      </c>
      <c r="F89" s="3">
        <f t="shared" si="5"/>
        <v>129.77555555555557</v>
      </c>
      <c r="G89" s="3">
        <f>SUM(Table39[[#This Row],[RN Hours Contract (W/ Admin, DON)]], Table39[[#This Row],[LPN Contract Hours (w/ Admin)]], Table39[[#This Row],[CNA/NA/Med Aide Contract Hours]])</f>
        <v>0</v>
      </c>
      <c r="H89" s="4">
        <f>Table39[[#This Row],[Total Contract Hours]]/Table39[[#This Row],[Total Hours Nurse Staffing]]</f>
        <v>0</v>
      </c>
      <c r="I89" s="3">
        <f>SUM(Table39[[#This Row],[RN Hours]], Table39[[#This Row],[RN Admin Hours]], Table39[[#This Row],[RN DON Hours]])</f>
        <v>43.568888888888885</v>
      </c>
      <c r="J89" s="3">
        <f t="shared" si="3"/>
        <v>0</v>
      </c>
      <c r="K89" s="4">
        <f>Table39[[#This Row],[RN Hours Contract (W/ Admin, DON)]]/Table39[[#This Row],[RN Hours (w/ Admin, DON)]]</f>
        <v>0</v>
      </c>
      <c r="L89" s="3">
        <v>27.124444444444443</v>
      </c>
      <c r="M89" s="3">
        <v>0</v>
      </c>
      <c r="N89" s="4">
        <f>Table39[[#This Row],[RN Hours Contract]]/Table39[[#This Row],[RN Hours]]</f>
        <v>0</v>
      </c>
      <c r="O89" s="3">
        <v>11.022222222222222</v>
      </c>
      <c r="P89" s="3">
        <v>0</v>
      </c>
      <c r="Q89" s="4">
        <f>Table39[[#This Row],[RN Admin Hours Contract]]/Table39[[#This Row],[RN Admin Hours]]</f>
        <v>0</v>
      </c>
      <c r="R89" s="3">
        <v>5.4222222222222225</v>
      </c>
      <c r="S89" s="3">
        <v>0</v>
      </c>
      <c r="T89" s="4">
        <f>Table39[[#This Row],[RN DON Hours Contract]]/Table39[[#This Row],[RN DON Hours]]</f>
        <v>0</v>
      </c>
      <c r="U89" s="3">
        <f>SUM(Table39[[#This Row],[LPN Hours]], Table39[[#This Row],[LPN Admin Hours]])</f>
        <v>33.415555555555557</v>
      </c>
      <c r="V89" s="3">
        <f>Table39[[#This Row],[LPN Hours Contract]]+Table39[[#This Row],[LPN Admin Hours Contract]]</f>
        <v>0</v>
      </c>
      <c r="W89" s="4">
        <f t="shared" si="4"/>
        <v>0</v>
      </c>
      <c r="X89" s="3">
        <v>33.415555555555557</v>
      </c>
      <c r="Y89" s="3">
        <v>0</v>
      </c>
      <c r="Z89" s="4">
        <f>Table39[[#This Row],[LPN Hours Contract]]/Table39[[#This Row],[LPN Hours]]</f>
        <v>0</v>
      </c>
      <c r="AA89" s="3">
        <v>0</v>
      </c>
      <c r="AB89" s="3">
        <v>0</v>
      </c>
      <c r="AC89" s="4">
        <v>0</v>
      </c>
      <c r="AD89" s="3">
        <f>SUM(Table39[[#This Row],[CNA Hours]], Table39[[#This Row],[NA in Training Hours]], Table39[[#This Row],[Med Aide/Tech Hours]])</f>
        <v>52.791111111111107</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52.791111111111107</v>
      </c>
      <c r="AH89" s="3">
        <v>0</v>
      </c>
      <c r="AI89" s="4">
        <f>Table39[[#This Row],[CNA Hours Contract]]/Table39[[#This Row],[CNA Hours]]</f>
        <v>0</v>
      </c>
      <c r="AJ89" s="3">
        <v>0</v>
      </c>
      <c r="AK89" s="3">
        <v>0</v>
      </c>
      <c r="AL89" s="4">
        <v>0</v>
      </c>
      <c r="AM89" s="3">
        <v>0</v>
      </c>
      <c r="AN89" s="3">
        <v>0</v>
      </c>
      <c r="AO89" s="4">
        <v>0</v>
      </c>
      <c r="AP89" s="1" t="s">
        <v>87</v>
      </c>
      <c r="AQ89" s="1">
        <v>3</v>
      </c>
    </row>
    <row r="90" spans="1:43" x14ac:dyDescent="0.2">
      <c r="A90" s="1" t="s">
        <v>681</v>
      </c>
      <c r="B90" s="1" t="s">
        <v>786</v>
      </c>
      <c r="C90" s="1" t="s">
        <v>1445</v>
      </c>
      <c r="D90" s="1" t="s">
        <v>1707</v>
      </c>
      <c r="E90" s="3">
        <v>87.655555555555551</v>
      </c>
      <c r="F90" s="3">
        <f t="shared" si="5"/>
        <v>257.17944444444447</v>
      </c>
      <c r="G90" s="3">
        <f>SUM(Table39[[#This Row],[RN Hours Contract (W/ Admin, DON)]], Table39[[#This Row],[LPN Contract Hours (w/ Admin)]], Table39[[#This Row],[CNA/NA/Med Aide Contract Hours]])</f>
        <v>3.4805555555555556</v>
      </c>
      <c r="H90" s="4">
        <f>Table39[[#This Row],[Total Contract Hours]]/Table39[[#This Row],[Total Hours Nurse Staffing]]</f>
        <v>1.3533568217608543E-2</v>
      </c>
      <c r="I90" s="3">
        <f>SUM(Table39[[#This Row],[RN Hours]], Table39[[#This Row],[RN Admin Hours]], Table39[[#This Row],[RN DON Hours]])</f>
        <v>35.714111111111109</v>
      </c>
      <c r="J90" s="3">
        <f t="shared" si="3"/>
        <v>0</v>
      </c>
      <c r="K90" s="4">
        <f>Table39[[#This Row],[RN Hours Contract (W/ Admin, DON)]]/Table39[[#This Row],[RN Hours (w/ Admin, DON)]]</f>
        <v>0</v>
      </c>
      <c r="L90" s="3">
        <v>27.06411111111111</v>
      </c>
      <c r="M90" s="3">
        <v>0</v>
      </c>
      <c r="N90" s="4">
        <f>Table39[[#This Row],[RN Hours Contract]]/Table39[[#This Row],[RN Hours]]</f>
        <v>0</v>
      </c>
      <c r="O90" s="3">
        <v>3.3777777777777778</v>
      </c>
      <c r="P90" s="3">
        <v>0</v>
      </c>
      <c r="Q90" s="4">
        <f>Table39[[#This Row],[RN Admin Hours Contract]]/Table39[[#This Row],[RN Admin Hours]]</f>
        <v>0</v>
      </c>
      <c r="R90" s="3">
        <v>5.2722222222222221</v>
      </c>
      <c r="S90" s="3">
        <v>0</v>
      </c>
      <c r="T90" s="4">
        <f>Table39[[#This Row],[RN DON Hours Contract]]/Table39[[#This Row],[RN DON Hours]]</f>
        <v>0</v>
      </c>
      <c r="U90" s="3">
        <f>SUM(Table39[[#This Row],[LPN Hours]], Table39[[#This Row],[LPN Admin Hours]])</f>
        <v>80.179333333333332</v>
      </c>
      <c r="V90" s="3">
        <f>Table39[[#This Row],[LPN Hours Contract]]+Table39[[#This Row],[LPN Admin Hours Contract]]</f>
        <v>2.4583333333333335</v>
      </c>
      <c r="W90" s="4">
        <f t="shared" si="4"/>
        <v>3.0660436188876605E-2</v>
      </c>
      <c r="X90" s="3">
        <v>73.412666666666667</v>
      </c>
      <c r="Y90" s="3">
        <v>2.4583333333333335</v>
      </c>
      <c r="Z90" s="4">
        <f>Table39[[#This Row],[LPN Hours Contract]]/Table39[[#This Row],[LPN Hours]]</f>
        <v>3.3486500967135555E-2</v>
      </c>
      <c r="AA90" s="3">
        <v>6.7666666666666666</v>
      </c>
      <c r="AB90" s="3">
        <v>0</v>
      </c>
      <c r="AC90" s="4">
        <f>Table39[[#This Row],[LPN Admin Hours Contract]]/Table39[[#This Row],[LPN Admin Hours]]</f>
        <v>0</v>
      </c>
      <c r="AD90" s="3">
        <f>SUM(Table39[[#This Row],[CNA Hours]], Table39[[#This Row],[NA in Training Hours]], Table39[[#This Row],[Med Aide/Tech Hours]])</f>
        <v>141.286</v>
      </c>
      <c r="AE90" s="3">
        <f>SUM(Table39[[#This Row],[CNA Hours Contract]], Table39[[#This Row],[NA in Training Hours Contract]], Table39[[#This Row],[Med Aide/Tech Hours Contract]])</f>
        <v>1.0222222222222221</v>
      </c>
      <c r="AF90" s="4">
        <f>Table39[[#This Row],[CNA/NA/Med Aide Contract Hours]]/Table39[[#This Row],[Total CNA, NA in Training, Med Aide/Tech Hours]]</f>
        <v>7.2351274876648938E-3</v>
      </c>
      <c r="AG90" s="3">
        <v>141.286</v>
      </c>
      <c r="AH90" s="3">
        <v>1.0222222222222221</v>
      </c>
      <c r="AI90" s="4">
        <f>Table39[[#This Row],[CNA Hours Contract]]/Table39[[#This Row],[CNA Hours]]</f>
        <v>7.2351274876648938E-3</v>
      </c>
      <c r="AJ90" s="3">
        <v>0</v>
      </c>
      <c r="AK90" s="3">
        <v>0</v>
      </c>
      <c r="AL90" s="4">
        <v>0</v>
      </c>
      <c r="AM90" s="3">
        <v>0</v>
      </c>
      <c r="AN90" s="3">
        <v>0</v>
      </c>
      <c r="AO90" s="4">
        <v>0</v>
      </c>
      <c r="AP90" s="1" t="s">
        <v>88</v>
      </c>
      <c r="AQ90" s="1">
        <v>3</v>
      </c>
    </row>
    <row r="91" spans="1:43" x14ac:dyDescent="0.2">
      <c r="A91" s="1" t="s">
        <v>681</v>
      </c>
      <c r="B91" s="1" t="s">
        <v>787</v>
      </c>
      <c r="C91" s="1" t="s">
        <v>1445</v>
      </c>
      <c r="D91" s="1" t="s">
        <v>1707</v>
      </c>
      <c r="E91" s="3">
        <v>15.722222222222221</v>
      </c>
      <c r="F91" s="3">
        <f t="shared" si="5"/>
        <v>93.507444444444445</v>
      </c>
      <c r="G91" s="3">
        <f>SUM(Table39[[#This Row],[RN Hours Contract (W/ Admin, DON)]], Table39[[#This Row],[LPN Contract Hours (w/ Admin)]], Table39[[#This Row],[CNA/NA/Med Aide Contract Hours]])</f>
        <v>7.576888888888889</v>
      </c>
      <c r="H91" s="4">
        <f>Table39[[#This Row],[Total Contract Hours]]/Table39[[#This Row],[Total Hours Nurse Staffing]]</f>
        <v>8.1029793230960809E-2</v>
      </c>
      <c r="I91" s="3">
        <f>SUM(Table39[[#This Row],[RN Hours]], Table39[[#This Row],[RN Admin Hours]], Table39[[#This Row],[RN DON Hours]])</f>
        <v>18.916666666666664</v>
      </c>
      <c r="J91" s="3">
        <f t="shared" si="3"/>
        <v>1.7722222222222221</v>
      </c>
      <c r="K91" s="4">
        <f>Table39[[#This Row],[RN Hours Contract (W/ Admin, DON)]]/Table39[[#This Row],[RN Hours (w/ Admin, DON)]]</f>
        <v>9.3685756240822329E-2</v>
      </c>
      <c r="L91" s="3">
        <v>16.047222222222221</v>
      </c>
      <c r="M91" s="3">
        <v>1.7722222222222221</v>
      </c>
      <c r="N91" s="4">
        <f>Table39[[#This Row],[RN Hours Contract]]/Table39[[#This Row],[RN Hours]]</f>
        <v>0.11043794356932665</v>
      </c>
      <c r="O91" s="3">
        <v>2.8694444444444445</v>
      </c>
      <c r="P91" s="3">
        <v>0</v>
      </c>
      <c r="Q91" s="4">
        <f>Table39[[#This Row],[RN Admin Hours Contract]]/Table39[[#This Row],[RN Admin Hours]]</f>
        <v>0</v>
      </c>
      <c r="R91" s="3">
        <v>0</v>
      </c>
      <c r="S91" s="3">
        <v>0</v>
      </c>
      <c r="T91" s="4">
        <v>0</v>
      </c>
      <c r="U91" s="3">
        <f>SUM(Table39[[#This Row],[LPN Hours]], Table39[[#This Row],[LPN Admin Hours]])</f>
        <v>31.5</v>
      </c>
      <c r="V91" s="3">
        <f>Table39[[#This Row],[LPN Hours Contract]]+Table39[[#This Row],[LPN Admin Hours Contract]]</f>
        <v>0.17777777777777778</v>
      </c>
      <c r="W91" s="4">
        <f t="shared" si="4"/>
        <v>5.6437389770723108E-3</v>
      </c>
      <c r="X91" s="3">
        <v>21.930555555555557</v>
      </c>
      <c r="Y91" s="3">
        <v>0.17777777777777778</v>
      </c>
      <c r="Z91" s="4">
        <f>Table39[[#This Row],[LPN Hours Contract]]/Table39[[#This Row],[LPN Hours]]</f>
        <v>8.1063964534515507E-3</v>
      </c>
      <c r="AA91" s="3">
        <v>9.5694444444444446</v>
      </c>
      <c r="AB91" s="3">
        <v>0</v>
      </c>
      <c r="AC91" s="4">
        <f>Table39[[#This Row],[LPN Admin Hours Contract]]/Table39[[#This Row],[LPN Admin Hours]]</f>
        <v>0</v>
      </c>
      <c r="AD91" s="3">
        <f>SUM(Table39[[#This Row],[CNA Hours]], Table39[[#This Row],[NA in Training Hours]], Table39[[#This Row],[Med Aide/Tech Hours]])</f>
        <v>43.090777777777781</v>
      </c>
      <c r="AE91" s="3">
        <f>SUM(Table39[[#This Row],[CNA Hours Contract]], Table39[[#This Row],[NA in Training Hours Contract]], Table39[[#This Row],[Med Aide/Tech Hours Contract]])</f>
        <v>5.6268888888888888</v>
      </c>
      <c r="AF91" s="4">
        <f>Table39[[#This Row],[CNA/NA/Med Aide Contract Hours]]/Table39[[#This Row],[Total CNA, NA in Training, Med Aide/Tech Hours]]</f>
        <v>0.13058220758759931</v>
      </c>
      <c r="AG91" s="3">
        <v>39.404666666666671</v>
      </c>
      <c r="AH91" s="3">
        <v>5.6268888888888888</v>
      </c>
      <c r="AI91" s="4">
        <f>Table39[[#This Row],[CNA Hours Contract]]/Table39[[#This Row],[CNA Hours]]</f>
        <v>0.14279752539180354</v>
      </c>
      <c r="AJ91" s="3">
        <v>3.6861111111111109</v>
      </c>
      <c r="AK91" s="3">
        <v>0</v>
      </c>
      <c r="AL91" s="4">
        <f>Table39[[#This Row],[NA in Training Hours Contract]]/Table39[[#This Row],[NA in Training Hours]]</f>
        <v>0</v>
      </c>
      <c r="AM91" s="3">
        <v>0</v>
      </c>
      <c r="AN91" s="3">
        <v>0</v>
      </c>
      <c r="AO91" s="4">
        <v>0</v>
      </c>
      <c r="AP91" s="1" t="s">
        <v>89</v>
      </c>
      <c r="AQ91" s="1">
        <v>3</v>
      </c>
    </row>
    <row r="92" spans="1:43" x14ac:dyDescent="0.2">
      <c r="A92" s="1" t="s">
        <v>681</v>
      </c>
      <c r="B92" s="1" t="s">
        <v>788</v>
      </c>
      <c r="C92" s="1" t="s">
        <v>1429</v>
      </c>
      <c r="D92" s="1" t="s">
        <v>1729</v>
      </c>
      <c r="E92" s="3">
        <v>86.533333333333331</v>
      </c>
      <c r="F92" s="3">
        <f t="shared" si="5"/>
        <v>288.64444444444445</v>
      </c>
      <c r="G92" s="3">
        <f>SUM(Table39[[#This Row],[RN Hours Contract (W/ Admin, DON)]], Table39[[#This Row],[LPN Contract Hours (w/ Admin)]], Table39[[#This Row],[CNA/NA/Med Aide Contract Hours]])</f>
        <v>69.036111111111111</v>
      </c>
      <c r="H92" s="4">
        <f>Table39[[#This Row],[Total Contract Hours]]/Table39[[#This Row],[Total Hours Nurse Staffing]]</f>
        <v>0.2391735314496882</v>
      </c>
      <c r="I92" s="3">
        <f>SUM(Table39[[#This Row],[RN Hours]], Table39[[#This Row],[RN Admin Hours]], Table39[[#This Row],[RN DON Hours]])</f>
        <v>46.380555555555553</v>
      </c>
      <c r="J92" s="3">
        <f t="shared" si="3"/>
        <v>1.9055555555555554</v>
      </c>
      <c r="K92" s="4">
        <f>Table39[[#This Row],[RN Hours Contract (W/ Admin, DON)]]/Table39[[#This Row],[RN Hours (w/ Admin, DON)]]</f>
        <v>4.1085224890698928E-2</v>
      </c>
      <c r="L92" s="3">
        <v>38.088888888888889</v>
      </c>
      <c r="M92" s="3">
        <v>1.9055555555555554</v>
      </c>
      <c r="N92" s="4">
        <f>Table39[[#This Row],[RN Hours Contract]]/Table39[[#This Row],[RN Hours]]</f>
        <v>5.0029171528588094E-2</v>
      </c>
      <c r="O92" s="3">
        <v>4.1138888888888889</v>
      </c>
      <c r="P92" s="3">
        <v>0</v>
      </c>
      <c r="Q92" s="4">
        <f>Table39[[#This Row],[RN Admin Hours Contract]]/Table39[[#This Row],[RN Admin Hours]]</f>
        <v>0</v>
      </c>
      <c r="R92" s="3">
        <v>4.177777777777778</v>
      </c>
      <c r="S92" s="3">
        <v>0</v>
      </c>
      <c r="T92" s="4">
        <f>Table39[[#This Row],[RN DON Hours Contract]]/Table39[[#This Row],[RN DON Hours]]</f>
        <v>0</v>
      </c>
      <c r="U92" s="3">
        <f>SUM(Table39[[#This Row],[LPN Hours]], Table39[[#This Row],[LPN Admin Hours]])</f>
        <v>100.76944444444445</v>
      </c>
      <c r="V92" s="3">
        <f>Table39[[#This Row],[LPN Hours Contract]]+Table39[[#This Row],[LPN Admin Hours Contract]]</f>
        <v>39.572222222222223</v>
      </c>
      <c r="W92" s="4">
        <f t="shared" si="4"/>
        <v>0.39270060920142241</v>
      </c>
      <c r="X92" s="3">
        <v>94.63333333333334</v>
      </c>
      <c r="Y92" s="3">
        <v>39.572222222222223</v>
      </c>
      <c r="Z92" s="4">
        <f>Table39[[#This Row],[LPN Hours Contract]]/Table39[[#This Row],[LPN Hours]]</f>
        <v>0.41816367265469062</v>
      </c>
      <c r="AA92" s="3">
        <v>6.1361111111111111</v>
      </c>
      <c r="AB92" s="3">
        <v>0</v>
      </c>
      <c r="AC92" s="4">
        <f>Table39[[#This Row],[LPN Admin Hours Contract]]/Table39[[#This Row],[LPN Admin Hours]]</f>
        <v>0</v>
      </c>
      <c r="AD92" s="3">
        <f>SUM(Table39[[#This Row],[CNA Hours]], Table39[[#This Row],[NA in Training Hours]], Table39[[#This Row],[Med Aide/Tech Hours]])</f>
        <v>141.49444444444444</v>
      </c>
      <c r="AE92" s="3">
        <f>SUM(Table39[[#This Row],[CNA Hours Contract]], Table39[[#This Row],[NA in Training Hours Contract]], Table39[[#This Row],[Med Aide/Tech Hours Contract]])</f>
        <v>27.558333333333334</v>
      </c>
      <c r="AF92" s="4">
        <f>Table39[[#This Row],[CNA/NA/Med Aide Contract Hours]]/Table39[[#This Row],[Total CNA, NA in Training, Med Aide/Tech Hours]]</f>
        <v>0.19476618634418313</v>
      </c>
      <c r="AG92" s="3">
        <v>130.20277777777778</v>
      </c>
      <c r="AH92" s="3">
        <v>27.558333333333334</v>
      </c>
      <c r="AI92" s="4">
        <f>Table39[[#This Row],[CNA Hours Contract]]/Table39[[#This Row],[CNA Hours]]</f>
        <v>0.21165703069997652</v>
      </c>
      <c r="AJ92" s="3">
        <v>11.291666666666666</v>
      </c>
      <c r="AK92" s="3">
        <v>0</v>
      </c>
      <c r="AL92" s="4">
        <f>Table39[[#This Row],[NA in Training Hours Contract]]/Table39[[#This Row],[NA in Training Hours]]</f>
        <v>0</v>
      </c>
      <c r="AM92" s="3">
        <v>0</v>
      </c>
      <c r="AN92" s="3">
        <v>0</v>
      </c>
      <c r="AO92" s="4">
        <v>0</v>
      </c>
      <c r="AP92" s="1" t="s">
        <v>90</v>
      </c>
      <c r="AQ92" s="1">
        <v>3</v>
      </c>
    </row>
    <row r="93" spans="1:43" x14ac:dyDescent="0.2">
      <c r="A93" s="1" t="s">
        <v>681</v>
      </c>
      <c r="B93" s="1" t="s">
        <v>789</v>
      </c>
      <c r="C93" s="1" t="s">
        <v>1366</v>
      </c>
      <c r="D93" s="1" t="s">
        <v>1724</v>
      </c>
      <c r="E93" s="3">
        <v>75.36666666666666</v>
      </c>
      <c r="F93" s="3">
        <f t="shared" si="5"/>
        <v>264.26111111111112</v>
      </c>
      <c r="G93" s="3">
        <f>SUM(Table39[[#This Row],[RN Hours Contract (W/ Admin, DON)]], Table39[[#This Row],[LPN Contract Hours (w/ Admin)]], Table39[[#This Row],[CNA/NA/Med Aide Contract Hours]])</f>
        <v>40.580555555555556</v>
      </c>
      <c r="H93" s="4">
        <f>Table39[[#This Row],[Total Contract Hours]]/Table39[[#This Row],[Total Hours Nurse Staffing]]</f>
        <v>0.15356234364160026</v>
      </c>
      <c r="I93" s="3">
        <f>SUM(Table39[[#This Row],[RN Hours]], Table39[[#This Row],[RN Admin Hours]], Table39[[#This Row],[RN DON Hours]])</f>
        <v>68.322222222222223</v>
      </c>
      <c r="J93" s="3">
        <f t="shared" si="3"/>
        <v>13.022222222222222</v>
      </c>
      <c r="K93" s="4">
        <f>Table39[[#This Row],[RN Hours Contract (W/ Admin, DON)]]/Table39[[#This Row],[RN Hours (w/ Admin, DON)]]</f>
        <v>0.19060009757684176</v>
      </c>
      <c r="L93" s="3">
        <v>48.81111111111111</v>
      </c>
      <c r="M93" s="3">
        <v>13.022222222222222</v>
      </c>
      <c r="N93" s="4">
        <f>Table39[[#This Row],[RN Hours Contract]]/Table39[[#This Row],[RN Hours]]</f>
        <v>0.26678807193262011</v>
      </c>
      <c r="O93" s="3">
        <v>14.088888888888889</v>
      </c>
      <c r="P93" s="3">
        <v>0</v>
      </c>
      <c r="Q93" s="4">
        <f>Table39[[#This Row],[RN Admin Hours Contract]]/Table39[[#This Row],[RN Admin Hours]]</f>
        <v>0</v>
      </c>
      <c r="R93" s="3">
        <v>5.4222222222222225</v>
      </c>
      <c r="S93" s="3">
        <v>0</v>
      </c>
      <c r="T93" s="4">
        <f>Table39[[#This Row],[RN DON Hours Contract]]/Table39[[#This Row],[RN DON Hours]]</f>
        <v>0</v>
      </c>
      <c r="U93" s="3">
        <f>SUM(Table39[[#This Row],[LPN Hours]], Table39[[#This Row],[LPN Admin Hours]])</f>
        <v>51.43333333333333</v>
      </c>
      <c r="V93" s="3">
        <f>Table39[[#This Row],[LPN Hours Contract]]+Table39[[#This Row],[LPN Admin Hours Contract]]</f>
        <v>10.736111111111111</v>
      </c>
      <c r="W93" s="4">
        <f t="shared" si="4"/>
        <v>0.20873838842082523</v>
      </c>
      <c r="X93" s="3">
        <v>51.43333333333333</v>
      </c>
      <c r="Y93" s="3">
        <v>10.736111111111111</v>
      </c>
      <c r="Z93" s="4">
        <f>Table39[[#This Row],[LPN Hours Contract]]/Table39[[#This Row],[LPN Hours]]</f>
        <v>0.20873838842082523</v>
      </c>
      <c r="AA93" s="3">
        <v>0</v>
      </c>
      <c r="AB93" s="3">
        <v>0</v>
      </c>
      <c r="AC93" s="4">
        <v>0</v>
      </c>
      <c r="AD93" s="3">
        <f>SUM(Table39[[#This Row],[CNA Hours]], Table39[[#This Row],[NA in Training Hours]], Table39[[#This Row],[Med Aide/Tech Hours]])</f>
        <v>144.50555555555556</v>
      </c>
      <c r="AE93" s="3">
        <f>SUM(Table39[[#This Row],[CNA Hours Contract]], Table39[[#This Row],[NA in Training Hours Contract]], Table39[[#This Row],[Med Aide/Tech Hours Contract]])</f>
        <v>16.822222222222223</v>
      </c>
      <c r="AF93" s="4">
        <f>Table39[[#This Row],[CNA/NA/Med Aide Contract Hours]]/Table39[[#This Row],[Total CNA, NA in Training, Med Aide/Tech Hours]]</f>
        <v>0.11641228710929991</v>
      </c>
      <c r="AG93" s="3">
        <v>127.59444444444445</v>
      </c>
      <c r="AH93" s="3">
        <v>16.822222222222223</v>
      </c>
      <c r="AI93" s="4">
        <f>Table39[[#This Row],[CNA Hours Contract]]/Table39[[#This Row],[CNA Hours]]</f>
        <v>0.13184133757129796</v>
      </c>
      <c r="AJ93" s="3">
        <v>16.911111111111111</v>
      </c>
      <c r="AK93" s="3">
        <v>0</v>
      </c>
      <c r="AL93" s="4">
        <f>Table39[[#This Row],[NA in Training Hours Contract]]/Table39[[#This Row],[NA in Training Hours]]</f>
        <v>0</v>
      </c>
      <c r="AM93" s="3">
        <v>0</v>
      </c>
      <c r="AN93" s="3">
        <v>0</v>
      </c>
      <c r="AO93" s="4">
        <v>0</v>
      </c>
      <c r="AP93" s="1" t="s">
        <v>91</v>
      </c>
      <c r="AQ93" s="1">
        <v>3</v>
      </c>
    </row>
    <row r="94" spans="1:43" x14ac:dyDescent="0.2">
      <c r="A94" s="1" t="s">
        <v>681</v>
      </c>
      <c r="B94" s="1" t="s">
        <v>790</v>
      </c>
      <c r="C94" s="1" t="s">
        <v>1506</v>
      </c>
      <c r="D94" s="1" t="s">
        <v>1693</v>
      </c>
      <c r="E94" s="3">
        <v>35.222222222222221</v>
      </c>
      <c r="F94" s="3">
        <f t="shared" si="5"/>
        <v>168.15288888888887</v>
      </c>
      <c r="G94" s="3">
        <f>SUM(Table39[[#This Row],[RN Hours Contract (W/ Admin, DON)]], Table39[[#This Row],[LPN Contract Hours (w/ Admin)]], Table39[[#This Row],[CNA/NA/Med Aide Contract Hours]])</f>
        <v>8.5434444444444431</v>
      </c>
      <c r="H94" s="4">
        <f>Table39[[#This Row],[Total Contract Hours]]/Table39[[#This Row],[Total Hours Nurse Staffing]]</f>
        <v>5.0807598376081023E-2</v>
      </c>
      <c r="I94" s="3">
        <f>SUM(Table39[[#This Row],[RN Hours]], Table39[[#This Row],[RN Admin Hours]], Table39[[#This Row],[RN DON Hours]])</f>
        <v>46.977555555555554</v>
      </c>
      <c r="J94" s="3">
        <f t="shared" si="3"/>
        <v>0</v>
      </c>
      <c r="K94" s="4">
        <f>Table39[[#This Row],[RN Hours Contract (W/ Admin, DON)]]/Table39[[#This Row],[RN Hours (w/ Admin, DON)]]</f>
        <v>0</v>
      </c>
      <c r="L94" s="3">
        <v>30.910888888888888</v>
      </c>
      <c r="M94" s="3">
        <v>0</v>
      </c>
      <c r="N94" s="4">
        <f>Table39[[#This Row],[RN Hours Contract]]/Table39[[#This Row],[RN Hours]]</f>
        <v>0</v>
      </c>
      <c r="O94" s="3">
        <v>10.866666666666667</v>
      </c>
      <c r="P94" s="3">
        <v>0</v>
      </c>
      <c r="Q94" s="4">
        <f>Table39[[#This Row],[RN Admin Hours Contract]]/Table39[[#This Row],[RN Admin Hours]]</f>
        <v>0</v>
      </c>
      <c r="R94" s="3">
        <v>5.2</v>
      </c>
      <c r="S94" s="3">
        <v>0</v>
      </c>
      <c r="T94" s="4">
        <f>Table39[[#This Row],[RN DON Hours Contract]]/Table39[[#This Row],[RN DON Hours]]</f>
        <v>0</v>
      </c>
      <c r="U94" s="3">
        <f>SUM(Table39[[#This Row],[LPN Hours]], Table39[[#This Row],[LPN Admin Hours]])</f>
        <v>38.231999999999999</v>
      </c>
      <c r="V94" s="3">
        <f>Table39[[#This Row],[LPN Hours Contract]]+Table39[[#This Row],[LPN Admin Hours Contract]]</f>
        <v>3.4647777777777757</v>
      </c>
      <c r="W94" s="4">
        <f t="shared" si="4"/>
        <v>9.0625072655832181E-2</v>
      </c>
      <c r="X94" s="3">
        <v>38.231999999999999</v>
      </c>
      <c r="Y94" s="3">
        <v>3.4647777777777757</v>
      </c>
      <c r="Z94" s="4">
        <f>Table39[[#This Row],[LPN Hours Contract]]/Table39[[#This Row],[LPN Hours]]</f>
        <v>9.0625072655832181E-2</v>
      </c>
      <c r="AA94" s="3">
        <v>0</v>
      </c>
      <c r="AB94" s="3">
        <v>0</v>
      </c>
      <c r="AC94" s="4">
        <v>0</v>
      </c>
      <c r="AD94" s="3">
        <f>SUM(Table39[[#This Row],[CNA Hours]], Table39[[#This Row],[NA in Training Hours]], Table39[[#This Row],[Med Aide/Tech Hours]])</f>
        <v>82.943333333333328</v>
      </c>
      <c r="AE94" s="3">
        <f>SUM(Table39[[#This Row],[CNA Hours Contract]], Table39[[#This Row],[NA in Training Hours Contract]], Table39[[#This Row],[Med Aide/Tech Hours Contract]])</f>
        <v>5.0786666666666669</v>
      </c>
      <c r="AF94" s="4">
        <f>Table39[[#This Row],[CNA/NA/Med Aide Contract Hours]]/Table39[[#This Row],[Total CNA, NA in Training, Med Aide/Tech Hours]]</f>
        <v>6.1230559016195805E-2</v>
      </c>
      <c r="AG94" s="3">
        <v>82.943333333333328</v>
      </c>
      <c r="AH94" s="3">
        <v>5.0786666666666669</v>
      </c>
      <c r="AI94" s="4">
        <f>Table39[[#This Row],[CNA Hours Contract]]/Table39[[#This Row],[CNA Hours]]</f>
        <v>6.1230559016195805E-2</v>
      </c>
      <c r="AJ94" s="3">
        <v>0</v>
      </c>
      <c r="AK94" s="3">
        <v>0</v>
      </c>
      <c r="AL94" s="4">
        <v>0</v>
      </c>
      <c r="AM94" s="3">
        <v>0</v>
      </c>
      <c r="AN94" s="3">
        <v>0</v>
      </c>
      <c r="AO94" s="4">
        <v>0</v>
      </c>
      <c r="AP94" s="1" t="s">
        <v>92</v>
      </c>
      <c r="AQ94" s="1">
        <v>3</v>
      </c>
    </row>
    <row r="95" spans="1:43" x14ac:dyDescent="0.2">
      <c r="A95" s="1" t="s">
        <v>681</v>
      </c>
      <c r="B95" s="1" t="s">
        <v>791</v>
      </c>
      <c r="C95" s="1" t="s">
        <v>1369</v>
      </c>
      <c r="D95" s="1" t="s">
        <v>1707</v>
      </c>
      <c r="E95" s="3">
        <v>134.33333333333334</v>
      </c>
      <c r="F95" s="3">
        <f t="shared" si="5"/>
        <v>728.7258888888889</v>
      </c>
      <c r="G95" s="3">
        <f>SUM(Table39[[#This Row],[RN Hours Contract (W/ Admin, DON)]], Table39[[#This Row],[LPN Contract Hours (w/ Admin)]], Table39[[#This Row],[CNA/NA/Med Aide Contract Hours]])</f>
        <v>4.7222222222222221E-2</v>
      </c>
      <c r="H95" s="4">
        <f>Table39[[#This Row],[Total Contract Hours]]/Table39[[#This Row],[Total Hours Nurse Staffing]]</f>
        <v>6.4801076704195884E-5</v>
      </c>
      <c r="I95" s="3">
        <f>SUM(Table39[[#This Row],[RN Hours]], Table39[[#This Row],[RN Admin Hours]], Table39[[#This Row],[RN DON Hours]])</f>
        <v>110.95644444444443</v>
      </c>
      <c r="J95" s="3">
        <f t="shared" si="3"/>
        <v>0</v>
      </c>
      <c r="K95" s="4">
        <f>Table39[[#This Row],[RN Hours Contract (W/ Admin, DON)]]/Table39[[#This Row],[RN Hours (w/ Admin, DON)]]</f>
        <v>0</v>
      </c>
      <c r="L95" s="3">
        <v>69.823111111111103</v>
      </c>
      <c r="M95" s="3">
        <v>0</v>
      </c>
      <c r="N95" s="4">
        <f>Table39[[#This Row],[RN Hours Contract]]/Table39[[#This Row],[RN Hours]]</f>
        <v>0</v>
      </c>
      <c r="O95" s="3">
        <v>35.6</v>
      </c>
      <c r="P95" s="3">
        <v>0</v>
      </c>
      <c r="Q95" s="4">
        <f>Table39[[#This Row],[RN Admin Hours Contract]]/Table39[[#This Row],[RN Admin Hours]]</f>
        <v>0</v>
      </c>
      <c r="R95" s="3">
        <v>5.5333333333333332</v>
      </c>
      <c r="S95" s="3">
        <v>0</v>
      </c>
      <c r="T95" s="4">
        <f>Table39[[#This Row],[RN DON Hours Contract]]/Table39[[#This Row],[RN DON Hours]]</f>
        <v>0</v>
      </c>
      <c r="U95" s="3">
        <f>SUM(Table39[[#This Row],[LPN Hours]], Table39[[#This Row],[LPN Admin Hours]])</f>
        <v>294.40277777777777</v>
      </c>
      <c r="V95" s="3">
        <f>Table39[[#This Row],[LPN Hours Contract]]+Table39[[#This Row],[LPN Admin Hours Contract]]</f>
        <v>0</v>
      </c>
      <c r="W95" s="4">
        <f t="shared" si="4"/>
        <v>0</v>
      </c>
      <c r="X95" s="3">
        <v>294.40277777777777</v>
      </c>
      <c r="Y95" s="3">
        <v>0</v>
      </c>
      <c r="Z95" s="4">
        <f>Table39[[#This Row],[LPN Hours Contract]]/Table39[[#This Row],[LPN Hours]]</f>
        <v>0</v>
      </c>
      <c r="AA95" s="3">
        <v>0</v>
      </c>
      <c r="AB95" s="3">
        <v>0</v>
      </c>
      <c r="AC95" s="4">
        <v>0</v>
      </c>
      <c r="AD95" s="3">
        <f>SUM(Table39[[#This Row],[CNA Hours]], Table39[[#This Row],[NA in Training Hours]], Table39[[#This Row],[Med Aide/Tech Hours]])</f>
        <v>323.36666666666667</v>
      </c>
      <c r="AE95" s="3">
        <f>SUM(Table39[[#This Row],[CNA Hours Contract]], Table39[[#This Row],[NA in Training Hours Contract]], Table39[[#This Row],[Med Aide/Tech Hours Contract]])</f>
        <v>4.7222222222222221E-2</v>
      </c>
      <c r="AF95" s="4">
        <f>Table39[[#This Row],[CNA/NA/Med Aide Contract Hours]]/Table39[[#This Row],[Total CNA, NA in Training, Med Aide/Tech Hours]]</f>
        <v>1.4603305501151084E-4</v>
      </c>
      <c r="AG95" s="3">
        <v>272.90833333333336</v>
      </c>
      <c r="AH95" s="3">
        <v>0</v>
      </c>
      <c r="AI95" s="4">
        <f>Table39[[#This Row],[CNA Hours Contract]]/Table39[[#This Row],[CNA Hours]]</f>
        <v>0</v>
      </c>
      <c r="AJ95" s="3">
        <v>50.458333333333336</v>
      </c>
      <c r="AK95" s="3">
        <v>4.7222222222222221E-2</v>
      </c>
      <c r="AL95" s="4">
        <f>Table39[[#This Row],[NA in Training Hours Contract]]/Table39[[#This Row],[NA in Training Hours]]</f>
        <v>9.3586567575006877E-4</v>
      </c>
      <c r="AM95" s="3">
        <v>0</v>
      </c>
      <c r="AN95" s="3">
        <v>0</v>
      </c>
      <c r="AO95" s="4">
        <v>0</v>
      </c>
      <c r="AP95" s="1" t="s">
        <v>93</v>
      </c>
      <c r="AQ95" s="1">
        <v>3</v>
      </c>
    </row>
    <row r="96" spans="1:43" x14ac:dyDescent="0.2">
      <c r="A96" s="1" t="s">
        <v>681</v>
      </c>
      <c r="B96" s="1" t="s">
        <v>792</v>
      </c>
      <c r="C96" s="1" t="s">
        <v>1507</v>
      </c>
      <c r="D96" s="1" t="s">
        <v>1702</v>
      </c>
      <c r="E96" s="3">
        <v>86.466666666666669</v>
      </c>
      <c r="F96" s="3">
        <f t="shared" si="5"/>
        <v>293.61388888888894</v>
      </c>
      <c r="G96" s="3">
        <f>SUM(Table39[[#This Row],[RN Hours Contract (W/ Admin, DON)]], Table39[[#This Row],[LPN Contract Hours (w/ Admin)]], Table39[[#This Row],[CNA/NA/Med Aide Contract Hours]])</f>
        <v>72.763888888888886</v>
      </c>
      <c r="H96" s="4">
        <f>Table39[[#This Row],[Total Contract Hours]]/Table39[[#This Row],[Total Hours Nurse Staffing]]</f>
        <v>0.24782168569833771</v>
      </c>
      <c r="I96" s="3">
        <f>SUM(Table39[[#This Row],[RN Hours]], Table39[[#This Row],[RN Admin Hours]], Table39[[#This Row],[RN DON Hours]])</f>
        <v>48.761111111111113</v>
      </c>
      <c r="J96" s="3">
        <f t="shared" si="3"/>
        <v>9.0222222222222221</v>
      </c>
      <c r="K96" s="4">
        <f>Table39[[#This Row],[RN Hours Contract (W/ Admin, DON)]]/Table39[[#This Row],[RN Hours (w/ Admin, DON)]]</f>
        <v>0.18502905320724619</v>
      </c>
      <c r="L96" s="3">
        <v>36.733333333333334</v>
      </c>
      <c r="M96" s="3">
        <v>9.0222222222222221</v>
      </c>
      <c r="N96" s="4">
        <f>Table39[[#This Row],[RN Hours Contract]]/Table39[[#This Row],[RN Hours]]</f>
        <v>0.24561403508771928</v>
      </c>
      <c r="O96" s="3">
        <v>7.1444444444444448</v>
      </c>
      <c r="P96" s="3">
        <v>0</v>
      </c>
      <c r="Q96" s="4">
        <f>Table39[[#This Row],[RN Admin Hours Contract]]/Table39[[#This Row],[RN Admin Hours]]</f>
        <v>0</v>
      </c>
      <c r="R96" s="3">
        <v>4.8833333333333337</v>
      </c>
      <c r="S96" s="3">
        <v>0</v>
      </c>
      <c r="T96" s="4">
        <f>Table39[[#This Row],[RN DON Hours Contract]]/Table39[[#This Row],[RN DON Hours]]</f>
        <v>0</v>
      </c>
      <c r="U96" s="3">
        <f>SUM(Table39[[#This Row],[LPN Hours]], Table39[[#This Row],[LPN Admin Hours]])</f>
        <v>85.027777777777771</v>
      </c>
      <c r="V96" s="3">
        <f>Table39[[#This Row],[LPN Hours Contract]]+Table39[[#This Row],[LPN Admin Hours Contract]]</f>
        <v>23.747222222222224</v>
      </c>
      <c r="W96" s="4">
        <f t="shared" si="4"/>
        <v>0.27928781443972561</v>
      </c>
      <c r="X96" s="3">
        <v>75.602777777777774</v>
      </c>
      <c r="Y96" s="3">
        <v>23.747222222222224</v>
      </c>
      <c r="Z96" s="4">
        <f>Table39[[#This Row],[LPN Hours Contract]]/Table39[[#This Row],[LPN Hours]]</f>
        <v>0.3141051548664438</v>
      </c>
      <c r="AA96" s="3">
        <v>9.4250000000000007</v>
      </c>
      <c r="AB96" s="3">
        <v>0</v>
      </c>
      <c r="AC96" s="4">
        <f>Table39[[#This Row],[LPN Admin Hours Contract]]/Table39[[#This Row],[LPN Admin Hours]]</f>
        <v>0</v>
      </c>
      <c r="AD96" s="3">
        <f>SUM(Table39[[#This Row],[CNA Hours]], Table39[[#This Row],[NA in Training Hours]], Table39[[#This Row],[Med Aide/Tech Hours]])</f>
        <v>159.82500000000002</v>
      </c>
      <c r="AE96" s="3">
        <f>SUM(Table39[[#This Row],[CNA Hours Contract]], Table39[[#This Row],[NA in Training Hours Contract]], Table39[[#This Row],[Med Aide/Tech Hours Contract]])</f>
        <v>39.994444444444447</v>
      </c>
      <c r="AF96" s="4">
        <f>Table39[[#This Row],[CNA/NA/Med Aide Contract Hours]]/Table39[[#This Row],[Total CNA, NA in Training, Med Aide/Tech Hours]]</f>
        <v>0.25023897665849798</v>
      </c>
      <c r="AG96" s="3">
        <v>155.26111111111112</v>
      </c>
      <c r="AH96" s="3">
        <v>39.994444444444447</v>
      </c>
      <c r="AI96" s="4">
        <f>Table39[[#This Row],[CNA Hours Contract]]/Table39[[#This Row],[CNA Hours]]</f>
        <v>0.25759473288725088</v>
      </c>
      <c r="AJ96" s="3">
        <v>4.5638888888888891</v>
      </c>
      <c r="AK96" s="3">
        <v>0</v>
      </c>
      <c r="AL96" s="4">
        <f>Table39[[#This Row],[NA in Training Hours Contract]]/Table39[[#This Row],[NA in Training Hours]]</f>
        <v>0</v>
      </c>
      <c r="AM96" s="3">
        <v>0</v>
      </c>
      <c r="AN96" s="3">
        <v>0</v>
      </c>
      <c r="AO96" s="4">
        <v>0</v>
      </c>
      <c r="AP96" s="1" t="s">
        <v>94</v>
      </c>
      <c r="AQ96" s="1">
        <v>3</v>
      </c>
    </row>
    <row r="97" spans="1:43" x14ac:dyDescent="0.2">
      <c r="A97" s="1" t="s">
        <v>681</v>
      </c>
      <c r="B97" s="1" t="s">
        <v>793</v>
      </c>
      <c r="C97" s="1" t="s">
        <v>1438</v>
      </c>
      <c r="D97" s="1" t="s">
        <v>1694</v>
      </c>
      <c r="E97" s="3">
        <v>91.022222222222226</v>
      </c>
      <c r="F97" s="3">
        <f t="shared" si="5"/>
        <v>296.11622222222223</v>
      </c>
      <c r="G97" s="3">
        <f>SUM(Table39[[#This Row],[RN Hours Contract (W/ Admin, DON)]], Table39[[#This Row],[LPN Contract Hours (w/ Admin)]], Table39[[#This Row],[CNA/NA/Med Aide Contract Hours]])</f>
        <v>6.1343333333333332</v>
      </c>
      <c r="H97" s="4">
        <f>Table39[[#This Row],[Total Contract Hours]]/Table39[[#This Row],[Total Hours Nurse Staffing]]</f>
        <v>2.0715965127806425E-2</v>
      </c>
      <c r="I97" s="3">
        <f>SUM(Table39[[#This Row],[RN Hours]], Table39[[#This Row],[RN Admin Hours]], Table39[[#This Row],[RN DON Hours]])</f>
        <v>63.086777777777783</v>
      </c>
      <c r="J97" s="3">
        <f t="shared" si="3"/>
        <v>0.16766666666666666</v>
      </c>
      <c r="K97" s="4">
        <f>Table39[[#This Row],[RN Hours Contract (W/ Admin, DON)]]/Table39[[#This Row],[RN Hours (w/ Admin, DON)]]</f>
        <v>2.6577148583696881E-3</v>
      </c>
      <c r="L97" s="3">
        <v>52.70066666666667</v>
      </c>
      <c r="M97" s="3">
        <v>0.16766666666666666</v>
      </c>
      <c r="N97" s="4">
        <f>Table39[[#This Row],[RN Hours Contract]]/Table39[[#This Row],[RN Hours]]</f>
        <v>3.1814904302285862E-3</v>
      </c>
      <c r="O97" s="3">
        <v>3.7444444444444445</v>
      </c>
      <c r="P97" s="3">
        <v>0</v>
      </c>
      <c r="Q97" s="4">
        <f>Table39[[#This Row],[RN Admin Hours Contract]]/Table39[[#This Row],[RN Admin Hours]]</f>
        <v>0</v>
      </c>
      <c r="R97" s="3">
        <v>6.6416666666666666</v>
      </c>
      <c r="S97" s="3">
        <v>0</v>
      </c>
      <c r="T97" s="4">
        <f>Table39[[#This Row],[RN DON Hours Contract]]/Table39[[#This Row],[RN DON Hours]]</f>
        <v>0</v>
      </c>
      <c r="U97" s="3">
        <f>SUM(Table39[[#This Row],[LPN Hours]], Table39[[#This Row],[LPN Admin Hours]])</f>
        <v>38.105555555555554</v>
      </c>
      <c r="V97" s="3">
        <f>Table39[[#This Row],[LPN Hours Contract]]+Table39[[#This Row],[LPN Admin Hours Contract]]</f>
        <v>0</v>
      </c>
      <c r="W97" s="4">
        <f t="shared" si="4"/>
        <v>0</v>
      </c>
      <c r="X97" s="3">
        <v>32.68333333333333</v>
      </c>
      <c r="Y97" s="3">
        <v>0</v>
      </c>
      <c r="Z97" s="4">
        <f>Table39[[#This Row],[LPN Hours Contract]]/Table39[[#This Row],[LPN Hours]]</f>
        <v>0</v>
      </c>
      <c r="AA97" s="3">
        <v>5.4222222222222225</v>
      </c>
      <c r="AB97" s="3">
        <v>0</v>
      </c>
      <c r="AC97" s="4">
        <f>Table39[[#This Row],[LPN Admin Hours Contract]]/Table39[[#This Row],[LPN Admin Hours]]</f>
        <v>0</v>
      </c>
      <c r="AD97" s="3">
        <f>SUM(Table39[[#This Row],[CNA Hours]], Table39[[#This Row],[NA in Training Hours]], Table39[[#This Row],[Med Aide/Tech Hours]])</f>
        <v>194.92388888888888</v>
      </c>
      <c r="AE97" s="3">
        <f>SUM(Table39[[#This Row],[CNA Hours Contract]], Table39[[#This Row],[NA in Training Hours Contract]], Table39[[#This Row],[Med Aide/Tech Hours Contract]])</f>
        <v>5.9666666666666668</v>
      </c>
      <c r="AF97" s="4">
        <f>Table39[[#This Row],[CNA/NA/Med Aide Contract Hours]]/Table39[[#This Row],[Total CNA, NA in Training, Med Aide/Tech Hours]]</f>
        <v>3.0610238184134549E-2</v>
      </c>
      <c r="AG97" s="3">
        <v>172.61111111111111</v>
      </c>
      <c r="AH97" s="3">
        <v>5.9666666666666668</v>
      </c>
      <c r="AI97" s="4">
        <f>Table39[[#This Row],[CNA Hours Contract]]/Table39[[#This Row],[CNA Hours]]</f>
        <v>3.4567106533633728E-2</v>
      </c>
      <c r="AJ97" s="3">
        <v>22.312777777777779</v>
      </c>
      <c r="AK97" s="3">
        <v>0</v>
      </c>
      <c r="AL97" s="4">
        <f>Table39[[#This Row],[NA in Training Hours Contract]]/Table39[[#This Row],[NA in Training Hours]]</f>
        <v>0</v>
      </c>
      <c r="AM97" s="3">
        <v>0</v>
      </c>
      <c r="AN97" s="3">
        <v>0</v>
      </c>
      <c r="AO97" s="4">
        <v>0</v>
      </c>
      <c r="AP97" s="1" t="s">
        <v>95</v>
      </c>
      <c r="AQ97" s="1">
        <v>3</v>
      </c>
    </row>
    <row r="98" spans="1:43" x14ac:dyDescent="0.2">
      <c r="A98" s="1" t="s">
        <v>681</v>
      </c>
      <c r="B98" s="1" t="s">
        <v>794</v>
      </c>
      <c r="C98" s="1" t="s">
        <v>1489</v>
      </c>
      <c r="D98" s="1" t="s">
        <v>1730</v>
      </c>
      <c r="E98" s="3">
        <v>66.033333333333331</v>
      </c>
      <c r="F98" s="3">
        <f t="shared" si="5"/>
        <v>226.16322222222223</v>
      </c>
      <c r="G98" s="3">
        <f>SUM(Table39[[#This Row],[RN Hours Contract (W/ Admin, DON)]], Table39[[#This Row],[LPN Contract Hours (w/ Admin)]], Table39[[#This Row],[CNA/NA/Med Aide Contract Hours]])</f>
        <v>61.559111111111093</v>
      </c>
      <c r="H98" s="4">
        <f>Table39[[#This Row],[Total Contract Hours]]/Table39[[#This Row],[Total Hours Nurse Staffing]]</f>
        <v>0.2721888665462357</v>
      </c>
      <c r="I98" s="3">
        <f>SUM(Table39[[#This Row],[RN Hours]], Table39[[#This Row],[RN Admin Hours]], Table39[[#This Row],[RN DON Hours]])</f>
        <v>39.011333333333333</v>
      </c>
      <c r="J98" s="3">
        <f t="shared" si="3"/>
        <v>10.789111111111108</v>
      </c>
      <c r="K98" s="4">
        <f>Table39[[#This Row],[RN Hours Contract (W/ Admin, DON)]]/Table39[[#This Row],[RN Hours (w/ Admin, DON)]]</f>
        <v>0.27656350576185829</v>
      </c>
      <c r="L98" s="3">
        <v>21.000222222222224</v>
      </c>
      <c r="M98" s="3">
        <v>10.789111111111108</v>
      </c>
      <c r="N98" s="4">
        <f>Table39[[#This Row],[RN Hours Contract]]/Table39[[#This Row],[RN Hours]]</f>
        <v>0.5137617591348238</v>
      </c>
      <c r="O98" s="3">
        <v>13.477777777777778</v>
      </c>
      <c r="P98" s="3">
        <v>0</v>
      </c>
      <c r="Q98" s="4">
        <f>Table39[[#This Row],[RN Admin Hours Contract]]/Table39[[#This Row],[RN Admin Hours]]</f>
        <v>0</v>
      </c>
      <c r="R98" s="3">
        <v>4.5333333333333332</v>
      </c>
      <c r="S98" s="3">
        <v>0</v>
      </c>
      <c r="T98" s="4">
        <f>Table39[[#This Row],[RN DON Hours Contract]]/Table39[[#This Row],[RN DON Hours]]</f>
        <v>0</v>
      </c>
      <c r="U98" s="3">
        <f>SUM(Table39[[#This Row],[LPN Hours]], Table39[[#This Row],[LPN Admin Hours]])</f>
        <v>68.467111111111109</v>
      </c>
      <c r="V98" s="3">
        <f>Table39[[#This Row],[LPN Hours Contract]]+Table39[[#This Row],[LPN Admin Hours Contract]]</f>
        <v>20.594888888888885</v>
      </c>
      <c r="W98" s="4">
        <f t="shared" si="4"/>
        <v>0.30079973515264419</v>
      </c>
      <c r="X98" s="3">
        <v>68.467111111111109</v>
      </c>
      <c r="Y98" s="3">
        <v>20.594888888888885</v>
      </c>
      <c r="Z98" s="4">
        <f>Table39[[#This Row],[LPN Hours Contract]]/Table39[[#This Row],[LPN Hours]]</f>
        <v>0.30079973515264419</v>
      </c>
      <c r="AA98" s="3">
        <v>0</v>
      </c>
      <c r="AB98" s="3">
        <v>0</v>
      </c>
      <c r="AC98" s="4">
        <v>0</v>
      </c>
      <c r="AD98" s="3">
        <f>SUM(Table39[[#This Row],[CNA Hours]], Table39[[#This Row],[NA in Training Hours]], Table39[[#This Row],[Med Aide/Tech Hours]])</f>
        <v>118.68477777777778</v>
      </c>
      <c r="AE98" s="3">
        <f>SUM(Table39[[#This Row],[CNA Hours Contract]], Table39[[#This Row],[NA in Training Hours Contract]], Table39[[#This Row],[Med Aide/Tech Hours Contract]])</f>
        <v>30.175111111111104</v>
      </c>
      <c r="AF98" s="4">
        <f>Table39[[#This Row],[CNA/NA/Med Aide Contract Hours]]/Table39[[#This Row],[Total CNA, NA in Training, Med Aide/Tech Hours]]</f>
        <v>0.25424584075651369</v>
      </c>
      <c r="AG98" s="3">
        <v>100.89288888888889</v>
      </c>
      <c r="AH98" s="3">
        <v>30.175111111111104</v>
      </c>
      <c r="AI98" s="4">
        <f>Table39[[#This Row],[CNA Hours Contract]]/Table39[[#This Row],[CNA Hours]]</f>
        <v>0.29908065318996158</v>
      </c>
      <c r="AJ98" s="3">
        <v>17.791888888888888</v>
      </c>
      <c r="AK98" s="3">
        <v>0</v>
      </c>
      <c r="AL98" s="4">
        <f>Table39[[#This Row],[NA in Training Hours Contract]]/Table39[[#This Row],[NA in Training Hours]]</f>
        <v>0</v>
      </c>
      <c r="AM98" s="3">
        <v>0</v>
      </c>
      <c r="AN98" s="3">
        <v>0</v>
      </c>
      <c r="AO98" s="4">
        <v>0</v>
      </c>
      <c r="AP98" s="1" t="s">
        <v>96</v>
      </c>
      <c r="AQ98" s="1">
        <v>3</v>
      </c>
    </row>
    <row r="99" spans="1:43" x14ac:dyDescent="0.2">
      <c r="A99" s="1" t="s">
        <v>681</v>
      </c>
      <c r="B99" s="1" t="s">
        <v>795</v>
      </c>
      <c r="C99" s="1" t="s">
        <v>1508</v>
      </c>
      <c r="D99" s="1" t="s">
        <v>1718</v>
      </c>
      <c r="E99" s="3">
        <v>91.077777777777783</v>
      </c>
      <c r="F99" s="3">
        <f t="shared" si="5"/>
        <v>405.37111111111108</v>
      </c>
      <c r="G99" s="3">
        <f>SUM(Table39[[#This Row],[RN Hours Contract (W/ Admin, DON)]], Table39[[#This Row],[LPN Contract Hours (w/ Admin)]], Table39[[#This Row],[CNA/NA/Med Aide Contract Hours]])</f>
        <v>8.8683333333333323</v>
      </c>
      <c r="H99" s="4">
        <f>Table39[[#This Row],[Total Contract Hours]]/Table39[[#This Row],[Total Hours Nurse Staffing]]</f>
        <v>2.1877072860533833E-2</v>
      </c>
      <c r="I99" s="3">
        <f>SUM(Table39[[#This Row],[RN Hours]], Table39[[#This Row],[RN Admin Hours]], Table39[[#This Row],[RN DON Hours]])</f>
        <v>101.44777777777777</v>
      </c>
      <c r="J99" s="3">
        <f t="shared" si="3"/>
        <v>0.6694444444444444</v>
      </c>
      <c r="K99" s="4">
        <f>Table39[[#This Row],[RN Hours Contract (W/ Admin, DON)]]/Table39[[#This Row],[RN Hours (w/ Admin, DON)]]</f>
        <v>6.5989069362452496E-3</v>
      </c>
      <c r="L99" s="3">
        <v>81.364444444444445</v>
      </c>
      <c r="M99" s="3">
        <v>0.6694444444444444</v>
      </c>
      <c r="N99" s="4">
        <f>Table39[[#This Row],[RN Hours Contract]]/Table39[[#This Row],[RN Hours]]</f>
        <v>8.2277270989239079E-3</v>
      </c>
      <c r="O99" s="3">
        <v>15.333333333333334</v>
      </c>
      <c r="P99" s="3">
        <v>0</v>
      </c>
      <c r="Q99" s="4">
        <f>Table39[[#This Row],[RN Admin Hours Contract]]/Table39[[#This Row],[RN Admin Hours]]</f>
        <v>0</v>
      </c>
      <c r="R99" s="3">
        <v>4.75</v>
      </c>
      <c r="S99" s="3">
        <v>0</v>
      </c>
      <c r="T99" s="4">
        <f>Table39[[#This Row],[RN DON Hours Contract]]/Table39[[#This Row],[RN DON Hours]]</f>
        <v>0</v>
      </c>
      <c r="U99" s="3">
        <f>SUM(Table39[[#This Row],[LPN Hours]], Table39[[#This Row],[LPN Admin Hours]])</f>
        <v>81.002222222222215</v>
      </c>
      <c r="V99" s="3">
        <f>Table39[[#This Row],[LPN Hours Contract]]+Table39[[#This Row],[LPN Admin Hours Contract]]</f>
        <v>4.7961111111111112</v>
      </c>
      <c r="W99" s="4">
        <f t="shared" si="4"/>
        <v>5.9209623878631594E-2</v>
      </c>
      <c r="X99" s="3">
        <v>81.002222222222215</v>
      </c>
      <c r="Y99" s="3">
        <v>4.7961111111111112</v>
      </c>
      <c r="Z99" s="4">
        <f>Table39[[#This Row],[LPN Hours Contract]]/Table39[[#This Row],[LPN Hours]]</f>
        <v>5.9209623878631594E-2</v>
      </c>
      <c r="AA99" s="3">
        <v>0</v>
      </c>
      <c r="AB99" s="3">
        <v>0</v>
      </c>
      <c r="AC99" s="4">
        <v>0</v>
      </c>
      <c r="AD99" s="3">
        <f>SUM(Table39[[#This Row],[CNA Hours]], Table39[[#This Row],[NA in Training Hours]], Table39[[#This Row],[Med Aide/Tech Hours]])</f>
        <v>222.92111111111112</v>
      </c>
      <c r="AE99" s="3">
        <f>SUM(Table39[[#This Row],[CNA Hours Contract]], Table39[[#This Row],[NA in Training Hours Contract]], Table39[[#This Row],[Med Aide/Tech Hours Contract]])</f>
        <v>3.4027777777777777</v>
      </c>
      <c r="AF99" s="4">
        <f>Table39[[#This Row],[CNA/NA/Med Aide Contract Hours]]/Table39[[#This Row],[Total CNA, NA in Training, Med Aide/Tech Hours]]</f>
        <v>1.5264493168983546E-2</v>
      </c>
      <c r="AG99" s="3">
        <v>222.57666666666668</v>
      </c>
      <c r="AH99" s="3">
        <v>3.0583333333333331</v>
      </c>
      <c r="AI99" s="4">
        <f>Table39[[#This Row],[CNA Hours Contract]]/Table39[[#This Row],[CNA Hours]]</f>
        <v>1.374058376888862E-2</v>
      </c>
      <c r="AJ99" s="3">
        <v>0</v>
      </c>
      <c r="AK99" s="3">
        <v>0</v>
      </c>
      <c r="AL99" s="4">
        <v>0</v>
      </c>
      <c r="AM99" s="3">
        <v>0.34444444444444444</v>
      </c>
      <c r="AN99" s="3">
        <v>0.34444444444444444</v>
      </c>
      <c r="AO99" s="4">
        <f>Table39[[#This Row],[Med Aide/Tech Hours Contract]]/Table39[[#This Row],[Med Aide/Tech Hours]]</f>
        <v>1</v>
      </c>
      <c r="AP99" s="1" t="s">
        <v>97</v>
      </c>
      <c r="AQ99" s="1">
        <v>3</v>
      </c>
    </row>
    <row r="100" spans="1:43" x14ac:dyDescent="0.2">
      <c r="A100" s="1" t="s">
        <v>681</v>
      </c>
      <c r="B100" s="1" t="s">
        <v>796</v>
      </c>
      <c r="C100" s="1" t="s">
        <v>1467</v>
      </c>
      <c r="D100" s="1" t="s">
        <v>1721</v>
      </c>
      <c r="E100" s="3">
        <v>102.17777777777778</v>
      </c>
      <c r="F100" s="3">
        <f t="shared" si="5"/>
        <v>328.63333333333333</v>
      </c>
      <c r="G100" s="3">
        <f>SUM(Table39[[#This Row],[RN Hours Contract (W/ Admin, DON)]], Table39[[#This Row],[LPN Contract Hours (w/ Admin)]], Table39[[#This Row],[CNA/NA/Med Aide Contract Hours]])</f>
        <v>67.196777777777783</v>
      </c>
      <c r="H100" s="4">
        <f>Table39[[#This Row],[Total Contract Hours]]/Table39[[#This Row],[Total Hours Nurse Staffing]]</f>
        <v>0.2044734083916557</v>
      </c>
      <c r="I100" s="3">
        <f>SUM(Table39[[#This Row],[RN Hours]], Table39[[#This Row],[RN Admin Hours]], Table39[[#This Row],[RN DON Hours]])</f>
        <v>63.70033333333334</v>
      </c>
      <c r="J100" s="3">
        <f t="shared" si="3"/>
        <v>8.3196666666666683</v>
      </c>
      <c r="K100" s="4">
        <f>Table39[[#This Row],[RN Hours Contract (W/ Admin, DON)]]/Table39[[#This Row],[RN Hours (w/ Admin, DON)]]</f>
        <v>0.13060632859064056</v>
      </c>
      <c r="L100" s="3">
        <v>38.367000000000004</v>
      </c>
      <c r="M100" s="3">
        <v>8.3196666666666683</v>
      </c>
      <c r="N100" s="4">
        <f>Table39[[#This Row],[RN Hours Contract]]/Table39[[#This Row],[RN Hours]]</f>
        <v>0.21684433671297385</v>
      </c>
      <c r="O100" s="3">
        <v>19.911111111111111</v>
      </c>
      <c r="P100" s="3">
        <v>0</v>
      </c>
      <c r="Q100" s="4">
        <f>Table39[[#This Row],[RN Admin Hours Contract]]/Table39[[#This Row],[RN Admin Hours]]</f>
        <v>0</v>
      </c>
      <c r="R100" s="3">
        <v>5.4222222222222225</v>
      </c>
      <c r="S100" s="3">
        <v>0</v>
      </c>
      <c r="T100" s="4">
        <f>Table39[[#This Row],[RN DON Hours Contract]]/Table39[[#This Row],[RN DON Hours]]</f>
        <v>0</v>
      </c>
      <c r="U100" s="3">
        <f>SUM(Table39[[#This Row],[LPN Hours]], Table39[[#This Row],[LPN Admin Hours]])</f>
        <v>87.834888888888898</v>
      </c>
      <c r="V100" s="3">
        <f>Table39[[#This Row],[LPN Hours Contract]]+Table39[[#This Row],[LPN Admin Hours Contract]]</f>
        <v>25.516000000000005</v>
      </c>
      <c r="W100" s="4">
        <f t="shared" si="4"/>
        <v>0.29049959899508426</v>
      </c>
      <c r="X100" s="3">
        <v>87.834888888888898</v>
      </c>
      <c r="Y100" s="3">
        <v>25.516000000000005</v>
      </c>
      <c r="Z100" s="4">
        <f>Table39[[#This Row],[LPN Hours Contract]]/Table39[[#This Row],[LPN Hours]]</f>
        <v>0.29049959899508426</v>
      </c>
      <c r="AA100" s="3">
        <v>0</v>
      </c>
      <c r="AB100" s="3">
        <v>0</v>
      </c>
      <c r="AC100" s="4">
        <v>0</v>
      </c>
      <c r="AD100" s="3">
        <f>SUM(Table39[[#This Row],[CNA Hours]], Table39[[#This Row],[NA in Training Hours]], Table39[[#This Row],[Med Aide/Tech Hours]])</f>
        <v>177.09811111111111</v>
      </c>
      <c r="AE100" s="3">
        <f>SUM(Table39[[#This Row],[CNA Hours Contract]], Table39[[#This Row],[NA in Training Hours Contract]], Table39[[#This Row],[Med Aide/Tech Hours Contract]])</f>
        <v>33.361111111111107</v>
      </c>
      <c r="AF100" s="4">
        <f>Table39[[#This Row],[CNA/NA/Med Aide Contract Hours]]/Table39[[#This Row],[Total CNA, NA in Training, Med Aide/Tech Hours]]</f>
        <v>0.18837643666442266</v>
      </c>
      <c r="AG100" s="3">
        <v>174.00322222222223</v>
      </c>
      <c r="AH100" s="3">
        <v>33.361111111111107</v>
      </c>
      <c r="AI100" s="4">
        <f>Table39[[#This Row],[CNA Hours Contract]]/Table39[[#This Row],[CNA Hours]]</f>
        <v>0.19172697312757295</v>
      </c>
      <c r="AJ100" s="3">
        <v>3.0948888888888884</v>
      </c>
      <c r="AK100" s="3">
        <v>0</v>
      </c>
      <c r="AL100" s="4">
        <f>Table39[[#This Row],[NA in Training Hours Contract]]/Table39[[#This Row],[NA in Training Hours]]</f>
        <v>0</v>
      </c>
      <c r="AM100" s="3">
        <v>0</v>
      </c>
      <c r="AN100" s="3">
        <v>0</v>
      </c>
      <c r="AO100" s="4">
        <v>0</v>
      </c>
      <c r="AP100" s="1" t="s">
        <v>98</v>
      </c>
      <c r="AQ100" s="1">
        <v>3</v>
      </c>
    </row>
    <row r="101" spans="1:43" x14ac:dyDescent="0.2">
      <c r="A101" s="1" t="s">
        <v>681</v>
      </c>
      <c r="B101" s="1" t="s">
        <v>797</v>
      </c>
      <c r="C101" s="1" t="s">
        <v>1509</v>
      </c>
      <c r="D101" s="1" t="s">
        <v>1737</v>
      </c>
      <c r="E101" s="3">
        <v>55.355555555555554</v>
      </c>
      <c r="F101" s="3">
        <f t="shared" si="5"/>
        <v>189.89999999999998</v>
      </c>
      <c r="G101" s="3">
        <f>SUM(Table39[[#This Row],[RN Hours Contract (W/ Admin, DON)]], Table39[[#This Row],[LPN Contract Hours (w/ Admin)]], Table39[[#This Row],[CNA/NA/Med Aide Contract Hours]])</f>
        <v>8.8972222222222221</v>
      </c>
      <c r="H101" s="4">
        <f>Table39[[#This Row],[Total Contract Hours]]/Table39[[#This Row],[Total Hours Nurse Staffing]]</f>
        <v>4.6852144403487221E-2</v>
      </c>
      <c r="I101" s="3">
        <f>SUM(Table39[[#This Row],[RN Hours]], Table39[[#This Row],[RN Admin Hours]], Table39[[#This Row],[RN DON Hours]])</f>
        <v>47.62222222222222</v>
      </c>
      <c r="J101" s="3">
        <f t="shared" si="3"/>
        <v>4.3472222222222223</v>
      </c>
      <c r="K101" s="4">
        <f>Table39[[#This Row],[RN Hours Contract (W/ Admin, DON)]]/Table39[[#This Row],[RN Hours (w/ Admin, DON)]]</f>
        <v>9.128558096126925E-2</v>
      </c>
      <c r="L101" s="3">
        <v>31.177777777777777</v>
      </c>
      <c r="M101" s="3">
        <v>4.3472222222222223</v>
      </c>
      <c r="N101" s="4">
        <f>Table39[[#This Row],[RN Hours Contract]]/Table39[[#This Row],[RN Hours]]</f>
        <v>0.13943335709194585</v>
      </c>
      <c r="O101" s="3">
        <v>10.588888888888889</v>
      </c>
      <c r="P101" s="3">
        <v>0</v>
      </c>
      <c r="Q101" s="4">
        <f>Table39[[#This Row],[RN Admin Hours Contract]]/Table39[[#This Row],[RN Admin Hours]]</f>
        <v>0</v>
      </c>
      <c r="R101" s="3">
        <v>5.8555555555555552</v>
      </c>
      <c r="S101" s="3">
        <v>0</v>
      </c>
      <c r="T101" s="4">
        <f>Table39[[#This Row],[RN DON Hours Contract]]/Table39[[#This Row],[RN DON Hours]]</f>
        <v>0</v>
      </c>
      <c r="U101" s="3">
        <f>SUM(Table39[[#This Row],[LPN Hours]], Table39[[#This Row],[LPN Admin Hours]])</f>
        <v>31.891666666666666</v>
      </c>
      <c r="V101" s="3">
        <f>Table39[[#This Row],[LPN Hours Contract]]+Table39[[#This Row],[LPN Admin Hours Contract]]</f>
        <v>0.3</v>
      </c>
      <c r="W101" s="4">
        <f t="shared" si="4"/>
        <v>9.4068460935458585E-3</v>
      </c>
      <c r="X101" s="3">
        <v>31.891666666666666</v>
      </c>
      <c r="Y101" s="3">
        <v>0.3</v>
      </c>
      <c r="Z101" s="4">
        <f>Table39[[#This Row],[LPN Hours Contract]]/Table39[[#This Row],[LPN Hours]]</f>
        <v>9.4068460935458585E-3</v>
      </c>
      <c r="AA101" s="3">
        <v>0</v>
      </c>
      <c r="AB101" s="3">
        <v>0</v>
      </c>
      <c r="AC101" s="4">
        <v>0</v>
      </c>
      <c r="AD101" s="3">
        <f>SUM(Table39[[#This Row],[CNA Hours]], Table39[[#This Row],[NA in Training Hours]], Table39[[#This Row],[Med Aide/Tech Hours]])</f>
        <v>110.38611111111111</v>
      </c>
      <c r="AE101" s="3">
        <f>SUM(Table39[[#This Row],[CNA Hours Contract]], Table39[[#This Row],[NA in Training Hours Contract]], Table39[[#This Row],[Med Aide/Tech Hours Contract]])</f>
        <v>4.25</v>
      </c>
      <c r="AF101" s="4">
        <f>Table39[[#This Row],[CNA/NA/Med Aide Contract Hours]]/Table39[[#This Row],[Total CNA, NA in Training, Med Aide/Tech Hours]]</f>
        <v>3.8501220463524499E-2</v>
      </c>
      <c r="AG101" s="3">
        <v>110.38611111111111</v>
      </c>
      <c r="AH101" s="3">
        <v>4.25</v>
      </c>
      <c r="AI101" s="4">
        <f>Table39[[#This Row],[CNA Hours Contract]]/Table39[[#This Row],[CNA Hours]]</f>
        <v>3.8501220463524499E-2</v>
      </c>
      <c r="AJ101" s="3">
        <v>0</v>
      </c>
      <c r="AK101" s="3">
        <v>0</v>
      </c>
      <c r="AL101" s="4">
        <v>0</v>
      </c>
      <c r="AM101" s="3">
        <v>0</v>
      </c>
      <c r="AN101" s="3">
        <v>0</v>
      </c>
      <c r="AO101" s="4">
        <v>0</v>
      </c>
      <c r="AP101" s="1" t="s">
        <v>99</v>
      </c>
      <c r="AQ101" s="1">
        <v>3</v>
      </c>
    </row>
    <row r="102" spans="1:43" x14ac:dyDescent="0.2">
      <c r="A102" s="1" t="s">
        <v>681</v>
      </c>
      <c r="B102" s="1" t="s">
        <v>798</v>
      </c>
      <c r="C102" s="1" t="s">
        <v>1510</v>
      </c>
      <c r="D102" s="1" t="s">
        <v>1688</v>
      </c>
      <c r="E102" s="3">
        <v>89.511111111111106</v>
      </c>
      <c r="F102" s="3">
        <f t="shared" si="5"/>
        <v>271.14444444444445</v>
      </c>
      <c r="G102" s="3">
        <f>SUM(Table39[[#This Row],[RN Hours Contract (W/ Admin, DON)]], Table39[[#This Row],[LPN Contract Hours (w/ Admin)]], Table39[[#This Row],[CNA/NA/Med Aide Contract Hours]])</f>
        <v>14.102777777777778</v>
      </c>
      <c r="H102" s="4">
        <f>Table39[[#This Row],[Total Contract Hours]]/Table39[[#This Row],[Total Hours Nurse Staffing]]</f>
        <v>5.2012047699053397E-2</v>
      </c>
      <c r="I102" s="3">
        <f>SUM(Table39[[#This Row],[RN Hours]], Table39[[#This Row],[RN Admin Hours]], Table39[[#This Row],[RN DON Hours]])</f>
        <v>68.538888888888891</v>
      </c>
      <c r="J102" s="3">
        <f t="shared" si="3"/>
        <v>0</v>
      </c>
      <c r="K102" s="4">
        <f>Table39[[#This Row],[RN Hours Contract (W/ Admin, DON)]]/Table39[[#This Row],[RN Hours (w/ Admin, DON)]]</f>
        <v>0</v>
      </c>
      <c r="L102" s="3">
        <v>53.236111111111114</v>
      </c>
      <c r="M102" s="3">
        <v>0</v>
      </c>
      <c r="N102" s="4">
        <f>Table39[[#This Row],[RN Hours Contract]]/Table39[[#This Row],[RN Hours]]</f>
        <v>0</v>
      </c>
      <c r="O102" s="3">
        <v>10.122222222222222</v>
      </c>
      <c r="P102" s="3">
        <v>0</v>
      </c>
      <c r="Q102" s="4">
        <f>Table39[[#This Row],[RN Admin Hours Contract]]/Table39[[#This Row],[RN Admin Hours]]</f>
        <v>0</v>
      </c>
      <c r="R102" s="3">
        <v>5.1805555555555554</v>
      </c>
      <c r="S102" s="3">
        <v>0</v>
      </c>
      <c r="T102" s="4">
        <f>Table39[[#This Row],[RN DON Hours Contract]]/Table39[[#This Row],[RN DON Hours]]</f>
        <v>0</v>
      </c>
      <c r="U102" s="3">
        <f>SUM(Table39[[#This Row],[LPN Hours]], Table39[[#This Row],[LPN Admin Hours]])</f>
        <v>75.75833333333334</v>
      </c>
      <c r="V102" s="3">
        <f>Table39[[#This Row],[LPN Hours Contract]]+Table39[[#This Row],[LPN Admin Hours Contract]]</f>
        <v>1.6472222222222221</v>
      </c>
      <c r="W102" s="4">
        <f t="shared" si="4"/>
        <v>2.1743115902174308E-2</v>
      </c>
      <c r="X102" s="3">
        <v>75.75833333333334</v>
      </c>
      <c r="Y102" s="3">
        <v>1.6472222222222221</v>
      </c>
      <c r="Z102" s="4">
        <f>Table39[[#This Row],[LPN Hours Contract]]/Table39[[#This Row],[LPN Hours]]</f>
        <v>2.1743115902174308E-2</v>
      </c>
      <c r="AA102" s="3">
        <v>0</v>
      </c>
      <c r="AB102" s="3">
        <v>0</v>
      </c>
      <c r="AC102" s="4">
        <v>0</v>
      </c>
      <c r="AD102" s="3">
        <f>SUM(Table39[[#This Row],[CNA Hours]], Table39[[#This Row],[NA in Training Hours]], Table39[[#This Row],[Med Aide/Tech Hours]])</f>
        <v>126.84722222222223</v>
      </c>
      <c r="AE102" s="3">
        <f>SUM(Table39[[#This Row],[CNA Hours Contract]], Table39[[#This Row],[NA in Training Hours Contract]], Table39[[#This Row],[Med Aide/Tech Hours Contract]])</f>
        <v>12.455555555555556</v>
      </c>
      <c r="AF102" s="4">
        <f>Table39[[#This Row],[CNA/NA/Med Aide Contract Hours]]/Table39[[#This Row],[Total CNA, NA in Training, Med Aide/Tech Hours]]</f>
        <v>9.8193364721340187E-2</v>
      </c>
      <c r="AG102" s="3">
        <v>126.84722222222223</v>
      </c>
      <c r="AH102" s="3">
        <v>12.455555555555556</v>
      </c>
      <c r="AI102" s="4">
        <f>Table39[[#This Row],[CNA Hours Contract]]/Table39[[#This Row],[CNA Hours]]</f>
        <v>9.8193364721340187E-2</v>
      </c>
      <c r="AJ102" s="3">
        <v>0</v>
      </c>
      <c r="AK102" s="3">
        <v>0</v>
      </c>
      <c r="AL102" s="4">
        <v>0</v>
      </c>
      <c r="AM102" s="3">
        <v>0</v>
      </c>
      <c r="AN102" s="3">
        <v>0</v>
      </c>
      <c r="AO102" s="4">
        <v>0</v>
      </c>
      <c r="AP102" s="1" t="s">
        <v>100</v>
      </c>
      <c r="AQ102" s="1">
        <v>3</v>
      </c>
    </row>
    <row r="103" spans="1:43" x14ac:dyDescent="0.2">
      <c r="A103" s="1" t="s">
        <v>681</v>
      </c>
      <c r="B103" s="1" t="s">
        <v>799</v>
      </c>
      <c r="C103" s="1" t="s">
        <v>1511</v>
      </c>
      <c r="D103" s="1" t="s">
        <v>1720</v>
      </c>
      <c r="E103" s="3">
        <v>80.8</v>
      </c>
      <c r="F103" s="3">
        <f t="shared" si="5"/>
        <v>270.31333333333333</v>
      </c>
      <c r="G103" s="3">
        <f>SUM(Table39[[#This Row],[RN Hours Contract (W/ Admin, DON)]], Table39[[#This Row],[LPN Contract Hours (w/ Admin)]], Table39[[#This Row],[CNA/NA/Med Aide Contract Hours]])</f>
        <v>0</v>
      </c>
      <c r="H103" s="4">
        <f>Table39[[#This Row],[Total Contract Hours]]/Table39[[#This Row],[Total Hours Nurse Staffing]]</f>
        <v>0</v>
      </c>
      <c r="I103" s="3">
        <f>SUM(Table39[[#This Row],[RN Hours]], Table39[[#This Row],[RN Admin Hours]], Table39[[#This Row],[RN DON Hours]])</f>
        <v>66.938333333333333</v>
      </c>
      <c r="J103" s="3">
        <f t="shared" si="3"/>
        <v>0</v>
      </c>
      <c r="K103" s="4">
        <f>Table39[[#This Row],[RN Hours Contract (W/ Admin, DON)]]/Table39[[#This Row],[RN Hours (w/ Admin, DON)]]</f>
        <v>0</v>
      </c>
      <c r="L103" s="3">
        <v>49.671666666666667</v>
      </c>
      <c r="M103" s="3">
        <v>0</v>
      </c>
      <c r="N103" s="4">
        <f>Table39[[#This Row],[RN Hours Contract]]/Table39[[#This Row],[RN Hours]]</f>
        <v>0</v>
      </c>
      <c r="O103" s="3">
        <v>12.377777777777778</v>
      </c>
      <c r="P103" s="3">
        <v>0</v>
      </c>
      <c r="Q103" s="4">
        <f>Table39[[#This Row],[RN Admin Hours Contract]]/Table39[[#This Row],[RN Admin Hours]]</f>
        <v>0</v>
      </c>
      <c r="R103" s="3">
        <v>4.8888888888888893</v>
      </c>
      <c r="S103" s="3">
        <v>0</v>
      </c>
      <c r="T103" s="4">
        <f>Table39[[#This Row],[RN DON Hours Contract]]/Table39[[#This Row],[RN DON Hours]]</f>
        <v>0</v>
      </c>
      <c r="U103" s="3">
        <f>SUM(Table39[[#This Row],[LPN Hours]], Table39[[#This Row],[LPN Admin Hours]])</f>
        <v>53.658333333333331</v>
      </c>
      <c r="V103" s="3">
        <f>Table39[[#This Row],[LPN Hours Contract]]+Table39[[#This Row],[LPN Admin Hours Contract]]</f>
        <v>0</v>
      </c>
      <c r="W103" s="4">
        <f t="shared" si="4"/>
        <v>0</v>
      </c>
      <c r="X103" s="3">
        <v>49.194444444444443</v>
      </c>
      <c r="Y103" s="3">
        <v>0</v>
      </c>
      <c r="Z103" s="4">
        <f>Table39[[#This Row],[LPN Hours Contract]]/Table39[[#This Row],[LPN Hours]]</f>
        <v>0</v>
      </c>
      <c r="AA103" s="3">
        <v>4.4638888888888886</v>
      </c>
      <c r="AB103" s="3">
        <v>0</v>
      </c>
      <c r="AC103" s="4">
        <f>Table39[[#This Row],[LPN Admin Hours Contract]]/Table39[[#This Row],[LPN Admin Hours]]</f>
        <v>0</v>
      </c>
      <c r="AD103" s="3">
        <f>SUM(Table39[[#This Row],[CNA Hours]], Table39[[#This Row],[NA in Training Hours]], Table39[[#This Row],[Med Aide/Tech Hours]])</f>
        <v>149.71666666666667</v>
      </c>
      <c r="AE103" s="3">
        <f>SUM(Table39[[#This Row],[CNA Hours Contract]], Table39[[#This Row],[NA in Training Hours Contract]], Table39[[#This Row],[Med Aide/Tech Hours Contract]])</f>
        <v>0</v>
      </c>
      <c r="AF103" s="4">
        <f>Table39[[#This Row],[CNA/NA/Med Aide Contract Hours]]/Table39[[#This Row],[Total CNA, NA in Training, Med Aide/Tech Hours]]</f>
        <v>0</v>
      </c>
      <c r="AG103" s="3">
        <v>114.40555555555555</v>
      </c>
      <c r="AH103" s="3">
        <v>0</v>
      </c>
      <c r="AI103" s="4">
        <f>Table39[[#This Row],[CNA Hours Contract]]/Table39[[#This Row],[CNA Hours]]</f>
        <v>0</v>
      </c>
      <c r="AJ103" s="3">
        <v>35.31111111111111</v>
      </c>
      <c r="AK103" s="3">
        <v>0</v>
      </c>
      <c r="AL103" s="4">
        <f>Table39[[#This Row],[NA in Training Hours Contract]]/Table39[[#This Row],[NA in Training Hours]]</f>
        <v>0</v>
      </c>
      <c r="AM103" s="3">
        <v>0</v>
      </c>
      <c r="AN103" s="3">
        <v>0</v>
      </c>
      <c r="AO103" s="4">
        <v>0</v>
      </c>
      <c r="AP103" s="1" t="s">
        <v>101</v>
      </c>
      <c r="AQ103" s="1">
        <v>3</v>
      </c>
    </row>
    <row r="104" spans="1:43" x14ac:dyDescent="0.2">
      <c r="A104" s="1" t="s">
        <v>681</v>
      </c>
      <c r="B104" s="1" t="s">
        <v>800</v>
      </c>
      <c r="C104" s="1" t="s">
        <v>1382</v>
      </c>
      <c r="D104" s="1" t="s">
        <v>1725</v>
      </c>
      <c r="E104" s="3">
        <v>81.222222222222229</v>
      </c>
      <c r="F104" s="3">
        <f t="shared" si="5"/>
        <v>274.77933333333328</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45.100444444444442</v>
      </c>
      <c r="J104" s="3">
        <f t="shared" si="3"/>
        <v>0</v>
      </c>
      <c r="K104" s="4">
        <f>Table39[[#This Row],[RN Hours Contract (W/ Admin, DON)]]/Table39[[#This Row],[RN Hours (w/ Admin, DON)]]</f>
        <v>0</v>
      </c>
      <c r="L104" s="3">
        <v>42.528222222222219</v>
      </c>
      <c r="M104" s="3">
        <v>0</v>
      </c>
      <c r="N104" s="4">
        <f>Table39[[#This Row],[RN Hours Contract]]/Table39[[#This Row],[RN Hours]]</f>
        <v>0</v>
      </c>
      <c r="O104" s="3">
        <v>2.5722222222222224</v>
      </c>
      <c r="P104" s="3">
        <v>0</v>
      </c>
      <c r="Q104" s="4">
        <f>Table39[[#This Row],[RN Admin Hours Contract]]/Table39[[#This Row],[RN Admin Hours]]</f>
        <v>0</v>
      </c>
      <c r="R104" s="3">
        <v>0</v>
      </c>
      <c r="S104" s="3">
        <v>0</v>
      </c>
      <c r="T104" s="4">
        <v>0</v>
      </c>
      <c r="U104" s="3">
        <f>SUM(Table39[[#This Row],[LPN Hours]], Table39[[#This Row],[LPN Admin Hours]])</f>
        <v>70.063777777777773</v>
      </c>
      <c r="V104" s="3">
        <f>Table39[[#This Row],[LPN Hours Contract]]+Table39[[#This Row],[LPN Admin Hours Contract]]</f>
        <v>0</v>
      </c>
      <c r="W104" s="4">
        <f t="shared" si="4"/>
        <v>0</v>
      </c>
      <c r="X104" s="3">
        <v>65.560999999999993</v>
      </c>
      <c r="Y104" s="3">
        <v>0</v>
      </c>
      <c r="Z104" s="4">
        <f>Table39[[#This Row],[LPN Hours Contract]]/Table39[[#This Row],[LPN Hours]]</f>
        <v>0</v>
      </c>
      <c r="AA104" s="3">
        <v>4.5027777777777782</v>
      </c>
      <c r="AB104" s="3">
        <v>0</v>
      </c>
      <c r="AC104" s="4">
        <f>Table39[[#This Row],[LPN Admin Hours Contract]]/Table39[[#This Row],[LPN Admin Hours]]</f>
        <v>0</v>
      </c>
      <c r="AD104" s="3">
        <f>SUM(Table39[[#This Row],[CNA Hours]], Table39[[#This Row],[NA in Training Hours]], Table39[[#This Row],[Med Aide/Tech Hours]])</f>
        <v>159.6151111111111</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159.6151111111111</v>
      </c>
      <c r="AH104" s="3">
        <v>0</v>
      </c>
      <c r="AI104" s="4">
        <f>Table39[[#This Row],[CNA Hours Contract]]/Table39[[#This Row],[CNA Hours]]</f>
        <v>0</v>
      </c>
      <c r="AJ104" s="3">
        <v>0</v>
      </c>
      <c r="AK104" s="3">
        <v>0</v>
      </c>
      <c r="AL104" s="4">
        <v>0</v>
      </c>
      <c r="AM104" s="3">
        <v>0</v>
      </c>
      <c r="AN104" s="3">
        <v>0</v>
      </c>
      <c r="AO104" s="4">
        <v>0</v>
      </c>
      <c r="AP104" s="1" t="s">
        <v>102</v>
      </c>
      <c r="AQ104" s="1">
        <v>3</v>
      </c>
    </row>
    <row r="105" spans="1:43" x14ac:dyDescent="0.2">
      <c r="A105" s="1" t="s">
        <v>681</v>
      </c>
      <c r="B105" s="1" t="s">
        <v>801</v>
      </c>
      <c r="C105" s="1" t="s">
        <v>1512</v>
      </c>
      <c r="D105" s="1" t="s">
        <v>1700</v>
      </c>
      <c r="E105" s="3">
        <v>88.777777777777771</v>
      </c>
      <c r="F105" s="3">
        <f t="shared" si="5"/>
        <v>380.91466666666668</v>
      </c>
      <c r="G105" s="3">
        <f>SUM(Table39[[#This Row],[RN Hours Contract (W/ Admin, DON)]], Table39[[#This Row],[LPN Contract Hours (w/ Admin)]], Table39[[#This Row],[CNA/NA/Med Aide Contract Hours]])</f>
        <v>4.5222222222222221</v>
      </c>
      <c r="H105" s="4">
        <f>Table39[[#This Row],[Total Contract Hours]]/Table39[[#This Row],[Total Hours Nurse Staffing]]</f>
        <v>1.1872008662190891E-2</v>
      </c>
      <c r="I105" s="3">
        <f>SUM(Table39[[#This Row],[RN Hours]], Table39[[#This Row],[RN Admin Hours]], Table39[[#This Row],[RN DON Hours]])</f>
        <v>46.834555555555553</v>
      </c>
      <c r="J105" s="3">
        <f t="shared" ref="J105:J168" si="6">SUM(M105,P105,S105)</f>
        <v>0</v>
      </c>
      <c r="K105" s="4">
        <f>Table39[[#This Row],[RN Hours Contract (W/ Admin, DON)]]/Table39[[#This Row],[RN Hours (w/ Admin, DON)]]</f>
        <v>0</v>
      </c>
      <c r="L105" s="3">
        <v>33.690111111111115</v>
      </c>
      <c r="M105" s="3">
        <v>0</v>
      </c>
      <c r="N105" s="4">
        <f>Table39[[#This Row],[RN Hours Contract]]/Table39[[#This Row],[RN Hours]]</f>
        <v>0</v>
      </c>
      <c r="O105" s="3">
        <v>6.5222222222222221</v>
      </c>
      <c r="P105" s="3">
        <v>0</v>
      </c>
      <c r="Q105" s="4">
        <f>Table39[[#This Row],[RN Admin Hours Contract]]/Table39[[#This Row],[RN Admin Hours]]</f>
        <v>0</v>
      </c>
      <c r="R105" s="3">
        <v>6.6222222222222218</v>
      </c>
      <c r="S105" s="3">
        <v>0</v>
      </c>
      <c r="T105" s="4">
        <f>Table39[[#This Row],[RN DON Hours Contract]]/Table39[[#This Row],[RN DON Hours]]</f>
        <v>0</v>
      </c>
      <c r="U105" s="3">
        <f>SUM(Table39[[#This Row],[LPN Hours]], Table39[[#This Row],[LPN Admin Hours]])</f>
        <v>108.92644444444444</v>
      </c>
      <c r="V105" s="3">
        <f>Table39[[#This Row],[LPN Hours Contract]]+Table39[[#This Row],[LPN Admin Hours Contract]]</f>
        <v>2.0166666666666666</v>
      </c>
      <c r="W105" s="4">
        <f t="shared" ref="W105:W168" si="7">V105/U105</f>
        <v>1.8514022714614754E-2</v>
      </c>
      <c r="X105" s="3">
        <v>108.92644444444444</v>
      </c>
      <c r="Y105" s="3">
        <v>2.0166666666666666</v>
      </c>
      <c r="Z105" s="4">
        <f>Table39[[#This Row],[LPN Hours Contract]]/Table39[[#This Row],[LPN Hours]]</f>
        <v>1.8514022714614754E-2</v>
      </c>
      <c r="AA105" s="3">
        <v>0</v>
      </c>
      <c r="AB105" s="3">
        <v>0</v>
      </c>
      <c r="AC105" s="4">
        <v>0</v>
      </c>
      <c r="AD105" s="3">
        <f>SUM(Table39[[#This Row],[CNA Hours]], Table39[[#This Row],[NA in Training Hours]], Table39[[#This Row],[Med Aide/Tech Hours]])</f>
        <v>225.15366666666668</v>
      </c>
      <c r="AE105" s="3">
        <f>SUM(Table39[[#This Row],[CNA Hours Contract]], Table39[[#This Row],[NA in Training Hours Contract]], Table39[[#This Row],[Med Aide/Tech Hours Contract]])</f>
        <v>2.5055555555555555</v>
      </c>
      <c r="AF105" s="4">
        <f>Table39[[#This Row],[CNA/NA/Med Aide Contract Hours]]/Table39[[#This Row],[Total CNA, NA in Training, Med Aide/Tech Hours]]</f>
        <v>1.1128202319107492E-2</v>
      </c>
      <c r="AG105" s="3">
        <v>225.15366666666668</v>
      </c>
      <c r="AH105" s="3">
        <v>2.5055555555555555</v>
      </c>
      <c r="AI105" s="4">
        <f>Table39[[#This Row],[CNA Hours Contract]]/Table39[[#This Row],[CNA Hours]]</f>
        <v>1.1128202319107492E-2</v>
      </c>
      <c r="AJ105" s="3">
        <v>0</v>
      </c>
      <c r="AK105" s="3">
        <v>0</v>
      </c>
      <c r="AL105" s="4">
        <v>0</v>
      </c>
      <c r="AM105" s="3">
        <v>0</v>
      </c>
      <c r="AN105" s="3">
        <v>0</v>
      </c>
      <c r="AO105" s="4">
        <v>0</v>
      </c>
      <c r="AP105" s="1" t="s">
        <v>103</v>
      </c>
      <c r="AQ105" s="1">
        <v>3</v>
      </c>
    </row>
    <row r="106" spans="1:43" x14ac:dyDescent="0.2">
      <c r="A106" s="1" t="s">
        <v>681</v>
      </c>
      <c r="B106" s="1" t="s">
        <v>802</v>
      </c>
      <c r="C106" s="1" t="s">
        <v>1471</v>
      </c>
      <c r="D106" s="1" t="s">
        <v>1716</v>
      </c>
      <c r="E106" s="3">
        <v>78.711111111111109</v>
      </c>
      <c r="F106" s="3">
        <f t="shared" si="5"/>
        <v>246.8868888888889</v>
      </c>
      <c r="G106" s="3">
        <f>SUM(Table39[[#This Row],[RN Hours Contract (W/ Admin, DON)]], Table39[[#This Row],[LPN Contract Hours (w/ Admin)]], Table39[[#This Row],[CNA/NA/Med Aide Contract Hours]])</f>
        <v>18.494444444444444</v>
      </c>
      <c r="H106" s="4">
        <f>Table39[[#This Row],[Total Contract Hours]]/Table39[[#This Row],[Total Hours Nurse Staffing]]</f>
        <v>7.4910597835626022E-2</v>
      </c>
      <c r="I106" s="3">
        <f>SUM(Table39[[#This Row],[RN Hours]], Table39[[#This Row],[RN Admin Hours]], Table39[[#This Row],[RN DON Hours]])</f>
        <v>37.638888888888886</v>
      </c>
      <c r="J106" s="3">
        <f t="shared" si="6"/>
        <v>3.7833333333333332</v>
      </c>
      <c r="K106" s="4">
        <f>Table39[[#This Row],[RN Hours Contract (W/ Admin, DON)]]/Table39[[#This Row],[RN Hours (w/ Admin, DON)]]</f>
        <v>0.10051660516605167</v>
      </c>
      <c r="L106" s="3">
        <v>29.502777777777776</v>
      </c>
      <c r="M106" s="3">
        <v>3.7833333333333332</v>
      </c>
      <c r="N106" s="4">
        <f>Table39[[#This Row],[RN Hours Contract]]/Table39[[#This Row],[RN Hours]]</f>
        <v>0.12823651256943791</v>
      </c>
      <c r="O106" s="3">
        <v>3.2972222222222221</v>
      </c>
      <c r="P106" s="3">
        <v>0</v>
      </c>
      <c r="Q106" s="4">
        <f>Table39[[#This Row],[RN Admin Hours Contract]]/Table39[[#This Row],[RN Admin Hours]]</f>
        <v>0</v>
      </c>
      <c r="R106" s="3">
        <v>4.8388888888888886</v>
      </c>
      <c r="S106" s="3">
        <v>0</v>
      </c>
      <c r="T106" s="4">
        <f>Table39[[#This Row],[RN DON Hours Contract]]/Table39[[#This Row],[RN DON Hours]]</f>
        <v>0</v>
      </c>
      <c r="U106" s="3">
        <f>SUM(Table39[[#This Row],[LPN Hours]], Table39[[#This Row],[LPN Admin Hours]])</f>
        <v>71.228555555555559</v>
      </c>
      <c r="V106" s="3">
        <f>Table39[[#This Row],[LPN Hours Contract]]+Table39[[#This Row],[LPN Admin Hours Contract]]</f>
        <v>14.71111111111111</v>
      </c>
      <c r="W106" s="4">
        <f t="shared" si="7"/>
        <v>0.20653389636178995</v>
      </c>
      <c r="X106" s="3">
        <v>71.228555555555559</v>
      </c>
      <c r="Y106" s="3">
        <v>14.71111111111111</v>
      </c>
      <c r="Z106" s="4">
        <f>Table39[[#This Row],[LPN Hours Contract]]/Table39[[#This Row],[LPN Hours]]</f>
        <v>0.20653389636178995</v>
      </c>
      <c r="AA106" s="3">
        <v>0</v>
      </c>
      <c r="AB106" s="3">
        <v>0</v>
      </c>
      <c r="AC106" s="4">
        <v>0</v>
      </c>
      <c r="AD106" s="3">
        <f>SUM(Table39[[#This Row],[CNA Hours]], Table39[[#This Row],[NA in Training Hours]], Table39[[#This Row],[Med Aide/Tech Hours]])</f>
        <v>138.01944444444445</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105.35833333333333</v>
      </c>
      <c r="AH106" s="3">
        <v>0</v>
      </c>
      <c r="AI106" s="4">
        <f>Table39[[#This Row],[CNA Hours Contract]]/Table39[[#This Row],[CNA Hours]]</f>
        <v>0</v>
      </c>
      <c r="AJ106" s="3">
        <v>32.661111111111111</v>
      </c>
      <c r="AK106" s="3">
        <v>0</v>
      </c>
      <c r="AL106" s="4">
        <f>Table39[[#This Row],[NA in Training Hours Contract]]/Table39[[#This Row],[NA in Training Hours]]</f>
        <v>0</v>
      </c>
      <c r="AM106" s="3">
        <v>0</v>
      </c>
      <c r="AN106" s="3">
        <v>0</v>
      </c>
      <c r="AO106" s="4">
        <v>0</v>
      </c>
      <c r="AP106" s="1" t="s">
        <v>104</v>
      </c>
      <c r="AQ106" s="1">
        <v>3</v>
      </c>
    </row>
    <row r="107" spans="1:43" x14ac:dyDescent="0.2">
      <c r="A107" s="1" t="s">
        <v>681</v>
      </c>
      <c r="B107" s="1" t="s">
        <v>803</v>
      </c>
      <c r="C107" s="1" t="s">
        <v>1465</v>
      </c>
      <c r="D107" s="1" t="s">
        <v>1722</v>
      </c>
      <c r="E107" s="3">
        <v>104.92222222222222</v>
      </c>
      <c r="F107" s="3">
        <f t="shared" si="5"/>
        <v>374.8127777777778</v>
      </c>
      <c r="G107" s="3">
        <f>SUM(Table39[[#This Row],[RN Hours Contract (W/ Admin, DON)]], Table39[[#This Row],[LPN Contract Hours (w/ Admin)]], Table39[[#This Row],[CNA/NA/Med Aide Contract Hours]])</f>
        <v>12.892777777777777</v>
      </c>
      <c r="H107" s="4">
        <f>Table39[[#This Row],[Total Contract Hours]]/Table39[[#This Row],[Total Hours Nurse Staffing]]</f>
        <v>3.4397914217913238E-2</v>
      </c>
      <c r="I107" s="3">
        <f>SUM(Table39[[#This Row],[RN Hours]], Table39[[#This Row],[RN Admin Hours]], Table39[[#This Row],[RN DON Hours]])</f>
        <v>92.984555555555559</v>
      </c>
      <c r="J107" s="3">
        <f t="shared" si="6"/>
        <v>4.1863333333333328</v>
      </c>
      <c r="K107" s="4">
        <f>Table39[[#This Row],[RN Hours Contract (W/ Admin, DON)]]/Table39[[#This Row],[RN Hours (w/ Admin, DON)]]</f>
        <v>4.5021813658421166E-2</v>
      </c>
      <c r="L107" s="3">
        <v>73.519666666666666</v>
      </c>
      <c r="M107" s="3">
        <v>4.1863333333333328</v>
      </c>
      <c r="N107" s="4">
        <f>Table39[[#This Row],[RN Hours Contract]]/Table39[[#This Row],[RN Hours]]</f>
        <v>5.6941680003989859E-2</v>
      </c>
      <c r="O107" s="3">
        <v>14.131555555555558</v>
      </c>
      <c r="P107" s="3">
        <v>0</v>
      </c>
      <c r="Q107" s="4">
        <f>Table39[[#This Row],[RN Admin Hours Contract]]/Table39[[#This Row],[RN Admin Hours]]</f>
        <v>0</v>
      </c>
      <c r="R107" s="3">
        <v>5.333333333333333</v>
      </c>
      <c r="S107" s="3">
        <v>0</v>
      </c>
      <c r="T107" s="4">
        <f>Table39[[#This Row],[RN DON Hours Contract]]/Table39[[#This Row],[RN DON Hours]]</f>
        <v>0</v>
      </c>
      <c r="U107" s="3">
        <f>SUM(Table39[[#This Row],[LPN Hours]], Table39[[#This Row],[LPN Admin Hours]])</f>
        <v>62.70022222222223</v>
      </c>
      <c r="V107" s="3">
        <f>Table39[[#This Row],[LPN Hours Contract]]+Table39[[#This Row],[LPN Admin Hours Contract]]</f>
        <v>1.1313333333333333</v>
      </c>
      <c r="W107" s="4">
        <f t="shared" si="7"/>
        <v>1.8043529882935023E-2</v>
      </c>
      <c r="X107" s="3">
        <v>62.70022222222223</v>
      </c>
      <c r="Y107" s="3">
        <v>1.1313333333333333</v>
      </c>
      <c r="Z107" s="4">
        <f>Table39[[#This Row],[LPN Hours Contract]]/Table39[[#This Row],[LPN Hours]]</f>
        <v>1.8043529882935023E-2</v>
      </c>
      <c r="AA107" s="3">
        <v>0</v>
      </c>
      <c r="AB107" s="3">
        <v>0</v>
      </c>
      <c r="AC107" s="4">
        <v>0</v>
      </c>
      <c r="AD107" s="3">
        <f>SUM(Table39[[#This Row],[CNA Hours]], Table39[[#This Row],[NA in Training Hours]], Table39[[#This Row],[Med Aide/Tech Hours]])</f>
        <v>219.12800000000001</v>
      </c>
      <c r="AE107" s="3">
        <f>SUM(Table39[[#This Row],[CNA Hours Contract]], Table39[[#This Row],[NA in Training Hours Contract]], Table39[[#This Row],[Med Aide/Tech Hours Contract]])</f>
        <v>7.5751111111111111</v>
      </c>
      <c r="AF107" s="4">
        <f>Table39[[#This Row],[CNA/NA/Med Aide Contract Hours]]/Table39[[#This Row],[Total CNA, NA in Training, Med Aide/Tech Hours]]</f>
        <v>3.4569343539443208E-2</v>
      </c>
      <c r="AG107" s="3">
        <v>200.06722222222223</v>
      </c>
      <c r="AH107" s="3">
        <v>7.5751111111111111</v>
      </c>
      <c r="AI107" s="4">
        <f>Table39[[#This Row],[CNA Hours Contract]]/Table39[[#This Row],[CNA Hours]]</f>
        <v>3.7862829437883376E-2</v>
      </c>
      <c r="AJ107" s="3">
        <v>19.06077777777778</v>
      </c>
      <c r="AK107" s="3">
        <v>0</v>
      </c>
      <c r="AL107" s="4">
        <f>Table39[[#This Row],[NA in Training Hours Contract]]/Table39[[#This Row],[NA in Training Hours]]</f>
        <v>0</v>
      </c>
      <c r="AM107" s="3">
        <v>0</v>
      </c>
      <c r="AN107" s="3">
        <v>0</v>
      </c>
      <c r="AO107" s="4">
        <v>0</v>
      </c>
      <c r="AP107" s="1" t="s">
        <v>105</v>
      </c>
      <c r="AQ107" s="1">
        <v>3</v>
      </c>
    </row>
    <row r="108" spans="1:43" x14ac:dyDescent="0.2">
      <c r="A108" s="1" t="s">
        <v>681</v>
      </c>
      <c r="B108" s="1" t="s">
        <v>804</v>
      </c>
      <c r="C108" s="1" t="s">
        <v>1513</v>
      </c>
      <c r="D108" s="1" t="s">
        <v>1730</v>
      </c>
      <c r="E108" s="3">
        <v>81.166666666666671</v>
      </c>
      <c r="F108" s="3">
        <f t="shared" si="5"/>
        <v>255.41533333333336</v>
      </c>
      <c r="G108" s="3">
        <f>SUM(Table39[[#This Row],[RN Hours Contract (W/ Admin, DON)]], Table39[[#This Row],[LPN Contract Hours (w/ Admin)]], Table39[[#This Row],[CNA/NA/Med Aide Contract Hours]])</f>
        <v>41.582777777777785</v>
      </c>
      <c r="H108" s="4">
        <f>Table39[[#This Row],[Total Contract Hours]]/Table39[[#This Row],[Total Hours Nurse Staffing]]</f>
        <v>0.16280454753869297</v>
      </c>
      <c r="I108" s="3">
        <f>SUM(Table39[[#This Row],[RN Hours]], Table39[[#This Row],[RN Admin Hours]], Table39[[#This Row],[RN DON Hours]])</f>
        <v>51.615000000000002</v>
      </c>
      <c r="J108" s="3">
        <f t="shared" si="6"/>
        <v>9.2947777777777798</v>
      </c>
      <c r="K108" s="4">
        <f>Table39[[#This Row],[RN Hours Contract (W/ Admin, DON)]]/Table39[[#This Row],[RN Hours (w/ Admin, DON)]]</f>
        <v>0.18007900373491775</v>
      </c>
      <c r="L108" s="3">
        <v>36.503888888888888</v>
      </c>
      <c r="M108" s="3">
        <v>5.4725555555555569</v>
      </c>
      <c r="N108" s="4">
        <f>Table39[[#This Row],[RN Hours Contract]]/Table39[[#This Row],[RN Hours]]</f>
        <v>0.14991705602142852</v>
      </c>
      <c r="O108" s="3">
        <v>9.4222222222222225</v>
      </c>
      <c r="P108" s="3">
        <v>3.8222222222222224</v>
      </c>
      <c r="Q108" s="4">
        <f>Table39[[#This Row],[RN Admin Hours Contract]]/Table39[[#This Row],[RN Admin Hours]]</f>
        <v>0.40566037735849059</v>
      </c>
      <c r="R108" s="3">
        <v>5.6888888888888891</v>
      </c>
      <c r="S108" s="3">
        <v>0</v>
      </c>
      <c r="T108" s="4">
        <f>Table39[[#This Row],[RN DON Hours Contract]]/Table39[[#This Row],[RN DON Hours]]</f>
        <v>0</v>
      </c>
      <c r="U108" s="3">
        <f>SUM(Table39[[#This Row],[LPN Hours]], Table39[[#This Row],[LPN Admin Hours]])</f>
        <v>48.763222222222218</v>
      </c>
      <c r="V108" s="3">
        <f>Table39[[#This Row],[LPN Hours Contract]]+Table39[[#This Row],[LPN Admin Hours Contract]]</f>
        <v>17.619444444444451</v>
      </c>
      <c r="W108" s="4">
        <f t="shared" si="7"/>
        <v>0.3613265006186358</v>
      </c>
      <c r="X108" s="3">
        <v>48.763222222222218</v>
      </c>
      <c r="Y108" s="3">
        <v>17.619444444444451</v>
      </c>
      <c r="Z108" s="4">
        <f>Table39[[#This Row],[LPN Hours Contract]]/Table39[[#This Row],[LPN Hours]]</f>
        <v>0.3613265006186358</v>
      </c>
      <c r="AA108" s="3">
        <v>0</v>
      </c>
      <c r="AB108" s="3">
        <v>0</v>
      </c>
      <c r="AC108" s="4">
        <v>0</v>
      </c>
      <c r="AD108" s="3">
        <f>SUM(Table39[[#This Row],[CNA Hours]], Table39[[#This Row],[NA in Training Hours]], Table39[[#This Row],[Med Aide/Tech Hours]])</f>
        <v>155.03711111111113</v>
      </c>
      <c r="AE108" s="3">
        <f>SUM(Table39[[#This Row],[CNA Hours Contract]], Table39[[#This Row],[NA in Training Hours Contract]], Table39[[#This Row],[Med Aide/Tech Hours Contract]])</f>
        <v>14.668555555555557</v>
      </c>
      <c r="AF108" s="4">
        <f>Table39[[#This Row],[CNA/NA/Med Aide Contract Hours]]/Table39[[#This Row],[Total CNA, NA in Training, Med Aide/Tech Hours]]</f>
        <v>9.4613189386913807E-2</v>
      </c>
      <c r="AG108" s="3">
        <v>143.67811111111112</v>
      </c>
      <c r="AH108" s="3">
        <v>14.668555555555557</v>
      </c>
      <c r="AI108" s="4">
        <f>Table39[[#This Row],[CNA Hours Contract]]/Table39[[#This Row],[CNA Hours]]</f>
        <v>0.10209318205896978</v>
      </c>
      <c r="AJ108" s="3">
        <v>11.359</v>
      </c>
      <c r="AK108" s="3">
        <v>0</v>
      </c>
      <c r="AL108" s="4">
        <f>Table39[[#This Row],[NA in Training Hours Contract]]/Table39[[#This Row],[NA in Training Hours]]</f>
        <v>0</v>
      </c>
      <c r="AM108" s="3">
        <v>0</v>
      </c>
      <c r="AN108" s="3">
        <v>0</v>
      </c>
      <c r="AO108" s="4">
        <v>0</v>
      </c>
      <c r="AP108" s="1" t="s">
        <v>106</v>
      </c>
      <c r="AQ108" s="1">
        <v>3</v>
      </c>
    </row>
    <row r="109" spans="1:43" x14ac:dyDescent="0.2">
      <c r="A109" s="1" t="s">
        <v>681</v>
      </c>
      <c r="B109" s="1" t="s">
        <v>805</v>
      </c>
      <c r="C109" s="1" t="s">
        <v>1514</v>
      </c>
      <c r="D109" s="1" t="s">
        <v>1719</v>
      </c>
      <c r="E109" s="3">
        <v>105.77777777777777</v>
      </c>
      <c r="F109" s="3">
        <f t="shared" si="5"/>
        <v>340.52777777777783</v>
      </c>
      <c r="G109" s="3">
        <f>SUM(Table39[[#This Row],[RN Hours Contract (W/ Admin, DON)]], Table39[[#This Row],[LPN Contract Hours (w/ Admin)]], Table39[[#This Row],[CNA/NA/Med Aide Contract Hours]])</f>
        <v>70.75</v>
      </c>
      <c r="H109" s="4">
        <f>Table39[[#This Row],[Total Contract Hours]]/Table39[[#This Row],[Total Hours Nurse Staffing]]</f>
        <v>0.20776572314218122</v>
      </c>
      <c r="I109" s="3">
        <f>SUM(Table39[[#This Row],[RN Hours]], Table39[[#This Row],[RN Admin Hours]], Table39[[#This Row],[RN DON Hours]])</f>
        <v>68.76111111111112</v>
      </c>
      <c r="J109" s="3">
        <f t="shared" si="6"/>
        <v>2.75</v>
      </c>
      <c r="K109" s="4">
        <f>Table39[[#This Row],[RN Hours Contract (W/ Admin, DON)]]/Table39[[#This Row],[RN Hours (w/ Admin, DON)]]</f>
        <v>3.9993536398157871E-2</v>
      </c>
      <c r="L109" s="3">
        <v>47.858333333333334</v>
      </c>
      <c r="M109" s="3">
        <v>2.4527777777777779</v>
      </c>
      <c r="N109" s="4">
        <f>Table39[[#This Row],[RN Hours Contract]]/Table39[[#This Row],[RN Hours]]</f>
        <v>5.1250798073016426E-2</v>
      </c>
      <c r="O109" s="3">
        <v>15.361111111111111</v>
      </c>
      <c r="P109" s="3">
        <v>0</v>
      </c>
      <c r="Q109" s="4">
        <f>Table39[[#This Row],[RN Admin Hours Contract]]/Table39[[#This Row],[RN Admin Hours]]</f>
        <v>0</v>
      </c>
      <c r="R109" s="3">
        <v>5.541666666666667</v>
      </c>
      <c r="S109" s="3">
        <v>0.29722222222222222</v>
      </c>
      <c r="T109" s="4">
        <f>Table39[[#This Row],[RN DON Hours Contract]]/Table39[[#This Row],[RN DON Hours]]</f>
        <v>5.3634085213032576E-2</v>
      </c>
      <c r="U109" s="3">
        <f>SUM(Table39[[#This Row],[LPN Hours]], Table39[[#This Row],[LPN Admin Hours]])</f>
        <v>71.913888888888891</v>
      </c>
      <c r="V109" s="3">
        <f>Table39[[#This Row],[LPN Hours Contract]]+Table39[[#This Row],[LPN Admin Hours Contract]]</f>
        <v>13.105555555555556</v>
      </c>
      <c r="W109" s="4">
        <f t="shared" si="7"/>
        <v>0.18223956120359999</v>
      </c>
      <c r="X109" s="3">
        <v>71.913888888888891</v>
      </c>
      <c r="Y109" s="3">
        <v>13.105555555555556</v>
      </c>
      <c r="Z109" s="4">
        <f>Table39[[#This Row],[LPN Hours Contract]]/Table39[[#This Row],[LPN Hours]]</f>
        <v>0.18223956120359999</v>
      </c>
      <c r="AA109" s="3">
        <v>0</v>
      </c>
      <c r="AB109" s="3">
        <v>0</v>
      </c>
      <c r="AC109" s="4">
        <v>0</v>
      </c>
      <c r="AD109" s="3">
        <f>SUM(Table39[[#This Row],[CNA Hours]], Table39[[#This Row],[NA in Training Hours]], Table39[[#This Row],[Med Aide/Tech Hours]])</f>
        <v>199.85277777777779</v>
      </c>
      <c r="AE109" s="3">
        <f>SUM(Table39[[#This Row],[CNA Hours Contract]], Table39[[#This Row],[NA in Training Hours Contract]], Table39[[#This Row],[Med Aide/Tech Hours Contract]])</f>
        <v>54.894444444444446</v>
      </c>
      <c r="AF109" s="4">
        <f>Table39[[#This Row],[CNA/NA/Med Aide Contract Hours]]/Table39[[#This Row],[Total CNA, NA in Training, Med Aide/Tech Hours]]</f>
        <v>0.27467441310965013</v>
      </c>
      <c r="AG109" s="3">
        <v>177.10277777777779</v>
      </c>
      <c r="AH109" s="3">
        <v>54.894444444444446</v>
      </c>
      <c r="AI109" s="4">
        <f>Table39[[#This Row],[CNA Hours Contract]]/Table39[[#This Row],[CNA Hours]]</f>
        <v>0.30995812224540048</v>
      </c>
      <c r="AJ109" s="3">
        <v>22.75</v>
      </c>
      <c r="AK109" s="3">
        <v>0</v>
      </c>
      <c r="AL109" s="4">
        <f>Table39[[#This Row],[NA in Training Hours Contract]]/Table39[[#This Row],[NA in Training Hours]]</f>
        <v>0</v>
      </c>
      <c r="AM109" s="3">
        <v>0</v>
      </c>
      <c r="AN109" s="3">
        <v>0</v>
      </c>
      <c r="AO109" s="4">
        <v>0</v>
      </c>
      <c r="AP109" s="1" t="s">
        <v>107</v>
      </c>
      <c r="AQ109" s="1">
        <v>3</v>
      </c>
    </row>
    <row r="110" spans="1:43" x14ac:dyDescent="0.2">
      <c r="A110" s="1" t="s">
        <v>681</v>
      </c>
      <c r="B110" s="1" t="s">
        <v>806</v>
      </c>
      <c r="C110" s="1" t="s">
        <v>1376</v>
      </c>
      <c r="D110" s="1" t="s">
        <v>1708</v>
      </c>
      <c r="E110" s="3">
        <v>81.077777777777783</v>
      </c>
      <c r="F110" s="3">
        <f t="shared" si="5"/>
        <v>287.19444444444446</v>
      </c>
      <c r="G110" s="3">
        <f>SUM(Table39[[#This Row],[RN Hours Contract (W/ Admin, DON)]], Table39[[#This Row],[LPN Contract Hours (w/ Admin)]], Table39[[#This Row],[CNA/NA/Med Aide Contract Hours]])</f>
        <v>15.880555555555555</v>
      </c>
      <c r="H110" s="4">
        <f>Table39[[#This Row],[Total Contract Hours]]/Table39[[#This Row],[Total Hours Nurse Staffing]]</f>
        <v>5.529548312215881E-2</v>
      </c>
      <c r="I110" s="3">
        <f>SUM(Table39[[#This Row],[RN Hours]], Table39[[#This Row],[RN Admin Hours]], Table39[[#This Row],[RN DON Hours]])</f>
        <v>44.705555555555556</v>
      </c>
      <c r="J110" s="3">
        <f t="shared" si="6"/>
        <v>7.1916666666666664</v>
      </c>
      <c r="K110" s="4">
        <f>Table39[[#This Row],[RN Hours Contract (W/ Admin, DON)]]/Table39[[#This Row],[RN Hours (w/ Admin, DON)]]</f>
        <v>0.16086740400149124</v>
      </c>
      <c r="L110" s="3">
        <v>30.183333333333334</v>
      </c>
      <c r="M110" s="3">
        <v>2.6138888888888889</v>
      </c>
      <c r="N110" s="4">
        <f>Table39[[#This Row],[RN Hours Contract]]/Table39[[#This Row],[RN Hours]]</f>
        <v>8.6600404932817968E-2</v>
      </c>
      <c r="O110" s="3">
        <v>9.9444444444444446</v>
      </c>
      <c r="P110" s="3">
        <v>0</v>
      </c>
      <c r="Q110" s="4">
        <f>Table39[[#This Row],[RN Admin Hours Contract]]/Table39[[#This Row],[RN Admin Hours]]</f>
        <v>0</v>
      </c>
      <c r="R110" s="3">
        <v>4.5777777777777775</v>
      </c>
      <c r="S110" s="3">
        <v>4.5777777777777775</v>
      </c>
      <c r="T110" s="4">
        <f>Table39[[#This Row],[RN DON Hours Contract]]/Table39[[#This Row],[RN DON Hours]]</f>
        <v>1</v>
      </c>
      <c r="U110" s="3">
        <f>SUM(Table39[[#This Row],[LPN Hours]], Table39[[#This Row],[LPN Admin Hours]])</f>
        <v>70.797222222222217</v>
      </c>
      <c r="V110" s="3">
        <f>Table39[[#This Row],[LPN Hours Contract]]+Table39[[#This Row],[LPN Admin Hours Contract]]</f>
        <v>2.95</v>
      </c>
      <c r="W110" s="4">
        <f t="shared" si="7"/>
        <v>4.1668301487032613E-2</v>
      </c>
      <c r="X110" s="3">
        <v>70.797222222222217</v>
      </c>
      <c r="Y110" s="3">
        <v>2.95</v>
      </c>
      <c r="Z110" s="4">
        <f>Table39[[#This Row],[LPN Hours Contract]]/Table39[[#This Row],[LPN Hours]]</f>
        <v>4.1668301487032613E-2</v>
      </c>
      <c r="AA110" s="3">
        <v>0</v>
      </c>
      <c r="AB110" s="3">
        <v>0</v>
      </c>
      <c r="AC110" s="4">
        <v>0</v>
      </c>
      <c r="AD110" s="3">
        <f>SUM(Table39[[#This Row],[CNA Hours]], Table39[[#This Row],[NA in Training Hours]], Table39[[#This Row],[Med Aide/Tech Hours]])</f>
        <v>171.69166666666666</v>
      </c>
      <c r="AE110" s="3">
        <f>SUM(Table39[[#This Row],[CNA Hours Contract]], Table39[[#This Row],[NA in Training Hours Contract]], Table39[[#This Row],[Med Aide/Tech Hours Contract]])</f>
        <v>5.7388888888888889</v>
      </c>
      <c r="AF110" s="4">
        <f>Table39[[#This Row],[CNA/NA/Med Aide Contract Hours]]/Table39[[#This Row],[Total CNA, NA in Training, Med Aide/Tech Hours]]</f>
        <v>3.3425552913006196E-2</v>
      </c>
      <c r="AG110" s="3">
        <v>142.96666666666667</v>
      </c>
      <c r="AH110" s="3">
        <v>5.7388888888888889</v>
      </c>
      <c r="AI110" s="4">
        <f>Table39[[#This Row],[CNA Hours Contract]]/Table39[[#This Row],[CNA Hours]]</f>
        <v>4.0141447112769096E-2</v>
      </c>
      <c r="AJ110" s="3">
        <v>28.725000000000001</v>
      </c>
      <c r="AK110" s="3">
        <v>0</v>
      </c>
      <c r="AL110" s="4">
        <f>Table39[[#This Row],[NA in Training Hours Contract]]/Table39[[#This Row],[NA in Training Hours]]</f>
        <v>0</v>
      </c>
      <c r="AM110" s="3">
        <v>0</v>
      </c>
      <c r="AN110" s="3">
        <v>0</v>
      </c>
      <c r="AO110" s="4">
        <v>0</v>
      </c>
      <c r="AP110" s="1" t="s">
        <v>108</v>
      </c>
      <c r="AQ110" s="1">
        <v>3</v>
      </c>
    </row>
    <row r="111" spans="1:43" x14ac:dyDescent="0.2">
      <c r="A111" s="1" t="s">
        <v>681</v>
      </c>
      <c r="B111" s="1" t="s">
        <v>807</v>
      </c>
      <c r="C111" s="1" t="s">
        <v>1477</v>
      </c>
      <c r="D111" s="1" t="s">
        <v>1725</v>
      </c>
      <c r="E111" s="3">
        <v>85.777777777777771</v>
      </c>
      <c r="F111" s="3">
        <f t="shared" si="5"/>
        <v>237.16388888888889</v>
      </c>
      <c r="G111" s="3">
        <f>SUM(Table39[[#This Row],[RN Hours Contract (W/ Admin, DON)]], Table39[[#This Row],[LPN Contract Hours (w/ Admin)]], Table39[[#This Row],[CNA/NA/Med Aide Contract Hours]])</f>
        <v>40.883333333333333</v>
      </c>
      <c r="H111" s="4">
        <f>Table39[[#This Row],[Total Contract Hours]]/Table39[[#This Row],[Total Hours Nurse Staffing]]</f>
        <v>0.17238430995912343</v>
      </c>
      <c r="I111" s="3">
        <f>SUM(Table39[[#This Row],[RN Hours]], Table39[[#This Row],[RN Admin Hours]], Table39[[#This Row],[RN DON Hours]])</f>
        <v>39.677777777777784</v>
      </c>
      <c r="J111" s="3">
        <f t="shared" si="6"/>
        <v>7.6611111111111114</v>
      </c>
      <c r="K111" s="4">
        <f>Table39[[#This Row],[RN Hours Contract (W/ Admin, DON)]]/Table39[[#This Row],[RN Hours (w/ Admin, DON)]]</f>
        <v>0.19308316998039762</v>
      </c>
      <c r="L111" s="3">
        <v>31.041666666666668</v>
      </c>
      <c r="M111" s="3">
        <v>7.6611111111111114</v>
      </c>
      <c r="N111" s="4">
        <f>Table39[[#This Row],[RN Hours Contract]]/Table39[[#This Row],[RN Hours]]</f>
        <v>0.24680089485458612</v>
      </c>
      <c r="O111" s="3">
        <v>5.5250000000000004</v>
      </c>
      <c r="P111" s="3">
        <v>0</v>
      </c>
      <c r="Q111" s="4">
        <f>Table39[[#This Row],[RN Admin Hours Contract]]/Table39[[#This Row],[RN Admin Hours]]</f>
        <v>0</v>
      </c>
      <c r="R111" s="3">
        <v>3.1111111111111112</v>
      </c>
      <c r="S111" s="3">
        <v>0</v>
      </c>
      <c r="T111" s="4">
        <f>Table39[[#This Row],[RN DON Hours Contract]]/Table39[[#This Row],[RN DON Hours]]</f>
        <v>0</v>
      </c>
      <c r="U111" s="3">
        <f>SUM(Table39[[#This Row],[LPN Hours]], Table39[[#This Row],[LPN Admin Hours]])</f>
        <v>76.761111111111106</v>
      </c>
      <c r="V111" s="3">
        <f>Table39[[#This Row],[LPN Hours Contract]]+Table39[[#This Row],[LPN Admin Hours Contract]]</f>
        <v>13.074999999999999</v>
      </c>
      <c r="W111" s="4">
        <f t="shared" si="7"/>
        <v>0.1703336469566476</v>
      </c>
      <c r="X111" s="3">
        <v>76.672222222222217</v>
      </c>
      <c r="Y111" s="3">
        <v>12.986111111111111</v>
      </c>
      <c r="Z111" s="4">
        <f>Table39[[#This Row],[LPN Hours Contract]]/Table39[[#This Row],[LPN Hours]]</f>
        <v>0.16937178465328601</v>
      </c>
      <c r="AA111" s="3">
        <v>8.8888888888888892E-2</v>
      </c>
      <c r="AB111" s="3">
        <v>8.8888888888888892E-2</v>
      </c>
      <c r="AC111" s="4">
        <f>Table39[[#This Row],[LPN Admin Hours Contract]]/Table39[[#This Row],[LPN Admin Hours]]</f>
        <v>1</v>
      </c>
      <c r="AD111" s="3">
        <f>SUM(Table39[[#This Row],[CNA Hours]], Table39[[#This Row],[NA in Training Hours]], Table39[[#This Row],[Med Aide/Tech Hours]])</f>
        <v>120.72499999999999</v>
      </c>
      <c r="AE111" s="3">
        <f>SUM(Table39[[#This Row],[CNA Hours Contract]], Table39[[#This Row],[NA in Training Hours Contract]], Table39[[#This Row],[Med Aide/Tech Hours Contract]])</f>
        <v>20.147222222222222</v>
      </c>
      <c r="AF111" s="4">
        <f>Table39[[#This Row],[CNA/NA/Med Aide Contract Hours]]/Table39[[#This Row],[Total CNA, NA in Training, Med Aide/Tech Hours]]</f>
        <v>0.16688525344561791</v>
      </c>
      <c r="AG111" s="3">
        <v>86.822222222222223</v>
      </c>
      <c r="AH111" s="3">
        <v>20.147222222222222</v>
      </c>
      <c r="AI111" s="4">
        <f>Table39[[#This Row],[CNA Hours Contract]]/Table39[[#This Row],[CNA Hours]]</f>
        <v>0.23205144612234452</v>
      </c>
      <c r="AJ111" s="3">
        <v>33.902777777777779</v>
      </c>
      <c r="AK111" s="3">
        <v>0</v>
      </c>
      <c r="AL111" s="4">
        <f>Table39[[#This Row],[NA in Training Hours Contract]]/Table39[[#This Row],[NA in Training Hours]]</f>
        <v>0</v>
      </c>
      <c r="AM111" s="3">
        <v>0</v>
      </c>
      <c r="AN111" s="3">
        <v>0</v>
      </c>
      <c r="AO111" s="4">
        <v>0</v>
      </c>
      <c r="AP111" s="1" t="s">
        <v>109</v>
      </c>
      <c r="AQ111" s="1">
        <v>3</v>
      </c>
    </row>
    <row r="112" spans="1:43" x14ac:dyDescent="0.2">
      <c r="A112" s="1" t="s">
        <v>681</v>
      </c>
      <c r="B112" s="1" t="s">
        <v>808</v>
      </c>
      <c r="C112" s="1" t="s">
        <v>1515</v>
      </c>
      <c r="D112" s="1" t="s">
        <v>1713</v>
      </c>
      <c r="E112" s="3">
        <v>61.577777777777776</v>
      </c>
      <c r="F112" s="3">
        <f t="shared" si="5"/>
        <v>250.13133333333334</v>
      </c>
      <c r="G112" s="3">
        <f>SUM(Table39[[#This Row],[RN Hours Contract (W/ Admin, DON)]], Table39[[#This Row],[LPN Contract Hours (w/ Admin)]], Table39[[#This Row],[CNA/NA/Med Aide Contract Hours]])</f>
        <v>10.187777777777777</v>
      </c>
      <c r="H112" s="4">
        <f>Table39[[#This Row],[Total Contract Hours]]/Table39[[#This Row],[Total Hours Nurse Staffing]]</f>
        <v>4.0729714434461536E-2</v>
      </c>
      <c r="I112" s="3">
        <f>SUM(Table39[[#This Row],[RN Hours]], Table39[[#This Row],[RN Admin Hours]], Table39[[#This Row],[RN DON Hours]])</f>
        <v>46.457777777777785</v>
      </c>
      <c r="J112" s="3">
        <f t="shared" si="6"/>
        <v>5.8377777777777773</v>
      </c>
      <c r="K112" s="4">
        <f>Table39[[#This Row],[RN Hours Contract (W/ Admin, DON)]]/Table39[[#This Row],[RN Hours (w/ Admin, DON)]]</f>
        <v>0.12565770592174491</v>
      </c>
      <c r="L112" s="3">
        <v>31.595555555555556</v>
      </c>
      <c r="M112" s="3">
        <v>5.8377777777777773</v>
      </c>
      <c r="N112" s="4">
        <f>Table39[[#This Row],[RN Hours Contract]]/Table39[[#This Row],[RN Hours]]</f>
        <v>0.18476578984385988</v>
      </c>
      <c r="O112" s="3">
        <v>9.2622222222222241</v>
      </c>
      <c r="P112" s="3">
        <v>0</v>
      </c>
      <c r="Q112" s="4">
        <f>Table39[[#This Row],[RN Admin Hours Contract]]/Table39[[#This Row],[RN Admin Hours]]</f>
        <v>0</v>
      </c>
      <c r="R112" s="3">
        <v>5.6</v>
      </c>
      <c r="S112" s="3">
        <v>0</v>
      </c>
      <c r="T112" s="4">
        <f>Table39[[#This Row],[RN DON Hours Contract]]/Table39[[#This Row],[RN DON Hours]]</f>
        <v>0</v>
      </c>
      <c r="U112" s="3">
        <f>SUM(Table39[[#This Row],[LPN Hours]], Table39[[#This Row],[LPN Admin Hours]])</f>
        <v>53.671666666666674</v>
      </c>
      <c r="V112" s="3">
        <f>Table39[[#This Row],[LPN Hours Contract]]+Table39[[#This Row],[LPN Admin Hours Contract]]</f>
        <v>0.43055555555555558</v>
      </c>
      <c r="W112" s="4">
        <f t="shared" si="7"/>
        <v>8.0220269333084911E-3</v>
      </c>
      <c r="X112" s="3">
        <v>49.422777777777782</v>
      </c>
      <c r="Y112" s="3">
        <v>0.43055555555555558</v>
      </c>
      <c r="Z112" s="4">
        <f>Table39[[#This Row],[LPN Hours Contract]]/Table39[[#This Row],[LPN Hours]]</f>
        <v>8.7116826474522534E-3</v>
      </c>
      <c r="AA112" s="3">
        <v>4.2488888888888914</v>
      </c>
      <c r="AB112" s="3">
        <v>0</v>
      </c>
      <c r="AC112" s="4">
        <f>Table39[[#This Row],[LPN Admin Hours Contract]]/Table39[[#This Row],[LPN Admin Hours]]</f>
        <v>0</v>
      </c>
      <c r="AD112" s="3">
        <f>SUM(Table39[[#This Row],[CNA Hours]], Table39[[#This Row],[NA in Training Hours]], Table39[[#This Row],[Med Aide/Tech Hours]])</f>
        <v>150.00188888888889</v>
      </c>
      <c r="AE112" s="3">
        <f>SUM(Table39[[#This Row],[CNA Hours Contract]], Table39[[#This Row],[NA in Training Hours Contract]], Table39[[#This Row],[Med Aide/Tech Hours Contract]])</f>
        <v>3.9194444444444443</v>
      </c>
      <c r="AF112" s="4">
        <f>Table39[[#This Row],[CNA/NA/Med Aide Contract Hours]]/Table39[[#This Row],[Total CNA, NA in Training, Med Aide/Tech Hours]]</f>
        <v>2.612930059399252E-2</v>
      </c>
      <c r="AG112" s="3">
        <v>150.00188888888889</v>
      </c>
      <c r="AH112" s="3">
        <v>3.9194444444444443</v>
      </c>
      <c r="AI112" s="4">
        <f>Table39[[#This Row],[CNA Hours Contract]]/Table39[[#This Row],[CNA Hours]]</f>
        <v>2.612930059399252E-2</v>
      </c>
      <c r="AJ112" s="3">
        <v>0</v>
      </c>
      <c r="AK112" s="3">
        <v>0</v>
      </c>
      <c r="AL112" s="4">
        <v>0</v>
      </c>
      <c r="AM112" s="3">
        <v>0</v>
      </c>
      <c r="AN112" s="3">
        <v>0</v>
      </c>
      <c r="AO112" s="4">
        <v>0</v>
      </c>
      <c r="AP112" s="1" t="s">
        <v>110</v>
      </c>
      <c r="AQ112" s="1">
        <v>3</v>
      </c>
    </row>
    <row r="113" spans="1:43" x14ac:dyDescent="0.2">
      <c r="A113" s="1" t="s">
        <v>681</v>
      </c>
      <c r="B113" s="1" t="s">
        <v>809</v>
      </c>
      <c r="C113" s="1" t="s">
        <v>1454</v>
      </c>
      <c r="D113" s="1" t="s">
        <v>1720</v>
      </c>
      <c r="E113" s="3">
        <v>77.511111111111106</v>
      </c>
      <c r="F113" s="3">
        <f t="shared" si="5"/>
        <v>239.41944444444445</v>
      </c>
      <c r="G113" s="3">
        <f>SUM(Table39[[#This Row],[RN Hours Contract (W/ Admin, DON)]], Table39[[#This Row],[LPN Contract Hours (w/ Admin)]], Table39[[#This Row],[CNA/NA/Med Aide Contract Hours]])</f>
        <v>25.138888888888889</v>
      </c>
      <c r="H113" s="4">
        <f>Table39[[#This Row],[Total Contract Hours]]/Table39[[#This Row],[Total Hours Nurse Staffing]]</f>
        <v>0.1049993618823311</v>
      </c>
      <c r="I113" s="3">
        <f>SUM(Table39[[#This Row],[RN Hours]], Table39[[#This Row],[RN Admin Hours]], Table39[[#This Row],[RN DON Hours]])</f>
        <v>51.894444444444453</v>
      </c>
      <c r="J113" s="3">
        <f t="shared" si="6"/>
        <v>6.958333333333333</v>
      </c>
      <c r="K113" s="4">
        <f>Table39[[#This Row],[RN Hours Contract (W/ Admin, DON)]]/Table39[[#This Row],[RN Hours (w/ Admin, DON)]]</f>
        <v>0.13408628626485383</v>
      </c>
      <c r="L113" s="3">
        <v>39.458333333333336</v>
      </c>
      <c r="M113" s="3">
        <v>6.958333333333333</v>
      </c>
      <c r="N113" s="4">
        <f>Table39[[#This Row],[RN Hours Contract]]/Table39[[#This Row],[RN Hours]]</f>
        <v>0.17634635691657866</v>
      </c>
      <c r="O113" s="3">
        <v>8.780555555555555</v>
      </c>
      <c r="P113" s="3">
        <v>0</v>
      </c>
      <c r="Q113" s="4">
        <f>Table39[[#This Row],[RN Admin Hours Contract]]/Table39[[#This Row],[RN Admin Hours]]</f>
        <v>0</v>
      </c>
      <c r="R113" s="3">
        <v>3.6555555555555554</v>
      </c>
      <c r="S113" s="3">
        <v>0</v>
      </c>
      <c r="T113" s="4">
        <f>Table39[[#This Row],[RN DON Hours Contract]]/Table39[[#This Row],[RN DON Hours]]</f>
        <v>0</v>
      </c>
      <c r="U113" s="3">
        <f>SUM(Table39[[#This Row],[LPN Hours]], Table39[[#This Row],[LPN Admin Hours]])</f>
        <v>68.847222222222229</v>
      </c>
      <c r="V113" s="3">
        <f>Table39[[#This Row],[LPN Hours Contract]]+Table39[[#This Row],[LPN Admin Hours Contract]]</f>
        <v>14.047222222222222</v>
      </c>
      <c r="W113" s="4">
        <f t="shared" si="7"/>
        <v>0.20403469840629412</v>
      </c>
      <c r="X113" s="3">
        <v>68.847222222222229</v>
      </c>
      <c r="Y113" s="3">
        <v>14.047222222222222</v>
      </c>
      <c r="Z113" s="4">
        <f>Table39[[#This Row],[LPN Hours Contract]]/Table39[[#This Row],[LPN Hours]]</f>
        <v>0.20403469840629412</v>
      </c>
      <c r="AA113" s="3">
        <v>0</v>
      </c>
      <c r="AB113" s="3">
        <v>0</v>
      </c>
      <c r="AC113" s="4">
        <v>0</v>
      </c>
      <c r="AD113" s="3">
        <f>SUM(Table39[[#This Row],[CNA Hours]], Table39[[#This Row],[NA in Training Hours]], Table39[[#This Row],[Med Aide/Tech Hours]])</f>
        <v>118.67777777777778</v>
      </c>
      <c r="AE113" s="3">
        <f>SUM(Table39[[#This Row],[CNA Hours Contract]], Table39[[#This Row],[NA in Training Hours Contract]], Table39[[#This Row],[Med Aide/Tech Hours Contract]])</f>
        <v>4.1333333333333337</v>
      </c>
      <c r="AF113" s="4">
        <f>Table39[[#This Row],[CNA/NA/Med Aide Contract Hours]]/Table39[[#This Row],[Total CNA, NA in Training, Med Aide/Tech Hours]]</f>
        <v>3.4828199606778396E-2</v>
      </c>
      <c r="AG113" s="3">
        <v>118.67777777777778</v>
      </c>
      <c r="AH113" s="3">
        <v>4.1333333333333337</v>
      </c>
      <c r="AI113" s="4">
        <f>Table39[[#This Row],[CNA Hours Contract]]/Table39[[#This Row],[CNA Hours]]</f>
        <v>3.4828199606778396E-2</v>
      </c>
      <c r="AJ113" s="3">
        <v>0</v>
      </c>
      <c r="AK113" s="3">
        <v>0</v>
      </c>
      <c r="AL113" s="4">
        <v>0</v>
      </c>
      <c r="AM113" s="3">
        <v>0</v>
      </c>
      <c r="AN113" s="3">
        <v>0</v>
      </c>
      <c r="AO113" s="4">
        <v>0</v>
      </c>
      <c r="AP113" s="1" t="s">
        <v>111</v>
      </c>
      <c r="AQ113" s="1">
        <v>3</v>
      </c>
    </row>
    <row r="114" spans="1:43" x14ac:dyDescent="0.2">
      <c r="A114" s="1" t="s">
        <v>681</v>
      </c>
      <c r="B114" s="1" t="s">
        <v>810</v>
      </c>
      <c r="C114" s="1" t="s">
        <v>1516</v>
      </c>
      <c r="D114" s="1" t="s">
        <v>1688</v>
      </c>
      <c r="E114" s="3">
        <v>87.333333333333329</v>
      </c>
      <c r="F114" s="3">
        <f t="shared" si="5"/>
        <v>465.22222222222229</v>
      </c>
      <c r="G114" s="3">
        <f>SUM(Table39[[#This Row],[RN Hours Contract (W/ Admin, DON)]], Table39[[#This Row],[LPN Contract Hours (w/ Admin)]], Table39[[#This Row],[CNA/NA/Med Aide Contract Hours]])</f>
        <v>11.65</v>
      </c>
      <c r="H114" s="4">
        <f>Table39[[#This Row],[Total Contract Hours]]/Table39[[#This Row],[Total Hours Nurse Staffing]]</f>
        <v>2.5041796035347501E-2</v>
      </c>
      <c r="I114" s="3">
        <f>SUM(Table39[[#This Row],[RN Hours]], Table39[[#This Row],[RN Admin Hours]], Table39[[#This Row],[RN DON Hours]])</f>
        <v>147.81944444444446</v>
      </c>
      <c r="J114" s="3">
        <f t="shared" si="6"/>
        <v>1.0472222222222223</v>
      </c>
      <c r="K114" s="4">
        <f>Table39[[#This Row],[RN Hours Contract (W/ Admin, DON)]]/Table39[[#This Row],[RN Hours (w/ Admin, DON)]]</f>
        <v>7.0844686648501359E-3</v>
      </c>
      <c r="L114" s="3">
        <v>88.927777777777777</v>
      </c>
      <c r="M114" s="3">
        <v>1.0472222222222223</v>
      </c>
      <c r="N114" s="4">
        <f>Table39[[#This Row],[RN Hours Contract]]/Table39[[#This Row],[RN Hours]]</f>
        <v>1.1776097957143751E-2</v>
      </c>
      <c r="O114" s="3">
        <v>54.269444444444446</v>
      </c>
      <c r="P114" s="3">
        <v>0</v>
      </c>
      <c r="Q114" s="4">
        <f>Table39[[#This Row],[RN Admin Hours Contract]]/Table39[[#This Row],[RN Admin Hours]]</f>
        <v>0</v>
      </c>
      <c r="R114" s="3">
        <v>4.6222222222222218</v>
      </c>
      <c r="S114" s="3">
        <v>0</v>
      </c>
      <c r="T114" s="4">
        <f>Table39[[#This Row],[RN DON Hours Contract]]/Table39[[#This Row],[RN DON Hours]]</f>
        <v>0</v>
      </c>
      <c r="U114" s="3">
        <f>SUM(Table39[[#This Row],[LPN Hours]], Table39[[#This Row],[LPN Admin Hours]])</f>
        <v>27.630555555555556</v>
      </c>
      <c r="V114" s="3">
        <f>Table39[[#This Row],[LPN Hours Contract]]+Table39[[#This Row],[LPN Admin Hours Contract]]</f>
        <v>10.602777777777778</v>
      </c>
      <c r="W114" s="4">
        <f t="shared" si="7"/>
        <v>0.38373378908213529</v>
      </c>
      <c r="X114" s="3">
        <v>27.630555555555556</v>
      </c>
      <c r="Y114" s="3">
        <v>10.602777777777778</v>
      </c>
      <c r="Z114" s="4">
        <f>Table39[[#This Row],[LPN Hours Contract]]/Table39[[#This Row],[LPN Hours]]</f>
        <v>0.38373378908213529</v>
      </c>
      <c r="AA114" s="3">
        <v>0</v>
      </c>
      <c r="AB114" s="3">
        <v>0</v>
      </c>
      <c r="AC114" s="4">
        <v>0</v>
      </c>
      <c r="AD114" s="3">
        <f>SUM(Table39[[#This Row],[CNA Hours]], Table39[[#This Row],[NA in Training Hours]], Table39[[#This Row],[Med Aide/Tech Hours]])</f>
        <v>289.77222222222224</v>
      </c>
      <c r="AE114" s="3">
        <f>SUM(Table39[[#This Row],[CNA Hours Contract]], Table39[[#This Row],[NA in Training Hours Contract]], Table39[[#This Row],[Med Aide/Tech Hours Contract]])</f>
        <v>0</v>
      </c>
      <c r="AF114" s="4">
        <f>Table39[[#This Row],[CNA/NA/Med Aide Contract Hours]]/Table39[[#This Row],[Total CNA, NA in Training, Med Aide/Tech Hours]]</f>
        <v>0</v>
      </c>
      <c r="AG114" s="3">
        <v>289.77222222222224</v>
      </c>
      <c r="AH114" s="3">
        <v>0</v>
      </c>
      <c r="AI114" s="4">
        <f>Table39[[#This Row],[CNA Hours Contract]]/Table39[[#This Row],[CNA Hours]]</f>
        <v>0</v>
      </c>
      <c r="AJ114" s="3">
        <v>0</v>
      </c>
      <c r="AK114" s="3">
        <v>0</v>
      </c>
      <c r="AL114" s="4">
        <v>0</v>
      </c>
      <c r="AM114" s="3">
        <v>0</v>
      </c>
      <c r="AN114" s="3">
        <v>0</v>
      </c>
      <c r="AO114" s="4">
        <v>0</v>
      </c>
      <c r="AP114" s="1" t="s">
        <v>112</v>
      </c>
      <c r="AQ114" s="1">
        <v>3</v>
      </c>
    </row>
    <row r="115" spans="1:43" x14ac:dyDescent="0.2">
      <c r="A115" s="1" t="s">
        <v>681</v>
      </c>
      <c r="B115" s="1" t="s">
        <v>685</v>
      </c>
      <c r="C115" s="1" t="s">
        <v>1419</v>
      </c>
      <c r="D115" s="1" t="s">
        <v>1738</v>
      </c>
      <c r="E115" s="3">
        <v>102.24444444444444</v>
      </c>
      <c r="F115" s="3">
        <f t="shared" si="5"/>
        <v>432.58333333333331</v>
      </c>
      <c r="G115" s="3">
        <f>SUM(Table39[[#This Row],[RN Hours Contract (W/ Admin, DON)]], Table39[[#This Row],[LPN Contract Hours (w/ Admin)]], Table39[[#This Row],[CNA/NA/Med Aide Contract Hours]])</f>
        <v>1.8194444444444444</v>
      </c>
      <c r="H115" s="4">
        <f>Table39[[#This Row],[Total Contract Hours]]/Table39[[#This Row],[Total Hours Nurse Staffing]]</f>
        <v>4.2059975598792787E-3</v>
      </c>
      <c r="I115" s="3">
        <f>SUM(Table39[[#This Row],[RN Hours]], Table39[[#This Row],[RN Admin Hours]], Table39[[#This Row],[RN DON Hours]])</f>
        <v>102.27633333333333</v>
      </c>
      <c r="J115" s="3">
        <f t="shared" si="6"/>
        <v>0</v>
      </c>
      <c r="K115" s="4">
        <f>Table39[[#This Row],[RN Hours Contract (W/ Admin, DON)]]/Table39[[#This Row],[RN Hours (w/ Admin, DON)]]</f>
        <v>0</v>
      </c>
      <c r="L115" s="3">
        <v>78.831111111111113</v>
      </c>
      <c r="M115" s="3">
        <v>0</v>
      </c>
      <c r="N115" s="4">
        <f>Table39[[#This Row],[RN Hours Contract]]/Table39[[#This Row],[RN Hours]]</f>
        <v>0</v>
      </c>
      <c r="O115" s="3">
        <v>16.478555555555548</v>
      </c>
      <c r="P115" s="3">
        <v>0</v>
      </c>
      <c r="Q115" s="4">
        <f>Table39[[#This Row],[RN Admin Hours Contract]]/Table39[[#This Row],[RN Admin Hours]]</f>
        <v>0</v>
      </c>
      <c r="R115" s="3">
        <v>6.9666666666666668</v>
      </c>
      <c r="S115" s="3">
        <v>0</v>
      </c>
      <c r="T115" s="4">
        <f>Table39[[#This Row],[RN DON Hours Contract]]/Table39[[#This Row],[RN DON Hours]]</f>
        <v>0</v>
      </c>
      <c r="U115" s="3">
        <f>SUM(Table39[[#This Row],[LPN Hours]], Table39[[#This Row],[LPN Admin Hours]])</f>
        <v>106.63755555555554</v>
      </c>
      <c r="V115" s="3">
        <f>Table39[[#This Row],[LPN Hours Contract]]+Table39[[#This Row],[LPN Admin Hours Contract]]</f>
        <v>1.5083333333333333</v>
      </c>
      <c r="W115" s="4">
        <f t="shared" si="7"/>
        <v>1.4144485265770453E-2</v>
      </c>
      <c r="X115" s="3">
        <v>102.62644444444443</v>
      </c>
      <c r="Y115" s="3">
        <v>1.5083333333333333</v>
      </c>
      <c r="Z115" s="4">
        <f>Table39[[#This Row],[LPN Hours Contract]]/Table39[[#This Row],[LPN Hours]]</f>
        <v>1.4697316481132219E-2</v>
      </c>
      <c r="AA115" s="3">
        <v>4.011111111111112</v>
      </c>
      <c r="AB115" s="3">
        <v>0</v>
      </c>
      <c r="AC115" s="4">
        <f>Table39[[#This Row],[LPN Admin Hours Contract]]/Table39[[#This Row],[LPN Admin Hours]]</f>
        <v>0</v>
      </c>
      <c r="AD115" s="3">
        <f>SUM(Table39[[#This Row],[CNA Hours]], Table39[[#This Row],[NA in Training Hours]], Table39[[#This Row],[Med Aide/Tech Hours]])</f>
        <v>223.66944444444445</v>
      </c>
      <c r="AE115" s="3">
        <f>SUM(Table39[[#This Row],[CNA Hours Contract]], Table39[[#This Row],[NA in Training Hours Contract]], Table39[[#This Row],[Med Aide/Tech Hours Contract]])</f>
        <v>0.31111111111111112</v>
      </c>
      <c r="AF115" s="4">
        <f>Table39[[#This Row],[CNA/NA/Med Aide Contract Hours]]/Table39[[#This Row],[Total CNA, NA in Training, Med Aide/Tech Hours]]</f>
        <v>1.3909414935234286E-3</v>
      </c>
      <c r="AG115" s="3">
        <v>223.66944444444445</v>
      </c>
      <c r="AH115" s="3">
        <v>0.31111111111111112</v>
      </c>
      <c r="AI115" s="4">
        <f>Table39[[#This Row],[CNA Hours Contract]]/Table39[[#This Row],[CNA Hours]]</f>
        <v>1.3909414935234286E-3</v>
      </c>
      <c r="AJ115" s="3">
        <v>0</v>
      </c>
      <c r="AK115" s="3">
        <v>0</v>
      </c>
      <c r="AL115" s="4">
        <v>0</v>
      </c>
      <c r="AM115" s="3">
        <v>0</v>
      </c>
      <c r="AN115" s="3">
        <v>0</v>
      </c>
      <c r="AO115" s="4">
        <v>0</v>
      </c>
      <c r="AP115" s="1" t="s">
        <v>113</v>
      </c>
      <c r="AQ115" s="1">
        <v>3</v>
      </c>
    </row>
    <row r="116" spans="1:43" x14ac:dyDescent="0.2">
      <c r="A116" s="1" t="s">
        <v>681</v>
      </c>
      <c r="B116" s="1" t="s">
        <v>811</v>
      </c>
      <c r="C116" s="1" t="s">
        <v>1517</v>
      </c>
      <c r="D116" s="1" t="s">
        <v>1709</v>
      </c>
      <c r="E116" s="3">
        <v>167.56666666666666</v>
      </c>
      <c r="F116" s="3">
        <f t="shared" si="5"/>
        <v>616.44288888888889</v>
      </c>
      <c r="G116" s="3">
        <f>SUM(Table39[[#This Row],[RN Hours Contract (W/ Admin, DON)]], Table39[[#This Row],[LPN Contract Hours (w/ Admin)]], Table39[[#This Row],[CNA/NA/Med Aide Contract Hours]])</f>
        <v>49.258555555555574</v>
      </c>
      <c r="H116" s="4">
        <f>Table39[[#This Row],[Total Contract Hours]]/Table39[[#This Row],[Total Hours Nurse Staffing]]</f>
        <v>7.9907735888302564E-2</v>
      </c>
      <c r="I116" s="3">
        <f>SUM(Table39[[#This Row],[RN Hours]], Table39[[#This Row],[RN Admin Hours]], Table39[[#This Row],[RN DON Hours]])</f>
        <v>96.878444444444426</v>
      </c>
      <c r="J116" s="3">
        <f t="shared" si="6"/>
        <v>0.51533333333333331</v>
      </c>
      <c r="K116" s="4">
        <f>Table39[[#This Row],[RN Hours Contract (W/ Admin, DON)]]/Table39[[#This Row],[RN Hours (w/ Admin, DON)]]</f>
        <v>5.3193807589350236E-3</v>
      </c>
      <c r="L116" s="3">
        <v>31.866666666666667</v>
      </c>
      <c r="M116" s="3">
        <v>0.51533333333333331</v>
      </c>
      <c r="N116" s="4">
        <f>Table39[[#This Row],[RN Hours Contract]]/Table39[[#This Row],[RN Hours]]</f>
        <v>1.6171548117154811E-2</v>
      </c>
      <c r="O116" s="3">
        <v>59.322888888888876</v>
      </c>
      <c r="P116" s="3">
        <v>0</v>
      </c>
      <c r="Q116" s="4">
        <f>Table39[[#This Row],[RN Admin Hours Contract]]/Table39[[#This Row],[RN Admin Hours]]</f>
        <v>0</v>
      </c>
      <c r="R116" s="3">
        <v>5.6888888888888891</v>
      </c>
      <c r="S116" s="3">
        <v>0</v>
      </c>
      <c r="T116" s="4">
        <f>Table39[[#This Row],[RN DON Hours Contract]]/Table39[[#This Row],[RN DON Hours]]</f>
        <v>0</v>
      </c>
      <c r="U116" s="3">
        <f>SUM(Table39[[#This Row],[LPN Hours]], Table39[[#This Row],[LPN Admin Hours]])</f>
        <v>192.13044444444444</v>
      </c>
      <c r="V116" s="3">
        <f>Table39[[#This Row],[LPN Hours Contract]]+Table39[[#This Row],[LPN Admin Hours Contract]]</f>
        <v>9.4938888888888915</v>
      </c>
      <c r="W116" s="4">
        <f t="shared" si="7"/>
        <v>4.9413766341617461E-2</v>
      </c>
      <c r="X116" s="3">
        <v>178.68588888888888</v>
      </c>
      <c r="Y116" s="3">
        <v>9.4938888888888915</v>
      </c>
      <c r="Z116" s="4">
        <f>Table39[[#This Row],[LPN Hours Contract]]/Table39[[#This Row],[LPN Hours]]</f>
        <v>5.3131721524985201E-2</v>
      </c>
      <c r="AA116" s="3">
        <v>13.444555555555555</v>
      </c>
      <c r="AB116" s="3">
        <v>0</v>
      </c>
      <c r="AC116" s="4">
        <f>Table39[[#This Row],[LPN Admin Hours Contract]]/Table39[[#This Row],[LPN Admin Hours]]</f>
        <v>0</v>
      </c>
      <c r="AD116" s="3">
        <f>SUM(Table39[[#This Row],[CNA Hours]], Table39[[#This Row],[NA in Training Hours]], Table39[[#This Row],[Med Aide/Tech Hours]])</f>
        <v>327.43400000000003</v>
      </c>
      <c r="AE116" s="3">
        <f>SUM(Table39[[#This Row],[CNA Hours Contract]], Table39[[#This Row],[NA in Training Hours Contract]], Table39[[#This Row],[Med Aide/Tech Hours Contract]])</f>
        <v>39.249333333333347</v>
      </c>
      <c r="AF116" s="4">
        <f>Table39[[#This Row],[CNA/NA/Med Aide Contract Hours]]/Table39[[#This Row],[Total CNA, NA in Training, Med Aide/Tech Hours]]</f>
        <v>0.11986944951756184</v>
      </c>
      <c r="AG116" s="3">
        <v>327.43400000000003</v>
      </c>
      <c r="AH116" s="3">
        <v>39.249333333333347</v>
      </c>
      <c r="AI116" s="4">
        <f>Table39[[#This Row],[CNA Hours Contract]]/Table39[[#This Row],[CNA Hours]]</f>
        <v>0.11986944951756184</v>
      </c>
      <c r="AJ116" s="3">
        <v>0</v>
      </c>
      <c r="AK116" s="3">
        <v>0</v>
      </c>
      <c r="AL116" s="4">
        <v>0</v>
      </c>
      <c r="AM116" s="3">
        <v>0</v>
      </c>
      <c r="AN116" s="3">
        <v>0</v>
      </c>
      <c r="AO116" s="4">
        <v>0</v>
      </c>
      <c r="AP116" s="1" t="s">
        <v>114</v>
      </c>
      <c r="AQ116" s="1">
        <v>3</v>
      </c>
    </row>
    <row r="117" spans="1:43" x14ac:dyDescent="0.2">
      <c r="A117" s="1" t="s">
        <v>681</v>
      </c>
      <c r="B117" s="1" t="s">
        <v>812</v>
      </c>
      <c r="C117" s="1" t="s">
        <v>1512</v>
      </c>
      <c r="D117" s="1" t="s">
        <v>1700</v>
      </c>
      <c r="E117" s="3">
        <v>98.955555555555549</v>
      </c>
      <c r="F117" s="3">
        <f t="shared" si="5"/>
        <v>331.57266666666669</v>
      </c>
      <c r="G117" s="3">
        <f>SUM(Table39[[#This Row],[RN Hours Contract (W/ Admin, DON)]], Table39[[#This Row],[LPN Contract Hours (w/ Admin)]], Table39[[#This Row],[CNA/NA/Med Aide Contract Hours]])</f>
        <v>331.57266666666669</v>
      </c>
      <c r="H117" s="4">
        <f>Table39[[#This Row],[Total Contract Hours]]/Table39[[#This Row],[Total Hours Nurse Staffing]]</f>
        <v>1</v>
      </c>
      <c r="I117" s="3">
        <f>SUM(Table39[[#This Row],[RN Hours]], Table39[[#This Row],[RN Admin Hours]], Table39[[#This Row],[RN DON Hours]])</f>
        <v>43.255555555555553</v>
      </c>
      <c r="J117" s="3">
        <f t="shared" si="6"/>
        <v>43.255555555555553</v>
      </c>
      <c r="K117" s="4">
        <f>Table39[[#This Row],[RN Hours Contract (W/ Admin, DON)]]/Table39[[#This Row],[RN Hours (w/ Admin, DON)]]</f>
        <v>1</v>
      </c>
      <c r="L117" s="3">
        <v>33.744444444444447</v>
      </c>
      <c r="M117" s="3">
        <v>33.74444444444444</v>
      </c>
      <c r="N117" s="4">
        <f>Table39[[#This Row],[RN Hours Contract]]/Table39[[#This Row],[RN Hours]]</f>
        <v>0.99999999999999978</v>
      </c>
      <c r="O117" s="3">
        <v>7.0222222222222221</v>
      </c>
      <c r="P117" s="3">
        <v>7.0222222222222221</v>
      </c>
      <c r="Q117" s="4">
        <f>Table39[[#This Row],[RN Admin Hours Contract]]/Table39[[#This Row],[RN Admin Hours]]</f>
        <v>1</v>
      </c>
      <c r="R117" s="3">
        <v>2.4888888888888889</v>
      </c>
      <c r="S117" s="3">
        <v>2.4888888888888889</v>
      </c>
      <c r="T117" s="4">
        <f>Table39[[#This Row],[RN DON Hours Contract]]/Table39[[#This Row],[RN DON Hours]]</f>
        <v>1</v>
      </c>
      <c r="U117" s="3">
        <f>SUM(Table39[[#This Row],[LPN Hours]], Table39[[#This Row],[LPN Admin Hours]])</f>
        <v>94.392222222222216</v>
      </c>
      <c r="V117" s="3">
        <f>Table39[[#This Row],[LPN Hours Contract]]+Table39[[#This Row],[LPN Admin Hours Contract]]</f>
        <v>94.39222222222223</v>
      </c>
      <c r="W117" s="4">
        <f t="shared" si="7"/>
        <v>1.0000000000000002</v>
      </c>
      <c r="X117" s="3">
        <v>88.792222222222222</v>
      </c>
      <c r="Y117" s="3">
        <v>88.792222222222236</v>
      </c>
      <c r="Z117" s="4">
        <f>Table39[[#This Row],[LPN Hours Contract]]/Table39[[#This Row],[LPN Hours]]</f>
        <v>1.0000000000000002</v>
      </c>
      <c r="AA117" s="3">
        <v>5.6</v>
      </c>
      <c r="AB117" s="3">
        <v>5.6</v>
      </c>
      <c r="AC117" s="4">
        <f>Table39[[#This Row],[LPN Admin Hours Contract]]/Table39[[#This Row],[LPN Admin Hours]]</f>
        <v>1</v>
      </c>
      <c r="AD117" s="3">
        <f>SUM(Table39[[#This Row],[CNA Hours]], Table39[[#This Row],[NA in Training Hours]], Table39[[#This Row],[Med Aide/Tech Hours]])</f>
        <v>193.92488888888892</v>
      </c>
      <c r="AE117" s="3">
        <f>SUM(Table39[[#This Row],[CNA Hours Contract]], Table39[[#This Row],[NA in Training Hours Contract]], Table39[[#This Row],[Med Aide/Tech Hours Contract]])</f>
        <v>193.92488888888894</v>
      </c>
      <c r="AF117" s="4">
        <f>Table39[[#This Row],[CNA/NA/Med Aide Contract Hours]]/Table39[[#This Row],[Total CNA, NA in Training, Med Aide/Tech Hours]]</f>
        <v>1.0000000000000002</v>
      </c>
      <c r="AG117" s="3">
        <v>193.92488888888892</v>
      </c>
      <c r="AH117" s="3">
        <v>193.92488888888894</v>
      </c>
      <c r="AI117" s="4">
        <f>Table39[[#This Row],[CNA Hours Contract]]/Table39[[#This Row],[CNA Hours]]</f>
        <v>1.0000000000000002</v>
      </c>
      <c r="AJ117" s="3">
        <v>0</v>
      </c>
      <c r="AK117" s="3">
        <v>0</v>
      </c>
      <c r="AL117" s="4">
        <v>0</v>
      </c>
      <c r="AM117" s="3">
        <v>0</v>
      </c>
      <c r="AN117" s="3">
        <v>0</v>
      </c>
      <c r="AO117" s="4">
        <v>0</v>
      </c>
      <c r="AP117" s="1" t="s">
        <v>115</v>
      </c>
      <c r="AQ117" s="1">
        <v>3</v>
      </c>
    </row>
    <row r="118" spans="1:43" x14ac:dyDescent="0.2">
      <c r="A118" s="1" t="s">
        <v>681</v>
      </c>
      <c r="B118" s="1" t="s">
        <v>813</v>
      </c>
      <c r="C118" s="1" t="s">
        <v>1518</v>
      </c>
      <c r="D118" s="1" t="s">
        <v>1731</v>
      </c>
      <c r="E118" s="3">
        <v>90.588888888888889</v>
      </c>
      <c r="F118" s="3">
        <f t="shared" si="5"/>
        <v>267.35277777777776</v>
      </c>
      <c r="G118" s="3">
        <f>SUM(Table39[[#This Row],[RN Hours Contract (W/ Admin, DON)]], Table39[[#This Row],[LPN Contract Hours (w/ Admin)]], Table39[[#This Row],[CNA/NA/Med Aide Contract Hours]])</f>
        <v>121.59722222222223</v>
      </c>
      <c r="H118" s="4">
        <f>Table39[[#This Row],[Total Contract Hours]]/Table39[[#This Row],[Total Hours Nurse Staffing]]</f>
        <v>0.45481937099338166</v>
      </c>
      <c r="I118" s="3">
        <f>SUM(Table39[[#This Row],[RN Hours]], Table39[[#This Row],[RN Admin Hours]], Table39[[#This Row],[RN DON Hours]])</f>
        <v>69.783333333333331</v>
      </c>
      <c r="J118" s="3">
        <f t="shared" si="6"/>
        <v>32.702777777777776</v>
      </c>
      <c r="K118" s="4">
        <f>Table39[[#This Row],[RN Hours Contract (W/ Admin, DON)]]/Table39[[#This Row],[RN Hours (w/ Admin, DON)]]</f>
        <v>0.46863307061539683</v>
      </c>
      <c r="L118" s="3">
        <v>54.227777777777774</v>
      </c>
      <c r="M118" s="3">
        <v>32.702777777777776</v>
      </c>
      <c r="N118" s="4">
        <f>Table39[[#This Row],[RN Hours Contract]]/Table39[[#This Row],[RN Hours]]</f>
        <v>0.60306321073660485</v>
      </c>
      <c r="O118" s="3">
        <v>9.9555555555555557</v>
      </c>
      <c r="P118" s="3">
        <v>0</v>
      </c>
      <c r="Q118" s="4">
        <f>Table39[[#This Row],[RN Admin Hours Contract]]/Table39[[#This Row],[RN Admin Hours]]</f>
        <v>0</v>
      </c>
      <c r="R118" s="3">
        <v>5.6</v>
      </c>
      <c r="S118" s="3">
        <v>0</v>
      </c>
      <c r="T118" s="4">
        <f>Table39[[#This Row],[RN DON Hours Contract]]/Table39[[#This Row],[RN DON Hours]]</f>
        <v>0</v>
      </c>
      <c r="U118" s="3">
        <f>SUM(Table39[[#This Row],[LPN Hours]], Table39[[#This Row],[LPN Admin Hours]])</f>
        <v>70.544444444444451</v>
      </c>
      <c r="V118" s="3">
        <f>Table39[[#This Row],[LPN Hours Contract]]+Table39[[#This Row],[LPN Admin Hours Contract]]</f>
        <v>29.330555555555556</v>
      </c>
      <c r="W118" s="4">
        <f t="shared" si="7"/>
        <v>0.41577413765947391</v>
      </c>
      <c r="X118" s="3">
        <v>70.544444444444451</v>
      </c>
      <c r="Y118" s="3">
        <v>29.330555555555556</v>
      </c>
      <c r="Z118" s="4">
        <f>Table39[[#This Row],[LPN Hours Contract]]/Table39[[#This Row],[LPN Hours]]</f>
        <v>0.41577413765947391</v>
      </c>
      <c r="AA118" s="3">
        <v>0</v>
      </c>
      <c r="AB118" s="3">
        <v>0</v>
      </c>
      <c r="AC118" s="4">
        <v>0</v>
      </c>
      <c r="AD118" s="3">
        <f>SUM(Table39[[#This Row],[CNA Hours]], Table39[[#This Row],[NA in Training Hours]], Table39[[#This Row],[Med Aide/Tech Hours]])</f>
        <v>127.02500000000001</v>
      </c>
      <c r="AE118" s="3">
        <f>SUM(Table39[[#This Row],[CNA Hours Contract]], Table39[[#This Row],[NA in Training Hours Contract]], Table39[[#This Row],[Med Aide/Tech Hours Contract]])</f>
        <v>59.56388888888889</v>
      </c>
      <c r="AF118" s="4">
        <f>Table39[[#This Row],[CNA/NA/Med Aide Contract Hours]]/Table39[[#This Row],[Total CNA, NA in Training, Med Aide/Tech Hours]]</f>
        <v>0.46891469308316386</v>
      </c>
      <c r="AG118" s="3">
        <v>127.02500000000001</v>
      </c>
      <c r="AH118" s="3">
        <v>59.56388888888889</v>
      </c>
      <c r="AI118" s="4">
        <f>Table39[[#This Row],[CNA Hours Contract]]/Table39[[#This Row],[CNA Hours]]</f>
        <v>0.46891469308316386</v>
      </c>
      <c r="AJ118" s="3">
        <v>0</v>
      </c>
      <c r="AK118" s="3">
        <v>0</v>
      </c>
      <c r="AL118" s="4">
        <v>0</v>
      </c>
      <c r="AM118" s="3">
        <v>0</v>
      </c>
      <c r="AN118" s="3">
        <v>0</v>
      </c>
      <c r="AO118" s="4">
        <v>0</v>
      </c>
      <c r="AP118" s="1" t="s">
        <v>116</v>
      </c>
      <c r="AQ118" s="1">
        <v>3</v>
      </c>
    </row>
    <row r="119" spans="1:43" x14ac:dyDescent="0.2">
      <c r="A119" s="1" t="s">
        <v>681</v>
      </c>
      <c r="B119" s="1" t="s">
        <v>814</v>
      </c>
      <c r="C119" s="1" t="s">
        <v>1519</v>
      </c>
      <c r="D119" s="1" t="s">
        <v>1728</v>
      </c>
      <c r="E119" s="3">
        <v>46.033333333333331</v>
      </c>
      <c r="F119" s="3">
        <f t="shared" si="5"/>
        <v>181.14011111111111</v>
      </c>
      <c r="G119" s="3">
        <f>SUM(Table39[[#This Row],[RN Hours Contract (W/ Admin, DON)]], Table39[[#This Row],[LPN Contract Hours (w/ Admin)]], Table39[[#This Row],[CNA/NA/Med Aide Contract Hours]])</f>
        <v>0.16666666666666666</v>
      </c>
      <c r="H119" s="4">
        <f>Table39[[#This Row],[Total Contract Hours]]/Table39[[#This Row],[Total Hours Nurse Staffing]]</f>
        <v>9.2009807018630756E-4</v>
      </c>
      <c r="I119" s="3">
        <f>SUM(Table39[[#This Row],[RN Hours]], Table39[[#This Row],[RN Admin Hours]], Table39[[#This Row],[RN DON Hours]])</f>
        <v>27.993111111111116</v>
      </c>
      <c r="J119" s="3">
        <f t="shared" si="6"/>
        <v>0</v>
      </c>
      <c r="K119" s="4">
        <f>Table39[[#This Row],[RN Hours Contract (W/ Admin, DON)]]/Table39[[#This Row],[RN Hours (w/ Admin, DON)]]</f>
        <v>0</v>
      </c>
      <c r="L119" s="3">
        <v>17.239444444444445</v>
      </c>
      <c r="M119" s="3">
        <v>0</v>
      </c>
      <c r="N119" s="4">
        <f>Table39[[#This Row],[RN Hours Contract]]/Table39[[#This Row],[RN Hours]]</f>
        <v>0</v>
      </c>
      <c r="O119" s="3">
        <v>6.6163333333333361</v>
      </c>
      <c r="P119" s="3">
        <v>0</v>
      </c>
      <c r="Q119" s="4">
        <f>Table39[[#This Row],[RN Admin Hours Contract]]/Table39[[#This Row],[RN Admin Hours]]</f>
        <v>0</v>
      </c>
      <c r="R119" s="3">
        <v>4.1373333333333342</v>
      </c>
      <c r="S119" s="3">
        <v>0</v>
      </c>
      <c r="T119" s="4">
        <f>Table39[[#This Row],[RN DON Hours Contract]]/Table39[[#This Row],[RN DON Hours]]</f>
        <v>0</v>
      </c>
      <c r="U119" s="3">
        <f>SUM(Table39[[#This Row],[LPN Hours]], Table39[[#This Row],[LPN Admin Hours]])</f>
        <v>29.944666666666667</v>
      </c>
      <c r="V119" s="3">
        <f>Table39[[#This Row],[LPN Hours Contract]]+Table39[[#This Row],[LPN Admin Hours Contract]]</f>
        <v>0.16666666666666666</v>
      </c>
      <c r="W119" s="4">
        <f t="shared" si="7"/>
        <v>5.5658214039227905E-3</v>
      </c>
      <c r="X119" s="3">
        <v>24.67688888888889</v>
      </c>
      <c r="Y119" s="3">
        <v>0.16666666666666666</v>
      </c>
      <c r="Z119" s="4">
        <f>Table39[[#This Row],[LPN Hours Contract]]/Table39[[#This Row],[LPN Hours]]</f>
        <v>6.7539578192820984E-3</v>
      </c>
      <c r="AA119" s="3">
        <v>5.2677777777777779</v>
      </c>
      <c r="AB119" s="3">
        <v>0</v>
      </c>
      <c r="AC119" s="4">
        <f>Table39[[#This Row],[LPN Admin Hours Contract]]/Table39[[#This Row],[LPN Admin Hours]]</f>
        <v>0</v>
      </c>
      <c r="AD119" s="3">
        <f>SUM(Table39[[#This Row],[CNA Hours]], Table39[[#This Row],[NA in Training Hours]], Table39[[#This Row],[Med Aide/Tech Hours]])</f>
        <v>123.20233333333333</v>
      </c>
      <c r="AE119" s="3">
        <f>SUM(Table39[[#This Row],[CNA Hours Contract]], Table39[[#This Row],[NA in Training Hours Contract]], Table39[[#This Row],[Med Aide/Tech Hours Contract]])</f>
        <v>0</v>
      </c>
      <c r="AF119" s="4">
        <f>Table39[[#This Row],[CNA/NA/Med Aide Contract Hours]]/Table39[[#This Row],[Total CNA, NA in Training, Med Aide/Tech Hours]]</f>
        <v>0</v>
      </c>
      <c r="AG119" s="3">
        <v>123.20233333333333</v>
      </c>
      <c r="AH119" s="3">
        <v>0</v>
      </c>
      <c r="AI119" s="4">
        <f>Table39[[#This Row],[CNA Hours Contract]]/Table39[[#This Row],[CNA Hours]]</f>
        <v>0</v>
      </c>
      <c r="AJ119" s="3">
        <v>0</v>
      </c>
      <c r="AK119" s="3">
        <v>0</v>
      </c>
      <c r="AL119" s="4">
        <v>0</v>
      </c>
      <c r="AM119" s="3">
        <v>0</v>
      </c>
      <c r="AN119" s="3">
        <v>0</v>
      </c>
      <c r="AO119" s="4">
        <v>0</v>
      </c>
      <c r="AP119" s="1" t="s">
        <v>117</v>
      </c>
      <c r="AQ119" s="1">
        <v>3</v>
      </c>
    </row>
    <row r="120" spans="1:43" x14ac:dyDescent="0.2">
      <c r="A120" s="1" t="s">
        <v>681</v>
      </c>
      <c r="B120" s="1" t="s">
        <v>815</v>
      </c>
      <c r="C120" s="1" t="s">
        <v>1520</v>
      </c>
      <c r="D120" s="1" t="s">
        <v>1737</v>
      </c>
      <c r="E120" s="3">
        <v>94.86666666666666</v>
      </c>
      <c r="F120" s="3">
        <f t="shared" si="5"/>
        <v>303.43366666666668</v>
      </c>
      <c r="G120" s="3">
        <f>SUM(Table39[[#This Row],[RN Hours Contract (W/ Admin, DON)]], Table39[[#This Row],[LPN Contract Hours (w/ Admin)]], Table39[[#This Row],[CNA/NA/Med Aide Contract Hours]])</f>
        <v>56.678111111111122</v>
      </c>
      <c r="H120" s="4">
        <f>Table39[[#This Row],[Total Contract Hours]]/Table39[[#This Row],[Total Hours Nurse Staffing]]</f>
        <v>0.18678913165352268</v>
      </c>
      <c r="I120" s="3">
        <f>SUM(Table39[[#This Row],[RN Hours]], Table39[[#This Row],[RN Admin Hours]], Table39[[#This Row],[RN DON Hours]])</f>
        <v>45.524222222222221</v>
      </c>
      <c r="J120" s="3">
        <f t="shared" si="6"/>
        <v>0.30477777777777776</v>
      </c>
      <c r="K120" s="4">
        <f>Table39[[#This Row],[RN Hours Contract (W/ Admin, DON)]]/Table39[[#This Row],[RN Hours (w/ Admin, DON)]]</f>
        <v>6.6948486519996676E-3</v>
      </c>
      <c r="L120" s="3">
        <v>31.179777777777776</v>
      </c>
      <c r="M120" s="3">
        <v>0.30477777777777776</v>
      </c>
      <c r="N120" s="4">
        <f>Table39[[#This Row],[RN Hours Contract]]/Table39[[#This Row],[RN Hours]]</f>
        <v>9.7748540720837586E-3</v>
      </c>
      <c r="O120" s="3">
        <v>10.433333333333334</v>
      </c>
      <c r="P120" s="3">
        <v>0</v>
      </c>
      <c r="Q120" s="4">
        <f>Table39[[#This Row],[RN Admin Hours Contract]]/Table39[[#This Row],[RN Admin Hours]]</f>
        <v>0</v>
      </c>
      <c r="R120" s="3">
        <v>3.911111111111111</v>
      </c>
      <c r="S120" s="3">
        <v>0</v>
      </c>
      <c r="T120" s="4">
        <f>Table39[[#This Row],[RN DON Hours Contract]]/Table39[[#This Row],[RN DON Hours]]</f>
        <v>0</v>
      </c>
      <c r="U120" s="3">
        <f>SUM(Table39[[#This Row],[LPN Hours]], Table39[[#This Row],[LPN Admin Hours]])</f>
        <v>76.774000000000001</v>
      </c>
      <c r="V120" s="3">
        <f>Table39[[#This Row],[LPN Hours Contract]]+Table39[[#This Row],[LPN Admin Hours Contract]]</f>
        <v>11.629555555555559</v>
      </c>
      <c r="W120" s="4">
        <f t="shared" si="7"/>
        <v>0.15147778617182325</v>
      </c>
      <c r="X120" s="3">
        <v>76.774000000000001</v>
      </c>
      <c r="Y120" s="3">
        <v>11.629555555555559</v>
      </c>
      <c r="Z120" s="4">
        <f>Table39[[#This Row],[LPN Hours Contract]]/Table39[[#This Row],[LPN Hours]]</f>
        <v>0.15147778617182325</v>
      </c>
      <c r="AA120" s="3">
        <v>0</v>
      </c>
      <c r="AB120" s="3">
        <v>0</v>
      </c>
      <c r="AC120" s="4">
        <v>0</v>
      </c>
      <c r="AD120" s="3">
        <f>SUM(Table39[[#This Row],[CNA Hours]], Table39[[#This Row],[NA in Training Hours]], Table39[[#This Row],[Med Aide/Tech Hours]])</f>
        <v>181.13544444444443</v>
      </c>
      <c r="AE120" s="3">
        <f>SUM(Table39[[#This Row],[CNA Hours Contract]], Table39[[#This Row],[NA in Training Hours Contract]], Table39[[#This Row],[Med Aide/Tech Hours Contract]])</f>
        <v>44.743777777777787</v>
      </c>
      <c r="AF120" s="4">
        <f>Table39[[#This Row],[CNA/NA/Med Aide Contract Hours]]/Table39[[#This Row],[Total CNA, NA in Training, Med Aide/Tech Hours]]</f>
        <v>0.247018345387951</v>
      </c>
      <c r="AG120" s="3">
        <v>163.78544444444444</v>
      </c>
      <c r="AH120" s="3">
        <v>44.743777777777787</v>
      </c>
      <c r="AI120" s="4">
        <f>Table39[[#This Row],[CNA Hours Contract]]/Table39[[#This Row],[CNA Hours]]</f>
        <v>0.27318531222079839</v>
      </c>
      <c r="AJ120" s="3">
        <v>17.350000000000001</v>
      </c>
      <c r="AK120" s="3">
        <v>0</v>
      </c>
      <c r="AL120" s="4">
        <f>Table39[[#This Row],[NA in Training Hours Contract]]/Table39[[#This Row],[NA in Training Hours]]</f>
        <v>0</v>
      </c>
      <c r="AM120" s="3">
        <v>0</v>
      </c>
      <c r="AN120" s="3">
        <v>0</v>
      </c>
      <c r="AO120" s="4">
        <v>0</v>
      </c>
      <c r="AP120" s="1" t="s">
        <v>118</v>
      </c>
      <c r="AQ120" s="1">
        <v>3</v>
      </c>
    </row>
    <row r="121" spans="1:43" x14ac:dyDescent="0.2">
      <c r="A121" s="1" t="s">
        <v>681</v>
      </c>
      <c r="B121" s="1" t="s">
        <v>816</v>
      </c>
      <c r="C121" s="1" t="s">
        <v>1521</v>
      </c>
      <c r="D121" s="1" t="s">
        <v>1696</v>
      </c>
      <c r="E121" s="3">
        <v>83.777777777777771</v>
      </c>
      <c r="F121" s="3">
        <f t="shared" si="5"/>
        <v>291.06666666666666</v>
      </c>
      <c r="G121" s="3">
        <f>SUM(Table39[[#This Row],[RN Hours Contract (W/ Admin, DON)]], Table39[[#This Row],[LPN Contract Hours (w/ Admin)]], Table39[[#This Row],[CNA/NA/Med Aide Contract Hours]])</f>
        <v>13.472222222222221</v>
      </c>
      <c r="H121" s="4">
        <f>Table39[[#This Row],[Total Contract Hours]]/Table39[[#This Row],[Total Hours Nurse Staffing]]</f>
        <v>4.6285692472133148E-2</v>
      </c>
      <c r="I121" s="3">
        <f>SUM(Table39[[#This Row],[RN Hours]], Table39[[#This Row],[RN Admin Hours]], Table39[[#This Row],[RN DON Hours]])</f>
        <v>47.005555555555553</v>
      </c>
      <c r="J121" s="3">
        <f t="shared" si="6"/>
        <v>2.9777777777777779</v>
      </c>
      <c r="K121" s="4">
        <f>Table39[[#This Row],[RN Hours Contract (W/ Admin, DON)]]/Table39[[#This Row],[RN Hours (w/ Admin, DON)]]</f>
        <v>6.3349485876373957E-2</v>
      </c>
      <c r="L121" s="3">
        <v>30.725000000000001</v>
      </c>
      <c r="M121" s="3">
        <v>2.9777777777777779</v>
      </c>
      <c r="N121" s="4">
        <f>Table39[[#This Row],[RN Hours Contract]]/Table39[[#This Row],[RN Hours]]</f>
        <v>9.6917096103426456E-2</v>
      </c>
      <c r="O121" s="3">
        <v>13.436111111111112</v>
      </c>
      <c r="P121" s="3">
        <v>0</v>
      </c>
      <c r="Q121" s="4">
        <f>Table39[[#This Row],[RN Admin Hours Contract]]/Table39[[#This Row],[RN Admin Hours]]</f>
        <v>0</v>
      </c>
      <c r="R121" s="3">
        <v>2.8444444444444446</v>
      </c>
      <c r="S121" s="3">
        <v>0</v>
      </c>
      <c r="T121" s="4">
        <f>Table39[[#This Row],[RN DON Hours Contract]]/Table39[[#This Row],[RN DON Hours]]</f>
        <v>0</v>
      </c>
      <c r="U121" s="3">
        <f>SUM(Table39[[#This Row],[LPN Hours]], Table39[[#This Row],[LPN Admin Hours]])</f>
        <v>87.024999999999991</v>
      </c>
      <c r="V121" s="3">
        <f>Table39[[#This Row],[LPN Hours Contract]]+Table39[[#This Row],[LPN Admin Hours Contract]]</f>
        <v>7.6944444444444446</v>
      </c>
      <c r="W121" s="4">
        <f t="shared" si="7"/>
        <v>8.8416483130645734E-2</v>
      </c>
      <c r="X121" s="3">
        <v>81.780555555555551</v>
      </c>
      <c r="Y121" s="3">
        <v>7.6944444444444446</v>
      </c>
      <c r="Z121" s="4">
        <f>Table39[[#This Row],[LPN Hours Contract]]/Table39[[#This Row],[LPN Hours]]</f>
        <v>9.4086478040827426E-2</v>
      </c>
      <c r="AA121" s="3">
        <v>5.2444444444444445</v>
      </c>
      <c r="AB121" s="3">
        <v>0</v>
      </c>
      <c r="AC121" s="4">
        <f>Table39[[#This Row],[LPN Admin Hours Contract]]/Table39[[#This Row],[LPN Admin Hours]]</f>
        <v>0</v>
      </c>
      <c r="AD121" s="3">
        <f>SUM(Table39[[#This Row],[CNA Hours]], Table39[[#This Row],[NA in Training Hours]], Table39[[#This Row],[Med Aide/Tech Hours]])</f>
        <v>157.03611111111113</v>
      </c>
      <c r="AE121" s="3">
        <f>SUM(Table39[[#This Row],[CNA Hours Contract]], Table39[[#This Row],[NA in Training Hours Contract]], Table39[[#This Row],[Med Aide/Tech Hours Contract]])</f>
        <v>2.8</v>
      </c>
      <c r="AF121" s="4">
        <f>Table39[[#This Row],[CNA/NA/Med Aide Contract Hours]]/Table39[[#This Row],[Total CNA, NA in Training, Med Aide/Tech Hours]]</f>
        <v>1.7830293810694637E-2</v>
      </c>
      <c r="AG121" s="3">
        <v>149.4388888888889</v>
      </c>
      <c r="AH121" s="3">
        <v>2.8</v>
      </c>
      <c r="AI121" s="4">
        <f>Table39[[#This Row],[CNA Hours Contract]]/Table39[[#This Row],[CNA Hours]]</f>
        <v>1.8736756013234691E-2</v>
      </c>
      <c r="AJ121" s="3">
        <v>7.5972222222222223</v>
      </c>
      <c r="AK121" s="3">
        <v>0</v>
      </c>
      <c r="AL121" s="4">
        <f>Table39[[#This Row],[NA in Training Hours Contract]]/Table39[[#This Row],[NA in Training Hours]]</f>
        <v>0</v>
      </c>
      <c r="AM121" s="3">
        <v>0</v>
      </c>
      <c r="AN121" s="3">
        <v>0</v>
      </c>
      <c r="AO121" s="4">
        <v>0</v>
      </c>
      <c r="AP121" s="1" t="s">
        <v>119</v>
      </c>
      <c r="AQ121" s="1">
        <v>3</v>
      </c>
    </row>
    <row r="122" spans="1:43" x14ac:dyDescent="0.2">
      <c r="A122" s="1" t="s">
        <v>681</v>
      </c>
      <c r="B122" s="1" t="s">
        <v>817</v>
      </c>
      <c r="C122" s="1" t="s">
        <v>1522</v>
      </c>
      <c r="D122" s="1" t="s">
        <v>1691</v>
      </c>
      <c r="E122" s="3">
        <v>91.62222222222222</v>
      </c>
      <c r="F122" s="3">
        <f t="shared" si="5"/>
        <v>314.48644444444443</v>
      </c>
      <c r="G122" s="3">
        <f>SUM(Table39[[#This Row],[RN Hours Contract (W/ Admin, DON)]], Table39[[#This Row],[LPN Contract Hours (w/ Admin)]], Table39[[#This Row],[CNA/NA/Med Aide Contract Hours]])</f>
        <v>58.113333333333323</v>
      </c>
      <c r="H122" s="4">
        <f>Table39[[#This Row],[Total Contract Hours]]/Table39[[#This Row],[Total Hours Nurse Staffing]]</f>
        <v>0.18478803891211701</v>
      </c>
      <c r="I122" s="3">
        <f>SUM(Table39[[#This Row],[RN Hours]], Table39[[#This Row],[RN Admin Hours]], Table39[[#This Row],[RN DON Hours]])</f>
        <v>59.699888888888886</v>
      </c>
      <c r="J122" s="3">
        <f t="shared" si="6"/>
        <v>2.75</v>
      </c>
      <c r="K122" s="4">
        <f>Table39[[#This Row],[RN Hours Contract (W/ Admin, DON)]]/Table39[[#This Row],[RN Hours (w/ Admin, DON)]]</f>
        <v>4.6063737323166432E-2</v>
      </c>
      <c r="L122" s="3">
        <v>45.100666666666669</v>
      </c>
      <c r="M122" s="3">
        <v>2.4166666666666665</v>
      </c>
      <c r="N122" s="4">
        <f>Table39[[#This Row],[RN Hours Contract]]/Table39[[#This Row],[RN Hours]]</f>
        <v>5.3583834680935971E-2</v>
      </c>
      <c r="O122" s="3">
        <v>9.8542222222222176</v>
      </c>
      <c r="P122" s="3">
        <v>0.33333333333333331</v>
      </c>
      <c r="Q122" s="4">
        <f>Table39[[#This Row],[RN Admin Hours Contract]]/Table39[[#This Row],[RN Admin Hours]]</f>
        <v>3.3826447771964654E-2</v>
      </c>
      <c r="R122" s="3">
        <v>4.7450000000000001</v>
      </c>
      <c r="S122" s="3">
        <v>0</v>
      </c>
      <c r="T122" s="4">
        <f>Table39[[#This Row],[RN DON Hours Contract]]/Table39[[#This Row],[RN DON Hours]]</f>
        <v>0</v>
      </c>
      <c r="U122" s="3">
        <f>SUM(Table39[[#This Row],[LPN Hours]], Table39[[#This Row],[LPN Admin Hours]])</f>
        <v>82.757888888888886</v>
      </c>
      <c r="V122" s="3">
        <f>Table39[[#This Row],[LPN Hours Contract]]+Table39[[#This Row],[LPN Admin Hours Contract]]</f>
        <v>21.168777777777777</v>
      </c>
      <c r="W122" s="4">
        <f t="shared" si="7"/>
        <v>0.2557916600095862</v>
      </c>
      <c r="X122" s="3">
        <v>82.174555555555557</v>
      </c>
      <c r="Y122" s="3">
        <v>20.585444444444445</v>
      </c>
      <c r="Z122" s="4">
        <f>Table39[[#This Row],[LPN Hours Contract]]/Table39[[#This Row],[LPN Hours]]</f>
        <v>0.25050874087815772</v>
      </c>
      <c r="AA122" s="3">
        <v>0.58333333333333337</v>
      </c>
      <c r="AB122" s="3">
        <v>0.58333333333333337</v>
      </c>
      <c r="AC122" s="4">
        <f>Table39[[#This Row],[LPN Admin Hours Contract]]/Table39[[#This Row],[LPN Admin Hours]]</f>
        <v>1</v>
      </c>
      <c r="AD122" s="3">
        <f>SUM(Table39[[#This Row],[CNA Hours]], Table39[[#This Row],[NA in Training Hours]], Table39[[#This Row],[Med Aide/Tech Hours]])</f>
        <v>172.02866666666665</v>
      </c>
      <c r="AE122" s="3">
        <f>SUM(Table39[[#This Row],[CNA Hours Contract]], Table39[[#This Row],[NA in Training Hours Contract]], Table39[[#This Row],[Med Aide/Tech Hours Contract]])</f>
        <v>34.194555555555546</v>
      </c>
      <c r="AF122" s="4">
        <f>Table39[[#This Row],[CNA/NA/Med Aide Contract Hours]]/Table39[[#This Row],[Total CNA, NA in Training, Med Aide/Tech Hours]]</f>
        <v>0.19877242681775256</v>
      </c>
      <c r="AG122" s="3">
        <v>172.02866666666665</v>
      </c>
      <c r="AH122" s="3">
        <v>34.194555555555546</v>
      </c>
      <c r="AI122" s="4">
        <f>Table39[[#This Row],[CNA Hours Contract]]/Table39[[#This Row],[CNA Hours]]</f>
        <v>0.19877242681775256</v>
      </c>
      <c r="AJ122" s="3">
        <v>0</v>
      </c>
      <c r="AK122" s="3">
        <v>0</v>
      </c>
      <c r="AL122" s="4">
        <v>0</v>
      </c>
      <c r="AM122" s="3">
        <v>0</v>
      </c>
      <c r="AN122" s="3">
        <v>0</v>
      </c>
      <c r="AO122" s="4">
        <v>0</v>
      </c>
      <c r="AP122" s="1" t="s">
        <v>120</v>
      </c>
      <c r="AQ122" s="1">
        <v>3</v>
      </c>
    </row>
    <row r="123" spans="1:43" x14ac:dyDescent="0.2">
      <c r="A123" s="1" t="s">
        <v>681</v>
      </c>
      <c r="B123" s="1" t="s">
        <v>818</v>
      </c>
      <c r="C123" s="1" t="s">
        <v>1365</v>
      </c>
      <c r="D123" s="1" t="s">
        <v>1711</v>
      </c>
      <c r="E123" s="3">
        <v>289.10000000000002</v>
      </c>
      <c r="F123" s="3">
        <f t="shared" si="5"/>
        <v>974.21955555555553</v>
      </c>
      <c r="G123" s="3">
        <f>SUM(Table39[[#This Row],[RN Hours Contract (W/ Admin, DON)]], Table39[[#This Row],[LPN Contract Hours (w/ Admin)]], Table39[[#This Row],[CNA/NA/Med Aide Contract Hours]])</f>
        <v>493.46300000000019</v>
      </c>
      <c r="H123" s="4">
        <f>Table39[[#This Row],[Total Contract Hours]]/Table39[[#This Row],[Total Hours Nurse Staffing]]</f>
        <v>0.50652134540514271</v>
      </c>
      <c r="I123" s="3">
        <f>SUM(Table39[[#This Row],[RN Hours]], Table39[[#This Row],[RN Admin Hours]], Table39[[#This Row],[RN DON Hours]])</f>
        <v>126.77111111111111</v>
      </c>
      <c r="J123" s="3">
        <f t="shared" si="6"/>
        <v>49.602666666666671</v>
      </c>
      <c r="K123" s="4">
        <f>Table39[[#This Row],[RN Hours Contract (W/ Admin, DON)]]/Table39[[#This Row],[RN Hours (w/ Admin, DON)]]</f>
        <v>0.39127736778445849</v>
      </c>
      <c r="L123" s="3">
        <v>67.25044444444444</v>
      </c>
      <c r="M123" s="3">
        <v>45.813000000000002</v>
      </c>
      <c r="N123" s="4">
        <f>Table39[[#This Row],[RN Hours Contract]]/Table39[[#This Row],[RN Hours]]</f>
        <v>0.68122969860587468</v>
      </c>
      <c r="O123" s="3">
        <v>54.365111111111119</v>
      </c>
      <c r="P123" s="3">
        <v>3.7896666666666667</v>
      </c>
      <c r="Q123" s="4">
        <f>Table39[[#This Row],[RN Admin Hours Contract]]/Table39[[#This Row],[RN Admin Hours]]</f>
        <v>6.9707696521053117E-2</v>
      </c>
      <c r="R123" s="3">
        <v>5.1555555555555559</v>
      </c>
      <c r="S123" s="3">
        <v>0</v>
      </c>
      <c r="T123" s="4">
        <f>Table39[[#This Row],[RN DON Hours Contract]]/Table39[[#This Row],[RN DON Hours]]</f>
        <v>0</v>
      </c>
      <c r="U123" s="3">
        <f>SUM(Table39[[#This Row],[LPN Hours]], Table39[[#This Row],[LPN Admin Hours]])</f>
        <v>337.87211111111111</v>
      </c>
      <c r="V123" s="3">
        <f>Table39[[#This Row],[LPN Hours Contract]]+Table39[[#This Row],[LPN Admin Hours Contract]]</f>
        <v>231.52011111111116</v>
      </c>
      <c r="W123" s="4">
        <f t="shared" si="7"/>
        <v>0.68523001306543019</v>
      </c>
      <c r="X123" s="3">
        <v>322.09766666666667</v>
      </c>
      <c r="Y123" s="3">
        <v>231.52011111111116</v>
      </c>
      <c r="Z123" s="4">
        <f>Table39[[#This Row],[LPN Hours Contract]]/Table39[[#This Row],[LPN Hours]]</f>
        <v>0.71878853860406056</v>
      </c>
      <c r="AA123" s="3">
        <v>15.774444444444445</v>
      </c>
      <c r="AB123" s="3">
        <v>0</v>
      </c>
      <c r="AC123" s="4">
        <f>Table39[[#This Row],[LPN Admin Hours Contract]]/Table39[[#This Row],[LPN Admin Hours]]</f>
        <v>0</v>
      </c>
      <c r="AD123" s="3">
        <f>SUM(Table39[[#This Row],[CNA Hours]], Table39[[#This Row],[NA in Training Hours]], Table39[[#This Row],[Med Aide/Tech Hours]])</f>
        <v>509.57633333333331</v>
      </c>
      <c r="AE123" s="3">
        <f>SUM(Table39[[#This Row],[CNA Hours Contract]], Table39[[#This Row],[NA in Training Hours Contract]], Table39[[#This Row],[Med Aide/Tech Hours Contract]])</f>
        <v>212.34022222222231</v>
      </c>
      <c r="AF123" s="4">
        <f>Table39[[#This Row],[CNA/NA/Med Aide Contract Hours]]/Table39[[#This Row],[Total CNA, NA in Training, Med Aide/Tech Hours]]</f>
        <v>0.41669953711002211</v>
      </c>
      <c r="AG123" s="3">
        <v>440.39222222222224</v>
      </c>
      <c r="AH123" s="3">
        <v>211.85688888888899</v>
      </c>
      <c r="AI123" s="4">
        <f>Table39[[#This Row],[CNA Hours Contract]]/Table39[[#This Row],[CNA Hours]]</f>
        <v>0.48106410194952498</v>
      </c>
      <c r="AJ123" s="3">
        <v>69.184111111111093</v>
      </c>
      <c r="AK123" s="3">
        <v>0.48333333333333334</v>
      </c>
      <c r="AL123" s="4">
        <f>Table39[[#This Row],[NA in Training Hours Contract]]/Table39[[#This Row],[NA in Training Hours]]</f>
        <v>6.9861898284288154E-3</v>
      </c>
      <c r="AM123" s="3">
        <v>0</v>
      </c>
      <c r="AN123" s="3">
        <v>0</v>
      </c>
      <c r="AO123" s="4">
        <v>0</v>
      </c>
      <c r="AP123" s="1" t="s">
        <v>121</v>
      </c>
      <c r="AQ123" s="1">
        <v>3</v>
      </c>
    </row>
    <row r="124" spans="1:43" x14ac:dyDescent="0.2">
      <c r="A124" s="1" t="s">
        <v>681</v>
      </c>
      <c r="B124" s="1" t="s">
        <v>819</v>
      </c>
      <c r="C124" s="1" t="s">
        <v>1444</v>
      </c>
      <c r="D124" s="1" t="s">
        <v>1698</v>
      </c>
      <c r="E124" s="3">
        <v>156.45555555555555</v>
      </c>
      <c r="F124" s="3">
        <f t="shared" si="5"/>
        <v>630.86188888888887</v>
      </c>
      <c r="G124" s="3">
        <f>SUM(Table39[[#This Row],[RN Hours Contract (W/ Admin, DON)]], Table39[[#This Row],[LPN Contract Hours (w/ Admin)]], Table39[[#This Row],[CNA/NA/Med Aide Contract Hours]])</f>
        <v>7.822222222222222</v>
      </c>
      <c r="H124" s="4">
        <f>Table39[[#This Row],[Total Contract Hours]]/Table39[[#This Row],[Total Hours Nurse Staffing]]</f>
        <v>1.2399262596127308E-2</v>
      </c>
      <c r="I124" s="3">
        <f>SUM(Table39[[#This Row],[RN Hours]], Table39[[#This Row],[RN Admin Hours]], Table39[[#This Row],[RN DON Hours]])</f>
        <v>85.350555555555559</v>
      </c>
      <c r="J124" s="3">
        <f t="shared" si="6"/>
        <v>1.0666666666666667</v>
      </c>
      <c r="K124" s="4">
        <f>Table39[[#This Row],[RN Hours Contract (W/ Admin, DON)]]/Table39[[#This Row],[RN Hours (w/ Admin, DON)]]</f>
        <v>1.2497477722595048E-2</v>
      </c>
      <c r="L124" s="3">
        <v>51.727333333333334</v>
      </c>
      <c r="M124" s="3">
        <v>1.0666666666666667</v>
      </c>
      <c r="N124" s="4">
        <f>Table39[[#This Row],[RN Hours Contract]]/Table39[[#This Row],[RN Hours]]</f>
        <v>2.0620948305860216E-2</v>
      </c>
      <c r="O124" s="3">
        <v>22.639888888888891</v>
      </c>
      <c r="P124" s="3">
        <v>0</v>
      </c>
      <c r="Q124" s="4">
        <f>Table39[[#This Row],[RN Admin Hours Contract]]/Table39[[#This Row],[RN Admin Hours]]</f>
        <v>0</v>
      </c>
      <c r="R124" s="3">
        <v>10.983333333333333</v>
      </c>
      <c r="S124" s="3">
        <v>0</v>
      </c>
      <c r="T124" s="4">
        <f>Table39[[#This Row],[RN DON Hours Contract]]/Table39[[#This Row],[RN DON Hours]]</f>
        <v>0</v>
      </c>
      <c r="U124" s="3">
        <f>SUM(Table39[[#This Row],[LPN Hours]], Table39[[#This Row],[LPN Admin Hours]])</f>
        <v>232.6883333333333</v>
      </c>
      <c r="V124" s="3">
        <f>Table39[[#This Row],[LPN Hours Contract]]+Table39[[#This Row],[LPN Admin Hours Contract]]</f>
        <v>2.4194444444444443</v>
      </c>
      <c r="W124" s="4">
        <f t="shared" si="7"/>
        <v>1.0397790081630413E-2</v>
      </c>
      <c r="X124" s="3">
        <v>190.21499999999997</v>
      </c>
      <c r="Y124" s="3">
        <v>2.4194444444444443</v>
      </c>
      <c r="Z124" s="4">
        <f>Table39[[#This Row],[LPN Hours Contract]]/Table39[[#This Row],[LPN Hours]]</f>
        <v>1.2719524981964854E-2</v>
      </c>
      <c r="AA124" s="3">
        <v>42.473333333333329</v>
      </c>
      <c r="AB124" s="3">
        <v>0</v>
      </c>
      <c r="AC124" s="4">
        <f>Table39[[#This Row],[LPN Admin Hours Contract]]/Table39[[#This Row],[LPN Admin Hours]]</f>
        <v>0</v>
      </c>
      <c r="AD124" s="3">
        <f>SUM(Table39[[#This Row],[CNA Hours]], Table39[[#This Row],[NA in Training Hours]], Table39[[#This Row],[Med Aide/Tech Hours]])</f>
        <v>312.82300000000004</v>
      </c>
      <c r="AE124" s="3">
        <f>SUM(Table39[[#This Row],[CNA Hours Contract]], Table39[[#This Row],[NA in Training Hours Contract]], Table39[[#This Row],[Med Aide/Tech Hours Contract]])</f>
        <v>4.3361111111111112</v>
      </c>
      <c r="AF124" s="4">
        <f>Table39[[#This Row],[CNA/NA/Med Aide Contract Hours]]/Table39[[#This Row],[Total CNA, NA in Training, Med Aide/Tech Hours]]</f>
        <v>1.3861228589685255E-2</v>
      </c>
      <c r="AG124" s="3">
        <v>311.37855555555558</v>
      </c>
      <c r="AH124" s="3">
        <v>2.8916666666666666</v>
      </c>
      <c r="AI124" s="4">
        <f>Table39[[#This Row],[CNA Hours Contract]]/Table39[[#This Row],[CNA Hours]]</f>
        <v>9.2866596465110158E-3</v>
      </c>
      <c r="AJ124" s="3">
        <v>1.4444444444444444</v>
      </c>
      <c r="AK124" s="3">
        <v>1.4444444444444444</v>
      </c>
      <c r="AL124" s="4">
        <f>Table39[[#This Row],[NA in Training Hours Contract]]/Table39[[#This Row],[NA in Training Hours]]</f>
        <v>1</v>
      </c>
      <c r="AM124" s="3">
        <v>0</v>
      </c>
      <c r="AN124" s="3">
        <v>0</v>
      </c>
      <c r="AO124" s="4">
        <v>0</v>
      </c>
      <c r="AP124" s="1" t="s">
        <v>122</v>
      </c>
      <c r="AQ124" s="1">
        <v>3</v>
      </c>
    </row>
    <row r="125" spans="1:43" x14ac:dyDescent="0.2">
      <c r="A125" s="1" t="s">
        <v>681</v>
      </c>
      <c r="B125" s="1" t="s">
        <v>820</v>
      </c>
      <c r="C125" s="1" t="s">
        <v>1523</v>
      </c>
      <c r="D125" s="1" t="s">
        <v>1734</v>
      </c>
      <c r="E125" s="3">
        <v>73.388888888888886</v>
      </c>
      <c r="F125" s="3">
        <f t="shared" si="5"/>
        <v>257.99166666666667</v>
      </c>
      <c r="G125" s="3">
        <f>SUM(Table39[[#This Row],[RN Hours Contract (W/ Admin, DON)]], Table39[[#This Row],[LPN Contract Hours (w/ Admin)]], Table39[[#This Row],[CNA/NA/Med Aide Contract Hours]])</f>
        <v>80.458222222222219</v>
      </c>
      <c r="H125" s="4">
        <f>Table39[[#This Row],[Total Contract Hours]]/Table39[[#This Row],[Total Hours Nurse Staffing]]</f>
        <v>0.31186364761997049</v>
      </c>
      <c r="I125" s="3">
        <f>SUM(Table39[[#This Row],[RN Hours]], Table39[[#This Row],[RN Admin Hours]], Table39[[#This Row],[RN DON Hours]])</f>
        <v>67.722444444444434</v>
      </c>
      <c r="J125" s="3">
        <f t="shared" si="6"/>
        <v>8.6027777777777779</v>
      </c>
      <c r="K125" s="4">
        <f>Table39[[#This Row],[RN Hours Contract (W/ Admin, DON)]]/Table39[[#This Row],[RN Hours (w/ Admin, DON)]]</f>
        <v>0.12702993591489448</v>
      </c>
      <c r="L125" s="3">
        <v>56.414666666666662</v>
      </c>
      <c r="M125" s="3">
        <v>7.9361111111111109</v>
      </c>
      <c r="N125" s="4">
        <f>Table39[[#This Row],[RN Hours Contract]]/Table39[[#This Row],[RN Hours]]</f>
        <v>0.14067460786399125</v>
      </c>
      <c r="O125" s="3">
        <v>5.3471111111111114</v>
      </c>
      <c r="P125" s="3">
        <v>0.66666666666666663</v>
      </c>
      <c r="Q125" s="4">
        <f>Table39[[#This Row],[RN Admin Hours Contract]]/Table39[[#This Row],[RN Admin Hours]]</f>
        <v>0.12467791538525475</v>
      </c>
      <c r="R125" s="3">
        <v>5.9606666666666657</v>
      </c>
      <c r="S125" s="3">
        <v>0</v>
      </c>
      <c r="T125" s="4">
        <f>Table39[[#This Row],[RN DON Hours Contract]]/Table39[[#This Row],[RN DON Hours]]</f>
        <v>0</v>
      </c>
      <c r="U125" s="3">
        <f>SUM(Table39[[#This Row],[LPN Hours]], Table39[[#This Row],[LPN Admin Hours]])</f>
        <v>61.786666666666669</v>
      </c>
      <c r="V125" s="3">
        <f>Table39[[#This Row],[LPN Hours Contract]]+Table39[[#This Row],[LPN Admin Hours Contract]]</f>
        <v>46.185444444444443</v>
      </c>
      <c r="W125" s="4">
        <f t="shared" si="7"/>
        <v>0.74749856135807791</v>
      </c>
      <c r="X125" s="3">
        <v>60.114444444444445</v>
      </c>
      <c r="Y125" s="3">
        <v>45.352111111111107</v>
      </c>
      <c r="Z125" s="4">
        <f>Table39[[#This Row],[LPN Hours Contract]]/Table39[[#This Row],[LPN Hours]]</f>
        <v>0.75442951407500503</v>
      </c>
      <c r="AA125" s="3">
        <v>1.6722222222222223</v>
      </c>
      <c r="AB125" s="3">
        <v>0.83333333333333337</v>
      </c>
      <c r="AC125" s="4">
        <f>Table39[[#This Row],[LPN Admin Hours Contract]]/Table39[[#This Row],[LPN Admin Hours]]</f>
        <v>0.49833887043189368</v>
      </c>
      <c r="AD125" s="3">
        <f>SUM(Table39[[#This Row],[CNA Hours]], Table39[[#This Row],[NA in Training Hours]], Table39[[#This Row],[Med Aide/Tech Hours]])</f>
        <v>128.48255555555556</v>
      </c>
      <c r="AE125" s="3">
        <f>SUM(Table39[[#This Row],[CNA Hours Contract]], Table39[[#This Row],[NA in Training Hours Contract]], Table39[[#This Row],[Med Aide/Tech Hours Contract]])</f>
        <v>25.67</v>
      </c>
      <c r="AF125" s="4">
        <f>Table39[[#This Row],[CNA/NA/Med Aide Contract Hours]]/Table39[[#This Row],[Total CNA, NA in Training, Med Aide/Tech Hours]]</f>
        <v>0.19979365983968425</v>
      </c>
      <c r="AG125" s="3">
        <v>128.48255555555556</v>
      </c>
      <c r="AH125" s="3">
        <v>25.67</v>
      </c>
      <c r="AI125" s="4">
        <f>Table39[[#This Row],[CNA Hours Contract]]/Table39[[#This Row],[CNA Hours]]</f>
        <v>0.19979365983968425</v>
      </c>
      <c r="AJ125" s="3">
        <v>0</v>
      </c>
      <c r="AK125" s="3">
        <v>0</v>
      </c>
      <c r="AL125" s="4">
        <v>0</v>
      </c>
      <c r="AM125" s="3">
        <v>0</v>
      </c>
      <c r="AN125" s="3">
        <v>0</v>
      </c>
      <c r="AO125" s="4">
        <v>0</v>
      </c>
      <c r="AP125" s="1" t="s">
        <v>123</v>
      </c>
      <c r="AQ125" s="1">
        <v>3</v>
      </c>
    </row>
    <row r="126" spans="1:43" x14ac:dyDescent="0.2">
      <c r="A126" s="1" t="s">
        <v>681</v>
      </c>
      <c r="B126" s="1" t="s">
        <v>821</v>
      </c>
      <c r="C126" s="1" t="s">
        <v>1524</v>
      </c>
      <c r="D126" s="1" t="s">
        <v>1727</v>
      </c>
      <c r="E126" s="3">
        <v>218.57777777777778</v>
      </c>
      <c r="F126" s="3">
        <f t="shared" si="5"/>
        <v>665.93555555555554</v>
      </c>
      <c r="G126" s="3">
        <f>SUM(Table39[[#This Row],[RN Hours Contract (W/ Admin, DON)]], Table39[[#This Row],[LPN Contract Hours (w/ Admin)]], Table39[[#This Row],[CNA/NA/Med Aide Contract Hours]])</f>
        <v>253.65322222222218</v>
      </c>
      <c r="H126" s="4">
        <f>Table39[[#This Row],[Total Contract Hours]]/Table39[[#This Row],[Total Hours Nurse Staffing]]</f>
        <v>0.38089755098090899</v>
      </c>
      <c r="I126" s="3">
        <f>SUM(Table39[[#This Row],[RN Hours]], Table39[[#This Row],[RN Admin Hours]], Table39[[#This Row],[RN DON Hours]])</f>
        <v>54.723555555555556</v>
      </c>
      <c r="J126" s="3">
        <f t="shared" si="6"/>
        <v>0.33333333333333331</v>
      </c>
      <c r="K126" s="4">
        <f>Table39[[#This Row],[RN Hours Contract (W/ Admin, DON)]]/Table39[[#This Row],[RN Hours (w/ Admin, DON)]]</f>
        <v>6.0912221428107332E-3</v>
      </c>
      <c r="L126" s="3">
        <v>41.759444444444441</v>
      </c>
      <c r="M126" s="3">
        <v>0.33333333333333331</v>
      </c>
      <c r="N126" s="4">
        <f>Table39[[#This Row],[RN Hours Contract]]/Table39[[#This Row],[RN Hours]]</f>
        <v>7.9822262428991455E-3</v>
      </c>
      <c r="O126" s="3">
        <v>7.2307777777777797</v>
      </c>
      <c r="P126" s="3">
        <v>0</v>
      </c>
      <c r="Q126" s="4">
        <f>Table39[[#This Row],[RN Admin Hours Contract]]/Table39[[#This Row],[RN Admin Hours]]</f>
        <v>0</v>
      </c>
      <c r="R126" s="3">
        <v>5.7333333333333334</v>
      </c>
      <c r="S126" s="3">
        <v>0</v>
      </c>
      <c r="T126" s="4">
        <f>Table39[[#This Row],[RN DON Hours Contract]]/Table39[[#This Row],[RN DON Hours]]</f>
        <v>0</v>
      </c>
      <c r="U126" s="3">
        <f>SUM(Table39[[#This Row],[LPN Hours]], Table39[[#This Row],[LPN Admin Hours]])</f>
        <v>237.71233333333331</v>
      </c>
      <c r="V126" s="3">
        <f>Table39[[#This Row],[LPN Hours Contract]]+Table39[[#This Row],[LPN Admin Hours Contract]]</f>
        <v>10.041666666666666</v>
      </c>
      <c r="W126" s="4">
        <f t="shared" si="7"/>
        <v>4.2242935088208859E-2</v>
      </c>
      <c r="X126" s="3">
        <v>234.05688888888886</v>
      </c>
      <c r="Y126" s="3">
        <v>10.041666666666666</v>
      </c>
      <c r="Z126" s="4">
        <f>Table39[[#This Row],[LPN Hours Contract]]/Table39[[#This Row],[LPN Hours]]</f>
        <v>4.2902675133111037E-2</v>
      </c>
      <c r="AA126" s="3">
        <v>3.6554444444444445</v>
      </c>
      <c r="AB126" s="3">
        <v>0</v>
      </c>
      <c r="AC126" s="4">
        <f>Table39[[#This Row],[LPN Admin Hours Contract]]/Table39[[#This Row],[LPN Admin Hours]]</f>
        <v>0</v>
      </c>
      <c r="AD126" s="3">
        <f>SUM(Table39[[#This Row],[CNA Hours]], Table39[[#This Row],[NA in Training Hours]], Table39[[#This Row],[Med Aide/Tech Hours]])</f>
        <v>373.49966666666666</v>
      </c>
      <c r="AE126" s="3">
        <f>SUM(Table39[[#This Row],[CNA Hours Contract]], Table39[[#This Row],[NA in Training Hours Contract]], Table39[[#This Row],[Med Aide/Tech Hours Contract]])</f>
        <v>243.27822222222218</v>
      </c>
      <c r="AF126" s="4">
        <f>Table39[[#This Row],[CNA/NA/Med Aide Contract Hours]]/Table39[[#This Row],[Total CNA, NA in Training, Med Aide/Tech Hours]]</f>
        <v>0.65134789648778502</v>
      </c>
      <c r="AG126" s="3">
        <v>373.49966666666666</v>
      </c>
      <c r="AH126" s="3">
        <v>243.27822222222218</v>
      </c>
      <c r="AI126" s="4">
        <f>Table39[[#This Row],[CNA Hours Contract]]/Table39[[#This Row],[CNA Hours]]</f>
        <v>0.65134789648778502</v>
      </c>
      <c r="AJ126" s="3">
        <v>0</v>
      </c>
      <c r="AK126" s="3">
        <v>0</v>
      </c>
      <c r="AL126" s="4">
        <v>0</v>
      </c>
      <c r="AM126" s="3">
        <v>0</v>
      </c>
      <c r="AN126" s="3">
        <v>0</v>
      </c>
      <c r="AO126" s="4">
        <v>0</v>
      </c>
      <c r="AP126" s="1" t="s">
        <v>124</v>
      </c>
      <c r="AQ126" s="1">
        <v>3</v>
      </c>
    </row>
    <row r="127" spans="1:43" x14ac:dyDescent="0.2">
      <c r="A127" s="1" t="s">
        <v>681</v>
      </c>
      <c r="B127" s="1" t="s">
        <v>822</v>
      </c>
      <c r="C127" s="1" t="s">
        <v>1525</v>
      </c>
      <c r="D127" s="1" t="s">
        <v>1739</v>
      </c>
      <c r="E127" s="3">
        <v>78.011111111111106</v>
      </c>
      <c r="F127" s="3">
        <f t="shared" si="5"/>
        <v>261.19244444444439</v>
      </c>
      <c r="G127" s="3">
        <f>SUM(Table39[[#This Row],[RN Hours Contract (W/ Admin, DON)]], Table39[[#This Row],[LPN Contract Hours (w/ Admin)]], Table39[[#This Row],[CNA/NA/Med Aide Contract Hours]])</f>
        <v>1.1083333333333334</v>
      </c>
      <c r="H127" s="4">
        <f>Table39[[#This Row],[Total Contract Hours]]/Table39[[#This Row],[Total Hours Nurse Staffing]]</f>
        <v>4.2433590898494607E-3</v>
      </c>
      <c r="I127" s="3">
        <f>SUM(Table39[[#This Row],[RN Hours]], Table39[[#This Row],[RN Admin Hours]], Table39[[#This Row],[RN DON Hours]])</f>
        <v>49.064444444444447</v>
      </c>
      <c r="J127" s="3">
        <f t="shared" si="6"/>
        <v>1.1083333333333334</v>
      </c>
      <c r="K127" s="4">
        <f>Table39[[#This Row],[RN Hours Contract (W/ Admin, DON)]]/Table39[[#This Row],[RN Hours (w/ Admin, DON)]]</f>
        <v>2.2589338285248426E-2</v>
      </c>
      <c r="L127" s="3">
        <v>13.156111111111111</v>
      </c>
      <c r="M127" s="3">
        <v>1.1083333333333334</v>
      </c>
      <c r="N127" s="4">
        <f>Table39[[#This Row],[RN Hours Contract]]/Table39[[#This Row],[RN Hours]]</f>
        <v>8.4244753177652981E-2</v>
      </c>
      <c r="O127" s="3">
        <v>29.922222222222221</v>
      </c>
      <c r="P127" s="3">
        <v>0</v>
      </c>
      <c r="Q127" s="4">
        <f>Table39[[#This Row],[RN Admin Hours Contract]]/Table39[[#This Row],[RN Admin Hours]]</f>
        <v>0</v>
      </c>
      <c r="R127" s="3">
        <v>5.9861111111111107</v>
      </c>
      <c r="S127" s="3">
        <v>0</v>
      </c>
      <c r="T127" s="4">
        <f>Table39[[#This Row],[RN DON Hours Contract]]/Table39[[#This Row],[RN DON Hours]]</f>
        <v>0</v>
      </c>
      <c r="U127" s="3">
        <f>SUM(Table39[[#This Row],[LPN Hours]], Table39[[#This Row],[LPN Admin Hours]])</f>
        <v>70.075444444444443</v>
      </c>
      <c r="V127" s="3">
        <f>Table39[[#This Row],[LPN Hours Contract]]+Table39[[#This Row],[LPN Admin Hours Contract]]</f>
        <v>0</v>
      </c>
      <c r="W127" s="4">
        <f t="shared" si="7"/>
        <v>0</v>
      </c>
      <c r="X127" s="3">
        <v>70.075444444444443</v>
      </c>
      <c r="Y127" s="3">
        <v>0</v>
      </c>
      <c r="Z127" s="4">
        <f>Table39[[#This Row],[LPN Hours Contract]]/Table39[[#This Row],[LPN Hours]]</f>
        <v>0</v>
      </c>
      <c r="AA127" s="3">
        <v>0</v>
      </c>
      <c r="AB127" s="3">
        <v>0</v>
      </c>
      <c r="AC127" s="4">
        <v>0</v>
      </c>
      <c r="AD127" s="3">
        <f>SUM(Table39[[#This Row],[CNA Hours]], Table39[[#This Row],[NA in Training Hours]], Table39[[#This Row],[Med Aide/Tech Hours]])</f>
        <v>142.05255555555553</v>
      </c>
      <c r="AE127" s="3">
        <f>SUM(Table39[[#This Row],[CNA Hours Contract]], Table39[[#This Row],[NA in Training Hours Contract]], Table39[[#This Row],[Med Aide/Tech Hours Contract]])</f>
        <v>0</v>
      </c>
      <c r="AF127" s="4">
        <f>Table39[[#This Row],[CNA/NA/Med Aide Contract Hours]]/Table39[[#This Row],[Total CNA, NA in Training, Med Aide/Tech Hours]]</f>
        <v>0</v>
      </c>
      <c r="AG127" s="3">
        <v>128.2561111111111</v>
      </c>
      <c r="AH127" s="3">
        <v>0</v>
      </c>
      <c r="AI127" s="4">
        <f>Table39[[#This Row],[CNA Hours Contract]]/Table39[[#This Row],[CNA Hours]]</f>
        <v>0</v>
      </c>
      <c r="AJ127" s="3">
        <v>13.796444444444445</v>
      </c>
      <c r="AK127" s="3">
        <v>0</v>
      </c>
      <c r="AL127" s="4">
        <f>Table39[[#This Row],[NA in Training Hours Contract]]/Table39[[#This Row],[NA in Training Hours]]</f>
        <v>0</v>
      </c>
      <c r="AM127" s="3">
        <v>0</v>
      </c>
      <c r="AN127" s="3">
        <v>0</v>
      </c>
      <c r="AO127" s="4">
        <v>0</v>
      </c>
      <c r="AP127" s="1" t="s">
        <v>125</v>
      </c>
      <c r="AQ127" s="1">
        <v>3</v>
      </c>
    </row>
    <row r="128" spans="1:43" x14ac:dyDescent="0.2">
      <c r="A128" s="1" t="s">
        <v>681</v>
      </c>
      <c r="B128" s="1" t="s">
        <v>823</v>
      </c>
      <c r="C128" s="1" t="s">
        <v>1526</v>
      </c>
      <c r="D128" s="1" t="s">
        <v>1730</v>
      </c>
      <c r="E128" s="3">
        <v>72.222222222222229</v>
      </c>
      <c r="F128" s="3">
        <f t="shared" si="5"/>
        <v>245.7</v>
      </c>
      <c r="G128" s="3">
        <f>SUM(Table39[[#This Row],[RN Hours Contract (W/ Admin, DON)]], Table39[[#This Row],[LPN Contract Hours (w/ Admin)]], Table39[[#This Row],[CNA/NA/Med Aide Contract Hours]])</f>
        <v>43.475000000000001</v>
      </c>
      <c r="H128" s="4">
        <f>Table39[[#This Row],[Total Contract Hours]]/Table39[[#This Row],[Total Hours Nurse Staffing]]</f>
        <v>0.17694342694342696</v>
      </c>
      <c r="I128" s="3">
        <f>SUM(Table39[[#This Row],[RN Hours]], Table39[[#This Row],[RN Admin Hours]], Table39[[#This Row],[RN DON Hours]])</f>
        <v>48.24722222222222</v>
      </c>
      <c r="J128" s="3">
        <f t="shared" si="6"/>
        <v>0.27777777777777779</v>
      </c>
      <c r="K128" s="4">
        <f>Table39[[#This Row],[RN Hours Contract (W/ Admin, DON)]]/Table39[[#This Row],[RN Hours (w/ Admin, DON)]]</f>
        <v>5.7573838447809323E-3</v>
      </c>
      <c r="L128" s="3">
        <v>27.402777777777779</v>
      </c>
      <c r="M128" s="3">
        <v>0.27777777777777779</v>
      </c>
      <c r="N128" s="4">
        <f>Table39[[#This Row],[RN Hours Contract]]/Table39[[#This Row],[RN Hours]]</f>
        <v>1.0136847440446021E-2</v>
      </c>
      <c r="O128" s="3">
        <v>15.666666666666666</v>
      </c>
      <c r="P128" s="3">
        <v>0</v>
      </c>
      <c r="Q128" s="4">
        <f>Table39[[#This Row],[RN Admin Hours Contract]]/Table39[[#This Row],[RN Admin Hours]]</f>
        <v>0</v>
      </c>
      <c r="R128" s="3">
        <v>5.177777777777778</v>
      </c>
      <c r="S128" s="3">
        <v>0</v>
      </c>
      <c r="T128" s="4">
        <f>Table39[[#This Row],[RN DON Hours Contract]]/Table39[[#This Row],[RN DON Hours]]</f>
        <v>0</v>
      </c>
      <c r="U128" s="3">
        <f>SUM(Table39[[#This Row],[LPN Hours]], Table39[[#This Row],[LPN Admin Hours]])</f>
        <v>75.37222222222222</v>
      </c>
      <c r="V128" s="3">
        <f>Table39[[#This Row],[LPN Hours Contract]]+Table39[[#This Row],[LPN Admin Hours Contract]]</f>
        <v>21.511111111111113</v>
      </c>
      <c r="W128" s="4">
        <f t="shared" si="7"/>
        <v>0.28539839315987325</v>
      </c>
      <c r="X128" s="3">
        <v>75.37222222222222</v>
      </c>
      <c r="Y128" s="3">
        <v>21.511111111111113</v>
      </c>
      <c r="Z128" s="4">
        <f>Table39[[#This Row],[LPN Hours Contract]]/Table39[[#This Row],[LPN Hours]]</f>
        <v>0.28539839315987325</v>
      </c>
      <c r="AA128" s="3">
        <v>0</v>
      </c>
      <c r="AB128" s="3">
        <v>0</v>
      </c>
      <c r="AC128" s="4">
        <v>0</v>
      </c>
      <c r="AD128" s="3">
        <f>SUM(Table39[[#This Row],[CNA Hours]], Table39[[#This Row],[NA in Training Hours]], Table39[[#This Row],[Med Aide/Tech Hours]])</f>
        <v>122.08055555555555</v>
      </c>
      <c r="AE128" s="3">
        <f>SUM(Table39[[#This Row],[CNA Hours Contract]], Table39[[#This Row],[NA in Training Hours Contract]], Table39[[#This Row],[Med Aide/Tech Hours Contract]])</f>
        <v>21.68611111111111</v>
      </c>
      <c r="AF128" s="4">
        <f>Table39[[#This Row],[CNA/NA/Med Aide Contract Hours]]/Table39[[#This Row],[Total CNA, NA in Training, Med Aide/Tech Hours]]</f>
        <v>0.17763771644406015</v>
      </c>
      <c r="AG128" s="3">
        <v>122.08055555555555</v>
      </c>
      <c r="AH128" s="3">
        <v>21.68611111111111</v>
      </c>
      <c r="AI128" s="4">
        <f>Table39[[#This Row],[CNA Hours Contract]]/Table39[[#This Row],[CNA Hours]]</f>
        <v>0.17763771644406015</v>
      </c>
      <c r="AJ128" s="3">
        <v>0</v>
      </c>
      <c r="AK128" s="3">
        <v>0</v>
      </c>
      <c r="AL128" s="4">
        <v>0</v>
      </c>
      <c r="AM128" s="3">
        <v>0</v>
      </c>
      <c r="AN128" s="3">
        <v>0</v>
      </c>
      <c r="AO128" s="4">
        <v>0</v>
      </c>
      <c r="AP128" s="1" t="s">
        <v>126</v>
      </c>
      <c r="AQ128" s="1">
        <v>3</v>
      </c>
    </row>
    <row r="129" spans="1:43" x14ac:dyDescent="0.2">
      <c r="A129" s="1" t="s">
        <v>681</v>
      </c>
      <c r="B129" s="1" t="s">
        <v>824</v>
      </c>
      <c r="C129" s="1" t="s">
        <v>1527</v>
      </c>
      <c r="D129" s="1" t="s">
        <v>1721</v>
      </c>
      <c r="E129" s="3">
        <v>107.84444444444445</v>
      </c>
      <c r="F129" s="3">
        <f t="shared" si="5"/>
        <v>326.80222222222221</v>
      </c>
      <c r="G129" s="3">
        <f>SUM(Table39[[#This Row],[RN Hours Contract (W/ Admin, DON)]], Table39[[#This Row],[LPN Contract Hours (w/ Admin)]], Table39[[#This Row],[CNA/NA/Med Aide Contract Hours]])</f>
        <v>36.895444444444443</v>
      </c>
      <c r="H129" s="4">
        <f>Table39[[#This Row],[Total Contract Hours]]/Table39[[#This Row],[Total Hours Nurse Staffing]]</f>
        <v>0.11289838910384126</v>
      </c>
      <c r="I129" s="3">
        <f>SUM(Table39[[#This Row],[RN Hours]], Table39[[#This Row],[RN Admin Hours]], Table39[[#This Row],[RN DON Hours]])</f>
        <v>120.16200000000001</v>
      </c>
      <c r="J129" s="3">
        <f t="shared" si="6"/>
        <v>0</v>
      </c>
      <c r="K129" s="4">
        <f>Table39[[#This Row],[RN Hours Contract (W/ Admin, DON)]]/Table39[[#This Row],[RN Hours (w/ Admin, DON)]]</f>
        <v>0</v>
      </c>
      <c r="L129" s="3">
        <v>106.57033333333334</v>
      </c>
      <c r="M129" s="3">
        <v>0</v>
      </c>
      <c r="N129" s="4">
        <f>Table39[[#This Row],[RN Hours Contract]]/Table39[[#This Row],[RN Hours]]</f>
        <v>0</v>
      </c>
      <c r="O129" s="3">
        <v>8.6138888888888889</v>
      </c>
      <c r="P129" s="3">
        <v>0</v>
      </c>
      <c r="Q129" s="4">
        <f>Table39[[#This Row],[RN Admin Hours Contract]]/Table39[[#This Row],[RN Admin Hours]]</f>
        <v>0</v>
      </c>
      <c r="R129" s="3">
        <v>4.9777777777777779</v>
      </c>
      <c r="S129" s="3">
        <v>0</v>
      </c>
      <c r="T129" s="4">
        <f>Table39[[#This Row],[RN DON Hours Contract]]/Table39[[#This Row],[RN DON Hours]]</f>
        <v>0</v>
      </c>
      <c r="U129" s="3">
        <f>SUM(Table39[[#This Row],[LPN Hours]], Table39[[#This Row],[LPN Admin Hours]])</f>
        <v>52.473222222222233</v>
      </c>
      <c r="V129" s="3">
        <f>Table39[[#This Row],[LPN Hours Contract]]+Table39[[#This Row],[LPN Admin Hours Contract]]</f>
        <v>0</v>
      </c>
      <c r="W129" s="4">
        <f t="shared" si="7"/>
        <v>0</v>
      </c>
      <c r="X129" s="3">
        <v>47.486333333333341</v>
      </c>
      <c r="Y129" s="3">
        <v>0</v>
      </c>
      <c r="Z129" s="4">
        <f>Table39[[#This Row],[LPN Hours Contract]]/Table39[[#This Row],[LPN Hours]]</f>
        <v>0</v>
      </c>
      <c r="AA129" s="3">
        <v>4.98688888888889</v>
      </c>
      <c r="AB129" s="3">
        <v>0</v>
      </c>
      <c r="AC129" s="4">
        <f>Table39[[#This Row],[LPN Admin Hours Contract]]/Table39[[#This Row],[LPN Admin Hours]]</f>
        <v>0</v>
      </c>
      <c r="AD129" s="3">
        <f>SUM(Table39[[#This Row],[CNA Hours]], Table39[[#This Row],[NA in Training Hours]], Table39[[#This Row],[Med Aide/Tech Hours]])</f>
        <v>154.167</v>
      </c>
      <c r="AE129" s="3">
        <f>SUM(Table39[[#This Row],[CNA Hours Contract]], Table39[[#This Row],[NA in Training Hours Contract]], Table39[[#This Row],[Med Aide/Tech Hours Contract]])</f>
        <v>36.895444444444443</v>
      </c>
      <c r="AF129" s="4">
        <f>Table39[[#This Row],[CNA/NA/Med Aide Contract Hours]]/Table39[[#This Row],[Total CNA, NA in Training, Med Aide/Tech Hours]]</f>
        <v>0.23932128435037617</v>
      </c>
      <c r="AG129" s="3">
        <v>154.167</v>
      </c>
      <c r="AH129" s="3">
        <v>36.895444444444443</v>
      </c>
      <c r="AI129" s="4">
        <f>Table39[[#This Row],[CNA Hours Contract]]/Table39[[#This Row],[CNA Hours]]</f>
        <v>0.23932128435037617</v>
      </c>
      <c r="AJ129" s="3">
        <v>0</v>
      </c>
      <c r="AK129" s="3">
        <v>0</v>
      </c>
      <c r="AL129" s="4">
        <v>0</v>
      </c>
      <c r="AM129" s="3">
        <v>0</v>
      </c>
      <c r="AN129" s="3">
        <v>0</v>
      </c>
      <c r="AO129" s="4">
        <v>0</v>
      </c>
      <c r="AP129" s="1" t="s">
        <v>127</v>
      </c>
      <c r="AQ129" s="1">
        <v>3</v>
      </c>
    </row>
    <row r="130" spans="1:43" x14ac:dyDescent="0.2">
      <c r="A130" s="1" t="s">
        <v>681</v>
      </c>
      <c r="B130" s="1" t="s">
        <v>825</v>
      </c>
      <c r="C130" s="1" t="s">
        <v>1389</v>
      </c>
      <c r="D130" s="1" t="s">
        <v>1720</v>
      </c>
      <c r="E130" s="3">
        <v>32.944444444444443</v>
      </c>
      <c r="F130" s="3">
        <f t="shared" ref="F130:F193" si="8">SUM(I130,U130,AD130)</f>
        <v>150.63677777777778</v>
      </c>
      <c r="G130" s="3">
        <f>SUM(Table39[[#This Row],[RN Hours Contract (W/ Admin, DON)]], Table39[[#This Row],[LPN Contract Hours (w/ Admin)]], Table39[[#This Row],[CNA/NA/Med Aide Contract Hours]])</f>
        <v>11.351333333333336</v>
      </c>
      <c r="H130" s="4">
        <f>Table39[[#This Row],[Total Contract Hours]]/Table39[[#This Row],[Total Hours Nurse Staffing]]</f>
        <v>7.5355656837528998E-2</v>
      </c>
      <c r="I130" s="3">
        <f>SUM(Table39[[#This Row],[RN Hours]], Table39[[#This Row],[RN Admin Hours]], Table39[[#This Row],[RN DON Hours]])</f>
        <v>32.38422222222222</v>
      </c>
      <c r="J130" s="3">
        <f t="shared" si="6"/>
        <v>5.0376666666666674</v>
      </c>
      <c r="K130" s="4">
        <f>Table39[[#This Row],[RN Hours Contract (W/ Admin, DON)]]/Table39[[#This Row],[RN Hours (w/ Admin, DON)]]</f>
        <v>0.15555929156173448</v>
      </c>
      <c r="L130" s="3">
        <v>26.617555555555555</v>
      </c>
      <c r="M130" s="3">
        <v>4.8710000000000004</v>
      </c>
      <c r="N130" s="4">
        <f>Table39[[#This Row],[RN Hours Contract]]/Table39[[#This Row],[RN Hours]]</f>
        <v>0.1829995241235943</v>
      </c>
      <c r="O130" s="3">
        <v>0</v>
      </c>
      <c r="P130" s="3">
        <v>0</v>
      </c>
      <c r="Q130" s="4">
        <v>0</v>
      </c>
      <c r="R130" s="3">
        <v>5.7666666666666666</v>
      </c>
      <c r="S130" s="3">
        <v>0.16666666666666666</v>
      </c>
      <c r="T130" s="4">
        <f>Table39[[#This Row],[RN DON Hours Contract]]/Table39[[#This Row],[RN DON Hours]]</f>
        <v>2.8901734104046242E-2</v>
      </c>
      <c r="U130" s="3">
        <f>SUM(Table39[[#This Row],[LPN Hours]], Table39[[#This Row],[LPN Admin Hours]])</f>
        <v>42.49388888888889</v>
      </c>
      <c r="V130" s="3">
        <f>Table39[[#This Row],[LPN Hours Contract]]+Table39[[#This Row],[LPN Admin Hours Contract]]</f>
        <v>1.2623333333333333</v>
      </c>
      <c r="W130" s="4">
        <f t="shared" si="7"/>
        <v>2.9706232268692231E-2</v>
      </c>
      <c r="X130" s="3">
        <v>42.49388888888889</v>
      </c>
      <c r="Y130" s="3">
        <v>1.2623333333333333</v>
      </c>
      <c r="Z130" s="4">
        <f>Table39[[#This Row],[LPN Hours Contract]]/Table39[[#This Row],[LPN Hours]]</f>
        <v>2.9706232268692231E-2</v>
      </c>
      <c r="AA130" s="3">
        <v>0</v>
      </c>
      <c r="AB130" s="3">
        <v>0</v>
      </c>
      <c r="AC130" s="4">
        <v>0</v>
      </c>
      <c r="AD130" s="3">
        <f>SUM(Table39[[#This Row],[CNA Hours]], Table39[[#This Row],[NA in Training Hours]], Table39[[#This Row],[Med Aide/Tech Hours]])</f>
        <v>75.75866666666667</v>
      </c>
      <c r="AE130" s="3">
        <f>SUM(Table39[[#This Row],[CNA Hours Contract]], Table39[[#This Row],[NA in Training Hours Contract]], Table39[[#This Row],[Med Aide/Tech Hours Contract]])</f>
        <v>5.0513333333333348</v>
      </c>
      <c r="AF130" s="4">
        <f>Table39[[#This Row],[CNA/NA/Med Aide Contract Hours]]/Table39[[#This Row],[Total CNA, NA in Training, Med Aide/Tech Hours]]</f>
        <v>6.6676639856386083E-2</v>
      </c>
      <c r="AG130" s="3">
        <v>75.75866666666667</v>
      </c>
      <c r="AH130" s="3">
        <v>5.0513333333333348</v>
      </c>
      <c r="AI130" s="4">
        <f>Table39[[#This Row],[CNA Hours Contract]]/Table39[[#This Row],[CNA Hours]]</f>
        <v>6.6676639856386083E-2</v>
      </c>
      <c r="AJ130" s="3">
        <v>0</v>
      </c>
      <c r="AK130" s="3">
        <v>0</v>
      </c>
      <c r="AL130" s="4">
        <v>0</v>
      </c>
      <c r="AM130" s="3">
        <v>0</v>
      </c>
      <c r="AN130" s="3">
        <v>0</v>
      </c>
      <c r="AO130" s="4">
        <v>0</v>
      </c>
      <c r="AP130" s="1" t="s">
        <v>128</v>
      </c>
      <c r="AQ130" s="1">
        <v>3</v>
      </c>
    </row>
    <row r="131" spans="1:43" x14ac:dyDescent="0.2">
      <c r="A131" s="1" t="s">
        <v>681</v>
      </c>
      <c r="B131" s="1" t="s">
        <v>826</v>
      </c>
      <c r="C131" s="1" t="s">
        <v>1528</v>
      </c>
      <c r="D131" s="1" t="s">
        <v>1731</v>
      </c>
      <c r="E131" s="3">
        <v>41.777777777777779</v>
      </c>
      <c r="F131" s="3">
        <f t="shared" si="8"/>
        <v>189.83788888888887</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43.086111111111116</v>
      </c>
      <c r="J131" s="3">
        <f t="shared" si="6"/>
        <v>0</v>
      </c>
      <c r="K131" s="4">
        <f>Table39[[#This Row],[RN Hours Contract (W/ Admin, DON)]]/Table39[[#This Row],[RN Hours (w/ Admin, DON)]]</f>
        <v>0</v>
      </c>
      <c r="L131" s="3">
        <v>31.676333333333332</v>
      </c>
      <c r="M131" s="3">
        <v>0</v>
      </c>
      <c r="N131" s="4">
        <f>Table39[[#This Row],[RN Hours Contract]]/Table39[[#This Row],[RN Hours]]</f>
        <v>0</v>
      </c>
      <c r="O131" s="3">
        <v>6.0764444444444443</v>
      </c>
      <c r="P131" s="3">
        <v>0</v>
      </c>
      <c r="Q131" s="4">
        <f>Table39[[#This Row],[RN Admin Hours Contract]]/Table39[[#This Row],[RN Admin Hours]]</f>
        <v>0</v>
      </c>
      <c r="R131" s="3">
        <v>5.333333333333333</v>
      </c>
      <c r="S131" s="3">
        <v>0</v>
      </c>
      <c r="T131" s="4">
        <f>Table39[[#This Row],[RN DON Hours Contract]]/Table39[[#This Row],[RN DON Hours]]</f>
        <v>0</v>
      </c>
      <c r="U131" s="3">
        <f>SUM(Table39[[#This Row],[LPN Hours]], Table39[[#This Row],[LPN Admin Hours]])</f>
        <v>51.142777777777781</v>
      </c>
      <c r="V131" s="3">
        <f>Table39[[#This Row],[LPN Hours Contract]]+Table39[[#This Row],[LPN Admin Hours Contract]]</f>
        <v>0</v>
      </c>
      <c r="W131" s="4">
        <f t="shared" si="7"/>
        <v>0</v>
      </c>
      <c r="X131" s="3">
        <v>51.142777777777781</v>
      </c>
      <c r="Y131" s="3">
        <v>0</v>
      </c>
      <c r="Z131" s="4">
        <f>Table39[[#This Row],[LPN Hours Contract]]/Table39[[#This Row],[LPN Hours]]</f>
        <v>0</v>
      </c>
      <c r="AA131" s="3">
        <v>0</v>
      </c>
      <c r="AB131" s="3">
        <v>0</v>
      </c>
      <c r="AC131" s="4">
        <v>0</v>
      </c>
      <c r="AD131" s="3">
        <f>SUM(Table39[[#This Row],[CNA Hours]], Table39[[#This Row],[NA in Training Hours]], Table39[[#This Row],[Med Aide/Tech Hours]])</f>
        <v>95.608999999999995</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95.608999999999995</v>
      </c>
      <c r="AH131" s="3">
        <v>0</v>
      </c>
      <c r="AI131" s="4">
        <f>Table39[[#This Row],[CNA Hours Contract]]/Table39[[#This Row],[CNA Hours]]</f>
        <v>0</v>
      </c>
      <c r="AJ131" s="3">
        <v>0</v>
      </c>
      <c r="AK131" s="3">
        <v>0</v>
      </c>
      <c r="AL131" s="4">
        <v>0</v>
      </c>
      <c r="AM131" s="3">
        <v>0</v>
      </c>
      <c r="AN131" s="3">
        <v>0</v>
      </c>
      <c r="AO131" s="4">
        <v>0</v>
      </c>
      <c r="AP131" s="1" t="s">
        <v>129</v>
      </c>
      <c r="AQ131" s="1">
        <v>3</v>
      </c>
    </row>
    <row r="132" spans="1:43" x14ac:dyDescent="0.2">
      <c r="A132" s="1" t="s">
        <v>681</v>
      </c>
      <c r="B132" s="1" t="s">
        <v>827</v>
      </c>
      <c r="C132" s="1" t="s">
        <v>1365</v>
      </c>
      <c r="D132" s="1" t="s">
        <v>1711</v>
      </c>
      <c r="E132" s="3">
        <v>120.1</v>
      </c>
      <c r="F132" s="3">
        <f t="shared" si="8"/>
        <v>382.1948888888889</v>
      </c>
      <c r="G132" s="3">
        <f>SUM(Table39[[#This Row],[RN Hours Contract (W/ Admin, DON)]], Table39[[#This Row],[LPN Contract Hours (w/ Admin)]], Table39[[#This Row],[CNA/NA/Med Aide Contract Hours]])</f>
        <v>99.282777777777753</v>
      </c>
      <c r="H132" s="4">
        <f>Table39[[#This Row],[Total Contract Hours]]/Table39[[#This Row],[Total Hours Nurse Staffing]]</f>
        <v>0.2597700300661035</v>
      </c>
      <c r="I132" s="3">
        <f>SUM(Table39[[#This Row],[RN Hours]], Table39[[#This Row],[RN Admin Hours]], Table39[[#This Row],[RN DON Hours]])</f>
        <v>73.527555555555551</v>
      </c>
      <c r="J132" s="3">
        <f t="shared" si="6"/>
        <v>34.935222222222208</v>
      </c>
      <c r="K132" s="4">
        <f>Table39[[#This Row],[RN Hours Contract (W/ Admin, DON)]]/Table39[[#This Row],[RN Hours (w/ Admin, DON)]]</f>
        <v>0.47513101664077551</v>
      </c>
      <c r="L132" s="3">
        <v>55.485888888888887</v>
      </c>
      <c r="M132" s="3">
        <v>34.935222222222208</v>
      </c>
      <c r="N132" s="4">
        <f>Table39[[#This Row],[RN Hours Contract]]/Table39[[#This Row],[RN Hours]]</f>
        <v>0.62962354792910291</v>
      </c>
      <c r="O132" s="3">
        <v>14.005555555555556</v>
      </c>
      <c r="P132" s="3">
        <v>0</v>
      </c>
      <c r="Q132" s="4">
        <f>Table39[[#This Row],[RN Admin Hours Contract]]/Table39[[#This Row],[RN Admin Hours]]</f>
        <v>0</v>
      </c>
      <c r="R132" s="3">
        <v>4.0361111111111114</v>
      </c>
      <c r="S132" s="3">
        <v>0</v>
      </c>
      <c r="T132" s="4">
        <f>Table39[[#This Row],[RN DON Hours Contract]]/Table39[[#This Row],[RN DON Hours]]</f>
        <v>0</v>
      </c>
      <c r="U132" s="3">
        <f>SUM(Table39[[#This Row],[LPN Hours]], Table39[[#This Row],[LPN Admin Hours]])</f>
        <v>93.257222222222225</v>
      </c>
      <c r="V132" s="3">
        <f>Table39[[#This Row],[LPN Hours Contract]]+Table39[[#This Row],[LPN Admin Hours Contract]]</f>
        <v>23.37166666666667</v>
      </c>
      <c r="W132" s="4">
        <f t="shared" si="7"/>
        <v>0.2506150849204411</v>
      </c>
      <c r="X132" s="3">
        <v>83.365444444444449</v>
      </c>
      <c r="Y132" s="3">
        <v>23.37166666666667</v>
      </c>
      <c r="Z132" s="4">
        <f>Table39[[#This Row],[LPN Hours Contract]]/Table39[[#This Row],[LPN Hours]]</f>
        <v>0.28035197104049242</v>
      </c>
      <c r="AA132" s="3">
        <v>9.8917777777777758</v>
      </c>
      <c r="AB132" s="3">
        <v>0</v>
      </c>
      <c r="AC132" s="4">
        <f>Table39[[#This Row],[LPN Admin Hours Contract]]/Table39[[#This Row],[LPN Admin Hours]]</f>
        <v>0</v>
      </c>
      <c r="AD132" s="3">
        <f>SUM(Table39[[#This Row],[CNA Hours]], Table39[[#This Row],[NA in Training Hours]], Table39[[#This Row],[Med Aide/Tech Hours]])</f>
        <v>215.41011111111112</v>
      </c>
      <c r="AE132" s="3">
        <f>SUM(Table39[[#This Row],[CNA Hours Contract]], Table39[[#This Row],[NA in Training Hours Contract]], Table39[[#This Row],[Med Aide/Tech Hours Contract]])</f>
        <v>40.975888888888875</v>
      </c>
      <c r="AF132" s="4">
        <f>Table39[[#This Row],[CNA/NA/Med Aide Contract Hours]]/Table39[[#This Row],[Total CNA, NA in Training, Med Aide/Tech Hours]]</f>
        <v>0.19022268118023958</v>
      </c>
      <c r="AG132" s="3">
        <v>178.279</v>
      </c>
      <c r="AH132" s="3">
        <v>40.975888888888875</v>
      </c>
      <c r="AI132" s="4">
        <f>Table39[[#This Row],[CNA Hours Contract]]/Table39[[#This Row],[CNA Hours]]</f>
        <v>0.22984136599873722</v>
      </c>
      <c r="AJ132" s="3">
        <v>37.131111111111117</v>
      </c>
      <c r="AK132" s="3">
        <v>0</v>
      </c>
      <c r="AL132" s="4">
        <f>Table39[[#This Row],[NA in Training Hours Contract]]/Table39[[#This Row],[NA in Training Hours]]</f>
        <v>0</v>
      </c>
      <c r="AM132" s="3">
        <v>0</v>
      </c>
      <c r="AN132" s="3">
        <v>0</v>
      </c>
      <c r="AO132" s="4">
        <v>0</v>
      </c>
      <c r="AP132" s="1" t="s">
        <v>130</v>
      </c>
      <c r="AQ132" s="1">
        <v>3</v>
      </c>
    </row>
    <row r="133" spans="1:43" x14ac:dyDescent="0.2">
      <c r="A133" s="1" t="s">
        <v>681</v>
      </c>
      <c r="B133" s="1" t="s">
        <v>828</v>
      </c>
      <c r="C133" s="1" t="s">
        <v>1481</v>
      </c>
      <c r="D133" s="1" t="s">
        <v>1709</v>
      </c>
      <c r="E133" s="3">
        <v>114</v>
      </c>
      <c r="F133" s="3">
        <f t="shared" si="8"/>
        <v>366.78688888888888</v>
      </c>
      <c r="G133" s="3">
        <f>SUM(Table39[[#This Row],[RN Hours Contract (W/ Admin, DON)]], Table39[[#This Row],[LPN Contract Hours (w/ Admin)]], Table39[[#This Row],[CNA/NA/Med Aide Contract Hours]])</f>
        <v>38.373000000000005</v>
      </c>
      <c r="H133" s="4">
        <f>Table39[[#This Row],[Total Contract Hours]]/Table39[[#This Row],[Total Hours Nurse Staffing]]</f>
        <v>0.1046193339032475</v>
      </c>
      <c r="I133" s="3">
        <f>SUM(Table39[[#This Row],[RN Hours]], Table39[[#This Row],[RN Admin Hours]], Table39[[#This Row],[RN DON Hours]])</f>
        <v>56.061111111111103</v>
      </c>
      <c r="J133" s="3">
        <f t="shared" si="6"/>
        <v>0.26666666666666666</v>
      </c>
      <c r="K133" s="4">
        <f>Table39[[#This Row],[RN Hours Contract (W/ Admin, DON)]]/Table39[[#This Row],[RN Hours (w/ Admin, DON)]]</f>
        <v>4.7567139034783478E-3</v>
      </c>
      <c r="L133" s="3">
        <v>44.416666666666664</v>
      </c>
      <c r="M133" s="3">
        <v>0.26666666666666666</v>
      </c>
      <c r="N133" s="4">
        <f>Table39[[#This Row],[RN Hours Contract]]/Table39[[#This Row],[RN Hours]]</f>
        <v>6.0037523452157598E-3</v>
      </c>
      <c r="O133" s="3">
        <v>6.7555555555555555</v>
      </c>
      <c r="P133" s="3">
        <v>0</v>
      </c>
      <c r="Q133" s="4">
        <f>Table39[[#This Row],[RN Admin Hours Contract]]/Table39[[#This Row],[RN Admin Hours]]</f>
        <v>0</v>
      </c>
      <c r="R133" s="3">
        <v>4.8888888888888893</v>
      </c>
      <c r="S133" s="3">
        <v>0</v>
      </c>
      <c r="T133" s="4">
        <f>Table39[[#This Row],[RN DON Hours Contract]]/Table39[[#This Row],[RN DON Hours]]</f>
        <v>0</v>
      </c>
      <c r="U133" s="3">
        <f>SUM(Table39[[#This Row],[LPN Hours]], Table39[[#This Row],[LPN Admin Hours]])</f>
        <v>116.41022222222222</v>
      </c>
      <c r="V133" s="3">
        <f>Table39[[#This Row],[LPN Hours Contract]]+Table39[[#This Row],[LPN Admin Hours Contract]]</f>
        <v>10.549111111111111</v>
      </c>
      <c r="W133" s="4">
        <f t="shared" si="7"/>
        <v>9.0620144088148044E-2</v>
      </c>
      <c r="X133" s="3">
        <v>116.41022222222222</v>
      </c>
      <c r="Y133" s="3">
        <v>10.549111111111111</v>
      </c>
      <c r="Z133" s="4">
        <f>Table39[[#This Row],[LPN Hours Contract]]/Table39[[#This Row],[LPN Hours]]</f>
        <v>9.0620144088148044E-2</v>
      </c>
      <c r="AA133" s="3">
        <v>0</v>
      </c>
      <c r="AB133" s="3">
        <v>0</v>
      </c>
      <c r="AC133" s="4">
        <v>0</v>
      </c>
      <c r="AD133" s="3">
        <f>SUM(Table39[[#This Row],[CNA Hours]], Table39[[#This Row],[NA in Training Hours]], Table39[[#This Row],[Med Aide/Tech Hours]])</f>
        <v>194.31555555555556</v>
      </c>
      <c r="AE133" s="3">
        <f>SUM(Table39[[#This Row],[CNA Hours Contract]], Table39[[#This Row],[NA in Training Hours Contract]], Table39[[#This Row],[Med Aide/Tech Hours Contract]])</f>
        <v>27.557222222222222</v>
      </c>
      <c r="AF133" s="4">
        <f>Table39[[#This Row],[CNA/NA/Med Aide Contract Hours]]/Table39[[#This Row],[Total CNA, NA in Training, Med Aide/Tech Hours]]</f>
        <v>0.14181686146245512</v>
      </c>
      <c r="AG133" s="3">
        <v>172.65722222222223</v>
      </c>
      <c r="AH133" s="3">
        <v>27.535</v>
      </c>
      <c r="AI133" s="4">
        <f>Table39[[#This Row],[CNA Hours Contract]]/Table39[[#This Row],[CNA Hours]]</f>
        <v>0.15947783501671584</v>
      </c>
      <c r="AJ133" s="3">
        <v>21.658333333333335</v>
      </c>
      <c r="AK133" s="3">
        <v>2.2222222222222223E-2</v>
      </c>
      <c r="AL133" s="4">
        <f>Table39[[#This Row],[NA in Training Hours Contract]]/Table39[[#This Row],[NA in Training Hours]]</f>
        <v>1.0260356547390022E-3</v>
      </c>
      <c r="AM133" s="3">
        <v>0</v>
      </c>
      <c r="AN133" s="3">
        <v>0</v>
      </c>
      <c r="AO133" s="4">
        <v>0</v>
      </c>
      <c r="AP133" s="1" t="s">
        <v>131</v>
      </c>
      <c r="AQ133" s="1">
        <v>3</v>
      </c>
    </row>
    <row r="134" spans="1:43" x14ac:dyDescent="0.2">
      <c r="A134" s="1" t="s">
        <v>681</v>
      </c>
      <c r="B134" s="1" t="s">
        <v>829</v>
      </c>
      <c r="C134" s="1" t="s">
        <v>1529</v>
      </c>
      <c r="D134" s="1" t="s">
        <v>1740</v>
      </c>
      <c r="E134" s="3">
        <v>37.56666666666667</v>
      </c>
      <c r="F134" s="3">
        <f t="shared" si="8"/>
        <v>141.67777777777781</v>
      </c>
      <c r="G134" s="3">
        <f>SUM(Table39[[#This Row],[RN Hours Contract (W/ Admin, DON)]], Table39[[#This Row],[LPN Contract Hours (w/ Admin)]], Table39[[#This Row],[CNA/NA/Med Aide Contract Hours]])</f>
        <v>29.68611111111111</v>
      </c>
      <c r="H134" s="4">
        <f>Table39[[#This Row],[Total Contract Hours]]/Table39[[#This Row],[Total Hours Nurse Staffing]]</f>
        <v>0.20953258567955449</v>
      </c>
      <c r="I134" s="3">
        <f>SUM(Table39[[#This Row],[RN Hours]], Table39[[#This Row],[RN Admin Hours]], Table39[[#This Row],[RN DON Hours]])</f>
        <v>37.425000000000004</v>
      </c>
      <c r="J134" s="3">
        <f t="shared" si="6"/>
        <v>2.036111111111111</v>
      </c>
      <c r="K134" s="4">
        <f>Table39[[#This Row],[RN Hours Contract (W/ Admin, DON)]]/Table39[[#This Row],[RN Hours (w/ Admin, DON)]]</f>
        <v>5.4405106509314918E-2</v>
      </c>
      <c r="L134" s="3">
        <v>25.447222222222223</v>
      </c>
      <c r="M134" s="3">
        <v>2.036111111111111</v>
      </c>
      <c r="N134" s="4">
        <f>Table39[[#This Row],[RN Hours Contract]]/Table39[[#This Row],[RN Hours]]</f>
        <v>8.001309900665865E-2</v>
      </c>
      <c r="O134" s="3">
        <v>7.083333333333333</v>
      </c>
      <c r="P134" s="3">
        <v>0</v>
      </c>
      <c r="Q134" s="4">
        <f>Table39[[#This Row],[RN Admin Hours Contract]]/Table39[[#This Row],[RN Admin Hours]]</f>
        <v>0</v>
      </c>
      <c r="R134" s="3">
        <v>4.8944444444444448</v>
      </c>
      <c r="S134" s="3">
        <v>0</v>
      </c>
      <c r="T134" s="4">
        <f>Table39[[#This Row],[RN DON Hours Contract]]/Table39[[#This Row],[RN DON Hours]]</f>
        <v>0</v>
      </c>
      <c r="U134" s="3">
        <f>SUM(Table39[[#This Row],[LPN Hours]], Table39[[#This Row],[LPN Admin Hours]])</f>
        <v>31.211111111111112</v>
      </c>
      <c r="V134" s="3">
        <f>Table39[[#This Row],[LPN Hours Contract]]+Table39[[#This Row],[LPN Admin Hours Contract]]</f>
        <v>6.9249999999999998</v>
      </c>
      <c r="W134" s="4">
        <f t="shared" si="7"/>
        <v>0.22187611249555</v>
      </c>
      <c r="X134" s="3">
        <v>31.211111111111112</v>
      </c>
      <c r="Y134" s="3">
        <v>6.9249999999999998</v>
      </c>
      <c r="Z134" s="4">
        <f>Table39[[#This Row],[LPN Hours Contract]]/Table39[[#This Row],[LPN Hours]]</f>
        <v>0.22187611249555</v>
      </c>
      <c r="AA134" s="3">
        <v>0</v>
      </c>
      <c r="AB134" s="3">
        <v>0</v>
      </c>
      <c r="AC134" s="4">
        <v>0</v>
      </c>
      <c r="AD134" s="3">
        <f>SUM(Table39[[#This Row],[CNA Hours]], Table39[[#This Row],[NA in Training Hours]], Table39[[#This Row],[Med Aide/Tech Hours]])</f>
        <v>73.041666666666671</v>
      </c>
      <c r="AE134" s="3">
        <f>SUM(Table39[[#This Row],[CNA Hours Contract]], Table39[[#This Row],[NA in Training Hours Contract]], Table39[[#This Row],[Med Aide/Tech Hours Contract]])</f>
        <v>20.725000000000001</v>
      </c>
      <c r="AF134" s="4">
        <f>Table39[[#This Row],[CNA/NA/Med Aide Contract Hours]]/Table39[[#This Row],[Total CNA, NA in Training, Med Aide/Tech Hours]]</f>
        <v>0.28374215630347976</v>
      </c>
      <c r="AG134" s="3">
        <v>73.041666666666671</v>
      </c>
      <c r="AH134" s="3">
        <v>20.725000000000001</v>
      </c>
      <c r="AI134" s="4">
        <f>Table39[[#This Row],[CNA Hours Contract]]/Table39[[#This Row],[CNA Hours]]</f>
        <v>0.28374215630347976</v>
      </c>
      <c r="AJ134" s="3">
        <v>0</v>
      </c>
      <c r="AK134" s="3">
        <v>0</v>
      </c>
      <c r="AL134" s="4">
        <v>0</v>
      </c>
      <c r="AM134" s="3">
        <v>0</v>
      </c>
      <c r="AN134" s="3">
        <v>0</v>
      </c>
      <c r="AO134" s="4">
        <v>0</v>
      </c>
      <c r="AP134" s="1" t="s">
        <v>132</v>
      </c>
      <c r="AQ134" s="1">
        <v>3</v>
      </c>
    </row>
    <row r="135" spans="1:43" x14ac:dyDescent="0.2">
      <c r="A135" s="1" t="s">
        <v>681</v>
      </c>
      <c r="B135" s="1" t="s">
        <v>830</v>
      </c>
      <c r="C135" s="1" t="s">
        <v>1530</v>
      </c>
      <c r="D135" s="1" t="s">
        <v>1737</v>
      </c>
      <c r="E135" s="3">
        <v>39.011111111111113</v>
      </c>
      <c r="F135" s="3">
        <f t="shared" si="8"/>
        <v>169.6008888888889</v>
      </c>
      <c r="G135" s="3">
        <f>SUM(Table39[[#This Row],[RN Hours Contract (W/ Admin, DON)]], Table39[[#This Row],[LPN Contract Hours (w/ Admin)]], Table39[[#This Row],[CNA/NA/Med Aide Contract Hours]])</f>
        <v>0</v>
      </c>
      <c r="H135" s="4">
        <f>Table39[[#This Row],[Total Contract Hours]]/Table39[[#This Row],[Total Hours Nurse Staffing]]</f>
        <v>0</v>
      </c>
      <c r="I135" s="3">
        <f>SUM(Table39[[#This Row],[RN Hours]], Table39[[#This Row],[RN Admin Hours]], Table39[[#This Row],[RN DON Hours]])</f>
        <v>52.718888888888884</v>
      </c>
      <c r="J135" s="3">
        <f t="shared" si="6"/>
        <v>0</v>
      </c>
      <c r="K135" s="4">
        <f>Table39[[#This Row],[RN Hours Contract (W/ Admin, DON)]]/Table39[[#This Row],[RN Hours (w/ Admin, DON)]]</f>
        <v>0</v>
      </c>
      <c r="L135" s="3">
        <v>41.24388888888889</v>
      </c>
      <c r="M135" s="3">
        <v>0</v>
      </c>
      <c r="N135" s="4">
        <f>Table39[[#This Row],[RN Hours Contract]]/Table39[[#This Row],[RN Hours]]</f>
        <v>0</v>
      </c>
      <c r="O135" s="3">
        <v>6.6305555555555555</v>
      </c>
      <c r="P135" s="3">
        <v>0</v>
      </c>
      <c r="Q135" s="4">
        <f>Table39[[#This Row],[RN Admin Hours Contract]]/Table39[[#This Row],[RN Admin Hours]]</f>
        <v>0</v>
      </c>
      <c r="R135" s="3">
        <v>4.8444444444444441</v>
      </c>
      <c r="S135" s="3">
        <v>0</v>
      </c>
      <c r="T135" s="4">
        <f>Table39[[#This Row],[RN DON Hours Contract]]/Table39[[#This Row],[RN DON Hours]]</f>
        <v>0</v>
      </c>
      <c r="U135" s="3">
        <f>SUM(Table39[[#This Row],[LPN Hours]], Table39[[#This Row],[LPN Admin Hours]])</f>
        <v>24.263333333333332</v>
      </c>
      <c r="V135" s="3">
        <f>Table39[[#This Row],[LPN Hours Contract]]+Table39[[#This Row],[LPN Admin Hours Contract]]</f>
        <v>0</v>
      </c>
      <c r="W135" s="4">
        <f t="shared" si="7"/>
        <v>0</v>
      </c>
      <c r="X135" s="3">
        <v>23.463333333333331</v>
      </c>
      <c r="Y135" s="3">
        <v>0</v>
      </c>
      <c r="Z135" s="4">
        <f>Table39[[#This Row],[LPN Hours Contract]]/Table39[[#This Row],[LPN Hours]]</f>
        <v>0</v>
      </c>
      <c r="AA135" s="3">
        <v>0.8</v>
      </c>
      <c r="AB135" s="3">
        <v>0</v>
      </c>
      <c r="AC135" s="4">
        <f>Table39[[#This Row],[LPN Admin Hours Contract]]/Table39[[#This Row],[LPN Admin Hours]]</f>
        <v>0</v>
      </c>
      <c r="AD135" s="3">
        <f>SUM(Table39[[#This Row],[CNA Hours]], Table39[[#This Row],[NA in Training Hours]], Table39[[#This Row],[Med Aide/Tech Hours]])</f>
        <v>92.61866666666667</v>
      </c>
      <c r="AE135" s="3">
        <f>SUM(Table39[[#This Row],[CNA Hours Contract]], Table39[[#This Row],[NA in Training Hours Contract]], Table39[[#This Row],[Med Aide/Tech Hours Contract]])</f>
        <v>0</v>
      </c>
      <c r="AF135" s="4">
        <f>Table39[[#This Row],[CNA/NA/Med Aide Contract Hours]]/Table39[[#This Row],[Total CNA, NA in Training, Med Aide/Tech Hours]]</f>
        <v>0</v>
      </c>
      <c r="AG135" s="3">
        <v>92.61866666666667</v>
      </c>
      <c r="AH135" s="3">
        <v>0</v>
      </c>
      <c r="AI135" s="4">
        <f>Table39[[#This Row],[CNA Hours Contract]]/Table39[[#This Row],[CNA Hours]]</f>
        <v>0</v>
      </c>
      <c r="AJ135" s="3">
        <v>0</v>
      </c>
      <c r="AK135" s="3">
        <v>0</v>
      </c>
      <c r="AL135" s="4">
        <v>0</v>
      </c>
      <c r="AM135" s="3">
        <v>0</v>
      </c>
      <c r="AN135" s="3">
        <v>0</v>
      </c>
      <c r="AO135" s="4">
        <v>0</v>
      </c>
      <c r="AP135" s="1" t="s">
        <v>133</v>
      </c>
      <c r="AQ135" s="1">
        <v>3</v>
      </c>
    </row>
    <row r="136" spans="1:43" x14ac:dyDescent="0.2">
      <c r="A136" s="1" t="s">
        <v>681</v>
      </c>
      <c r="B136" s="1" t="s">
        <v>831</v>
      </c>
      <c r="C136" s="1" t="s">
        <v>1531</v>
      </c>
      <c r="D136" s="1" t="s">
        <v>1717</v>
      </c>
      <c r="E136" s="3">
        <v>52.033333333333331</v>
      </c>
      <c r="F136" s="3">
        <f t="shared" si="8"/>
        <v>356.6707777777778</v>
      </c>
      <c r="G136" s="3">
        <f>SUM(Table39[[#This Row],[RN Hours Contract (W/ Admin, DON)]], Table39[[#This Row],[LPN Contract Hours (w/ Admin)]], Table39[[#This Row],[CNA/NA/Med Aide Contract Hours]])</f>
        <v>16.036666666666669</v>
      </c>
      <c r="H136" s="4">
        <f>Table39[[#This Row],[Total Contract Hours]]/Table39[[#This Row],[Total Hours Nurse Staffing]]</f>
        <v>4.4962098567711217E-2</v>
      </c>
      <c r="I136" s="3">
        <f>SUM(Table39[[#This Row],[RN Hours]], Table39[[#This Row],[RN Admin Hours]], Table39[[#This Row],[RN DON Hours]])</f>
        <v>74.228888888888889</v>
      </c>
      <c r="J136" s="3">
        <f t="shared" si="6"/>
        <v>16.036666666666669</v>
      </c>
      <c r="K136" s="4">
        <f>Table39[[#This Row],[RN Hours Contract (W/ Admin, DON)]]/Table39[[#This Row],[RN Hours (w/ Admin, DON)]]</f>
        <v>0.21604346914947761</v>
      </c>
      <c r="L136" s="3">
        <v>59.523333333333341</v>
      </c>
      <c r="M136" s="3">
        <v>16.036666666666669</v>
      </c>
      <c r="N136" s="4">
        <f>Table39[[#This Row],[RN Hours Contract]]/Table39[[#This Row],[RN Hours]]</f>
        <v>0.26941815534524277</v>
      </c>
      <c r="O136" s="3">
        <v>10.46111111111111</v>
      </c>
      <c r="P136" s="3">
        <v>0</v>
      </c>
      <c r="Q136" s="4">
        <f>Table39[[#This Row],[RN Admin Hours Contract]]/Table39[[#This Row],[RN Admin Hours]]</f>
        <v>0</v>
      </c>
      <c r="R136" s="3">
        <v>4.2444444444444445</v>
      </c>
      <c r="S136" s="3">
        <v>0</v>
      </c>
      <c r="T136" s="4">
        <f>Table39[[#This Row],[RN DON Hours Contract]]/Table39[[#This Row],[RN DON Hours]]</f>
        <v>0</v>
      </c>
      <c r="U136" s="3">
        <f>SUM(Table39[[#This Row],[LPN Hours]], Table39[[#This Row],[LPN Admin Hours]])</f>
        <v>98.651111111111106</v>
      </c>
      <c r="V136" s="3">
        <f>Table39[[#This Row],[LPN Hours Contract]]+Table39[[#This Row],[LPN Admin Hours Contract]]</f>
        <v>0</v>
      </c>
      <c r="W136" s="4">
        <f t="shared" si="7"/>
        <v>0</v>
      </c>
      <c r="X136" s="3">
        <v>84.267777777777781</v>
      </c>
      <c r="Y136" s="3">
        <v>0</v>
      </c>
      <c r="Z136" s="4">
        <f>Table39[[#This Row],[LPN Hours Contract]]/Table39[[#This Row],[LPN Hours]]</f>
        <v>0</v>
      </c>
      <c r="AA136" s="3">
        <v>14.383333333333331</v>
      </c>
      <c r="AB136" s="3">
        <v>0</v>
      </c>
      <c r="AC136" s="4">
        <f>Table39[[#This Row],[LPN Admin Hours Contract]]/Table39[[#This Row],[LPN Admin Hours]]</f>
        <v>0</v>
      </c>
      <c r="AD136" s="3">
        <f>SUM(Table39[[#This Row],[CNA Hours]], Table39[[#This Row],[NA in Training Hours]], Table39[[#This Row],[Med Aide/Tech Hours]])</f>
        <v>183.79077777777781</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181.52411111111113</v>
      </c>
      <c r="AH136" s="3">
        <v>0</v>
      </c>
      <c r="AI136" s="4">
        <f>Table39[[#This Row],[CNA Hours Contract]]/Table39[[#This Row],[CNA Hours]]</f>
        <v>0</v>
      </c>
      <c r="AJ136" s="3">
        <v>2.2666666666666666</v>
      </c>
      <c r="AK136" s="3">
        <v>0</v>
      </c>
      <c r="AL136" s="4">
        <f>Table39[[#This Row],[NA in Training Hours Contract]]/Table39[[#This Row],[NA in Training Hours]]</f>
        <v>0</v>
      </c>
      <c r="AM136" s="3">
        <v>0</v>
      </c>
      <c r="AN136" s="3">
        <v>0</v>
      </c>
      <c r="AO136" s="4">
        <v>0</v>
      </c>
      <c r="AP136" s="1" t="s">
        <v>134</v>
      </c>
      <c r="AQ136" s="1">
        <v>3</v>
      </c>
    </row>
    <row r="137" spans="1:43" x14ac:dyDescent="0.2">
      <c r="A137" s="1" t="s">
        <v>681</v>
      </c>
      <c r="B137" s="1" t="s">
        <v>832</v>
      </c>
      <c r="C137" s="1" t="s">
        <v>1532</v>
      </c>
      <c r="D137" s="1" t="s">
        <v>1731</v>
      </c>
      <c r="E137" s="3">
        <v>104.02222222222223</v>
      </c>
      <c r="F137" s="3">
        <f t="shared" si="8"/>
        <v>377.67155555555553</v>
      </c>
      <c r="G137" s="3">
        <f>SUM(Table39[[#This Row],[RN Hours Contract (W/ Admin, DON)]], Table39[[#This Row],[LPN Contract Hours (w/ Admin)]], Table39[[#This Row],[CNA/NA/Med Aide Contract Hours]])</f>
        <v>20.521555555555551</v>
      </c>
      <c r="H137" s="4">
        <f>Table39[[#This Row],[Total Contract Hours]]/Table39[[#This Row],[Total Hours Nurse Staffing]]</f>
        <v>5.4337043003856368E-2</v>
      </c>
      <c r="I137" s="3">
        <f>SUM(Table39[[#This Row],[RN Hours]], Table39[[#This Row],[RN Admin Hours]], Table39[[#This Row],[RN DON Hours]])</f>
        <v>106.83611111111111</v>
      </c>
      <c r="J137" s="3">
        <f t="shared" si="6"/>
        <v>0</v>
      </c>
      <c r="K137" s="4">
        <f>Table39[[#This Row],[RN Hours Contract (W/ Admin, DON)]]/Table39[[#This Row],[RN Hours (w/ Admin, DON)]]</f>
        <v>0</v>
      </c>
      <c r="L137" s="3">
        <v>85.963888888888889</v>
      </c>
      <c r="M137" s="3">
        <v>0</v>
      </c>
      <c r="N137" s="4">
        <f>Table39[[#This Row],[RN Hours Contract]]/Table39[[#This Row],[RN Hours]]</f>
        <v>0</v>
      </c>
      <c r="O137" s="3">
        <v>15.272222222222222</v>
      </c>
      <c r="P137" s="3">
        <v>0</v>
      </c>
      <c r="Q137" s="4">
        <f>Table39[[#This Row],[RN Admin Hours Contract]]/Table39[[#This Row],[RN Admin Hours]]</f>
        <v>0</v>
      </c>
      <c r="R137" s="3">
        <v>5.6</v>
      </c>
      <c r="S137" s="3">
        <v>0</v>
      </c>
      <c r="T137" s="4">
        <f>Table39[[#This Row],[RN DON Hours Contract]]/Table39[[#This Row],[RN DON Hours]]</f>
        <v>0</v>
      </c>
      <c r="U137" s="3">
        <f>SUM(Table39[[#This Row],[LPN Hours]], Table39[[#This Row],[LPN Admin Hours]])</f>
        <v>51.19466666666667</v>
      </c>
      <c r="V137" s="3">
        <f>Table39[[#This Row],[LPN Hours Contract]]+Table39[[#This Row],[LPN Admin Hours Contract]]</f>
        <v>6.7918888888888871</v>
      </c>
      <c r="W137" s="4">
        <f t="shared" si="7"/>
        <v>0.13266789943396878</v>
      </c>
      <c r="X137" s="3">
        <v>51.19466666666667</v>
      </c>
      <c r="Y137" s="3">
        <v>6.7918888888888871</v>
      </c>
      <c r="Z137" s="4">
        <f>Table39[[#This Row],[LPN Hours Contract]]/Table39[[#This Row],[LPN Hours]]</f>
        <v>0.13266789943396878</v>
      </c>
      <c r="AA137" s="3">
        <v>0</v>
      </c>
      <c r="AB137" s="3">
        <v>0</v>
      </c>
      <c r="AC137" s="4">
        <v>0</v>
      </c>
      <c r="AD137" s="3">
        <f>SUM(Table39[[#This Row],[CNA Hours]], Table39[[#This Row],[NA in Training Hours]], Table39[[#This Row],[Med Aide/Tech Hours]])</f>
        <v>219.64077777777777</v>
      </c>
      <c r="AE137" s="3">
        <f>SUM(Table39[[#This Row],[CNA Hours Contract]], Table39[[#This Row],[NA in Training Hours Contract]], Table39[[#This Row],[Med Aide/Tech Hours Contract]])</f>
        <v>13.729666666666665</v>
      </c>
      <c r="AF137" s="4">
        <f>Table39[[#This Row],[CNA/NA/Med Aide Contract Hours]]/Table39[[#This Row],[Total CNA, NA in Training, Med Aide/Tech Hours]]</f>
        <v>6.2509643271058249E-2</v>
      </c>
      <c r="AG137" s="3">
        <v>219.64077777777777</v>
      </c>
      <c r="AH137" s="3">
        <v>13.729666666666665</v>
      </c>
      <c r="AI137" s="4">
        <f>Table39[[#This Row],[CNA Hours Contract]]/Table39[[#This Row],[CNA Hours]]</f>
        <v>6.2509643271058249E-2</v>
      </c>
      <c r="AJ137" s="3">
        <v>0</v>
      </c>
      <c r="AK137" s="3">
        <v>0</v>
      </c>
      <c r="AL137" s="4">
        <v>0</v>
      </c>
      <c r="AM137" s="3">
        <v>0</v>
      </c>
      <c r="AN137" s="3">
        <v>0</v>
      </c>
      <c r="AO137" s="4">
        <v>0</v>
      </c>
      <c r="AP137" s="1" t="s">
        <v>135</v>
      </c>
      <c r="AQ137" s="1">
        <v>3</v>
      </c>
    </row>
    <row r="138" spans="1:43" x14ac:dyDescent="0.2">
      <c r="A138" s="1" t="s">
        <v>681</v>
      </c>
      <c r="B138" s="1" t="s">
        <v>833</v>
      </c>
      <c r="C138" s="1" t="s">
        <v>1533</v>
      </c>
      <c r="D138" s="1" t="s">
        <v>1688</v>
      </c>
      <c r="E138" s="3">
        <v>89.3</v>
      </c>
      <c r="F138" s="3">
        <f t="shared" si="8"/>
        <v>384.46388888888885</v>
      </c>
      <c r="G138" s="3">
        <f>SUM(Table39[[#This Row],[RN Hours Contract (W/ Admin, DON)]], Table39[[#This Row],[LPN Contract Hours (w/ Admin)]], Table39[[#This Row],[CNA/NA/Med Aide Contract Hours]])</f>
        <v>1.6861111111111111</v>
      </c>
      <c r="H138" s="4">
        <f>Table39[[#This Row],[Total Contract Hours]]/Table39[[#This Row],[Total Hours Nurse Staffing]]</f>
        <v>4.3856163344339529E-3</v>
      </c>
      <c r="I138" s="3">
        <f>SUM(Table39[[#This Row],[RN Hours]], Table39[[#This Row],[RN Admin Hours]], Table39[[#This Row],[RN DON Hours]])</f>
        <v>83.469444444444449</v>
      </c>
      <c r="J138" s="3">
        <f t="shared" si="6"/>
        <v>0.36666666666666664</v>
      </c>
      <c r="K138" s="4">
        <f>Table39[[#This Row],[RN Hours Contract (W/ Admin, DON)]]/Table39[[#This Row],[RN Hours (w/ Admin, DON)]]</f>
        <v>4.3928250524143892E-3</v>
      </c>
      <c r="L138" s="3">
        <v>45.713888888888889</v>
      </c>
      <c r="M138" s="3">
        <v>0.36666666666666664</v>
      </c>
      <c r="N138" s="4">
        <f>Table39[[#This Row],[RN Hours Contract]]/Table39[[#This Row],[RN Hours]]</f>
        <v>8.0209029592270761E-3</v>
      </c>
      <c r="O138" s="3">
        <v>32.244444444444447</v>
      </c>
      <c r="P138" s="3">
        <v>0</v>
      </c>
      <c r="Q138" s="4">
        <f>Table39[[#This Row],[RN Admin Hours Contract]]/Table39[[#This Row],[RN Admin Hours]]</f>
        <v>0</v>
      </c>
      <c r="R138" s="3">
        <v>5.5111111111111111</v>
      </c>
      <c r="S138" s="3">
        <v>0</v>
      </c>
      <c r="T138" s="4">
        <f>Table39[[#This Row],[RN DON Hours Contract]]/Table39[[#This Row],[RN DON Hours]]</f>
        <v>0</v>
      </c>
      <c r="U138" s="3">
        <f>SUM(Table39[[#This Row],[LPN Hours]], Table39[[#This Row],[LPN Admin Hours]])</f>
        <v>81.230555555555554</v>
      </c>
      <c r="V138" s="3">
        <f>Table39[[#This Row],[LPN Hours Contract]]+Table39[[#This Row],[LPN Admin Hours Contract]]</f>
        <v>1.3194444444444444</v>
      </c>
      <c r="W138" s="4">
        <f t="shared" si="7"/>
        <v>1.6243203501692713E-2</v>
      </c>
      <c r="X138" s="3">
        <v>81.230555555555554</v>
      </c>
      <c r="Y138" s="3">
        <v>1.3194444444444444</v>
      </c>
      <c r="Z138" s="4">
        <f>Table39[[#This Row],[LPN Hours Contract]]/Table39[[#This Row],[LPN Hours]]</f>
        <v>1.6243203501692713E-2</v>
      </c>
      <c r="AA138" s="3">
        <v>0</v>
      </c>
      <c r="AB138" s="3">
        <v>0</v>
      </c>
      <c r="AC138" s="4">
        <v>0</v>
      </c>
      <c r="AD138" s="3">
        <f>SUM(Table39[[#This Row],[CNA Hours]], Table39[[#This Row],[NA in Training Hours]], Table39[[#This Row],[Med Aide/Tech Hours]])</f>
        <v>219.76388888888889</v>
      </c>
      <c r="AE138" s="3">
        <f>SUM(Table39[[#This Row],[CNA Hours Contract]], Table39[[#This Row],[NA in Training Hours Contract]], Table39[[#This Row],[Med Aide/Tech Hours Contract]])</f>
        <v>0</v>
      </c>
      <c r="AF138" s="4">
        <f>Table39[[#This Row],[CNA/NA/Med Aide Contract Hours]]/Table39[[#This Row],[Total CNA, NA in Training, Med Aide/Tech Hours]]</f>
        <v>0</v>
      </c>
      <c r="AG138" s="3">
        <v>219.76388888888889</v>
      </c>
      <c r="AH138" s="3">
        <v>0</v>
      </c>
      <c r="AI138" s="4">
        <f>Table39[[#This Row],[CNA Hours Contract]]/Table39[[#This Row],[CNA Hours]]</f>
        <v>0</v>
      </c>
      <c r="AJ138" s="3">
        <v>0</v>
      </c>
      <c r="AK138" s="3">
        <v>0</v>
      </c>
      <c r="AL138" s="4">
        <v>0</v>
      </c>
      <c r="AM138" s="3">
        <v>0</v>
      </c>
      <c r="AN138" s="3">
        <v>0</v>
      </c>
      <c r="AO138" s="4">
        <v>0</v>
      </c>
      <c r="AP138" s="1" t="s">
        <v>136</v>
      </c>
      <c r="AQ138" s="1">
        <v>3</v>
      </c>
    </row>
    <row r="139" spans="1:43" x14ac:dyDescent="0.2">
      <c r="A139" s="1" t="s">
        <v>681</v>
      </c>
      <c r="B139" s="1" t="s">
        <v>834</v>
      </c>
      <c r="C139" s="1" t="s">
        <v>1489</v>
      </c>
      <c r="D139" s="1" t="s">
        <v>1730</v>
      </c>
      <c r="E139" s="3">
        <v>99.322222222222223</v>
      </c>
      <c r="F139" s="3">
        <f t="shared" si="8"/>
        <v>405.36488888888886</v>
      </c>
      <c r="G139" s="3">
        <f>SUM(Table39[[#This Row],[RN Hours Contract (W/ Admin, DON)]], Table39[[#This Row],[LPN Contract Hours (w/ Admin)]], Table39[[#This Row],[CNA/NA/Med Aide Contract Hours]])</f>
        <v>0</v>
      </c>
      <c r="H139" s="4">
        <f>Table39[[#This Row],[Total Contract Hours]]/Table39[[#This Row],[Total Hours Nurse Staffing]]</f>
        <v>0</v>
      </c>
      <c r="I139" s="3">
        <f>SUM(Table39[[#This Row],[RN Hours]], Table39[[#This Row],[RN Admin Hours]], Table39[[#This Row],[RN DON Hours]])</f>
        <v>74.398666666666657</v>
      </c>
      <c r="J139" s="3">
        <f t="shared" si="6"/>
        <v>0</v>
      </c>
      <c r="K139" s="4">
        <f>Table39[[#This Row],[RN Hours Contract (W/ Admin, DON)]]/Table39[[#This Row],[RN Hours (w/ Admin, DON)]]</f>
        <v>0</v>
      </c>
      <c r="L139" s="3">
        <v>42.016666666666666</v>
      </c>
      <c r="M139" s="3">
        <v>0</v>
      </c>
      <c r="N139" s="4">
        <f>Table39[[#This Row],[RN Hours Contract]]/Table39[[#This Row],[RN Hours]]</f>
        <v>0</v>
      </c>
      <c r="O139" s="3">
        <v>26.959777777777781</v>
      </c>
      <c r="P139" s="3">
        <v>0</v>
      </c>
      <c r="Q139" s="4">
        <f>Table39[[#This Row],[RN Admin Hours Contract]]/Table39[[#This Row],[RN Admin Hours]]</f>
        <v>0</v>
      </c>
      <c r="R139" s="3">
        <v>5.4222222222222225</v>
      </c>
      <c r="S139" s="3">
        <v>0</v>
      </c>
      <c r="T139" s="4">
        <f>Table39[[#This Row],[RN DON Hours Contract]]/Table39[[#This Row],[RN DON Hours]]</f>
        <v>0</v>
      </c>
      <c r="U139" s="3">
        <f>SUM(Table39[[#This Row],[LPN Hours]], Table39[[#This Row],[LPN Admin Hours]])</f>
        <v>105.57922222222221</v>
      </c>
      <c r="V139" s="3">
        <f>Table39[[#This Row],[LPN Hours Contract]]+Table39[[#This Row],[LPN Admin Hours Contract]]</f>
        <v>0</v>
      </c>
      <c r="W139" s="4">
        <f t="shared" si="7"/>
        <v>0</v>
      </c>
      <c r="X139" s="3">
        <v>105.57922222222221</v>
      </c>
      <c r="Y139" s="3">
        <v>0</v>
      </c>
      <c r="Z139" s="4">
        <f>Table39[[#This Row],[LPN Hours Contract]]/Table39[[#This Row],[LPN Hours]]</f>
        <v>0</v>
      </c>
      <c r="AA139" s="3">
        <v>0</v>
      </c>
      <c r="AB139" s="3">
        <v>0</v>
      </c>
      <c r="AC139" s="4">
        <v>0</v>
      </c>
      <c r="AD139" s="3">
        <f>SUM(Table39[[#This Row],[CNA Hours]], Table39[[#This Row],[NA in Training Hours]], Table39[[#This Row],[Med Aide/Tech Hours]])</f>
        <v>225.387</v>
      </c>
      <c r="AE139" s="3">
        <f>SUM(Table39[[#This Row],[CNA Hours Contract]], Table39[[#This Row],[NA in Training Hours Contract]], Table39[[#This Row],[Med Aide/Tech Hours Contract]])</f>
        <v>0</v>
      </c>
      <c r="AF139" s="4">
        <f>Table39[[#This Row],[CNA/NA/Med Aide Contract Hours]]/Table39[[#This Row],[Total CNA, NA in Training, Med Aide/Tech Hours]]</f>
        <v>0</v>
      </c>
      <c r="AG139" s="3">
        <v>217.23977777777779</v>
      </c>
      <c r="AH139" s="3">
        <v>0</v>
      </c>
      <c r="AI139" s="4">
        <f>Table39[[#This Row],[CNA Hours Contract]]/Table39[[#This Row],[CNA Hours]]</f>
        <v>0</v>
      </c>
      <c r="AJ139" s="3">
        <v>8.1472222222222221</v>
      </c>
      <c r="AK139" s="3">
        <v>0</v>
      </c>
      <c r="AL139" s="4">
        <f>Table39[[#This Row],[NA in Training Hours Contract]]/Table39[[#This Row],[NA in Training Hours]]</f>
        <v>0</v>
      </c>
      <c r="AM139" s="3">
        <v>0</v>
      </c>
      <c r="AN139" s="3">
        <v>0</v>
      </c>
      <c r="AO139" s="4">
        <v>0</v>
      </c>
      <c r="AP139" s="1" t="s">
        <v>137</v>
      </c>
      <c r="AQ139" s="1">
        <v>3</v>
      </c>
    </row>
    <row r="140" spans="1:43" x14ac:dyDescent="0.2">
      <c r="A140" s="1" t="s">
        <v>681</v>
      </c>
      <c r="B140" s="1" t="s">
        <v>835</v>
      </c>
      <c r="C140" s="1" t="s">
        <v>1534</v>
      </c>
      <c r="D140" s="1" t="s">
        <v>1714</v>
      </c>
      <c r="E140" s="3">
        <v>75.111111111111114</v>
      </c>
      <c r="F140" s="3">
        <f t="shared" si="8"/>
        <v>466.14355555555557</v>
      </c>
      <c r="G140" s="3">
        <f>SUM(Table39[[#This Row],[RN Hours Contract (W/ Admin, DON)]], Table39[[#This Row],[LPN Contract Hours (w/ Admin)]], Table39[[#This Row],[CNA/NA/Med Aide Contract Hours]])</f>
        <v>3.6444444444444444</v>
      </c>
      <c r="H140" s="4">
        <f>Table39[[#This Row],[Total Contract Hours]]/Table39[[#This Row],[Total Hours Nurse Staffing]]</f>
        <v>7.8182877377784427E-3</v>
      </c>
      <c r="I140" s="3">
        <f>SUM(Table39[[#This Row],[RN Hours]], Table39[[#This Row],[RN Admin Hours]], Table39[[#This Row],[RN DON Hours]])</f>
        <v>72.688333333333333</v>
      </c>
      <c r="J140" s="3">
        <f t="shared" si="6"/>
        <v>2.4</v>
      </c>
      <c r="K140" s="4">
        <f>Table39[[#This Row],[RN Hours Contract (W/ Admin, DON)]]/Table39[[#This Row],[RN Hours (w/ Admin, DON)]]</f>
        <v>3.3017678215211059E-2</v>
      </c>
      <c r="L140" s="3">
        <v>56.504999999999995</v>
      </c>
      <c r="M140" s="3">
        <v>2.4</v>
      </c>
      <c r="N140" s="4">
        <f>Table39[[#This Row],[RN Hours Contract]]/Table39[[#This Row],[RN Hours]]</f>
        <v>4.2474117334749137E-2</v>
      </c>
      <c r="O140" s="3">
        <v>12.005555555555556</v>
      </c>
      <c r="P140" s="3">
        <v>0</v>
      </c>
      <c r="Q140" s="4">
        <f>Table39[[#This Row],[RN Admin Hours Contract]]/Table39[[#This Row],[RN Admin Hours]]</f>
        <v>0</v>
      </c>
      <c r="R140" s="3">
        <v>4.1777777777777745</v>
      </c>
      <c r="S140" s="3">
        <v>0</v>
      </c>
      <c r="T140" s="4">
        <f>Table39[[#This Row],[RN DON Hours Contract]]/Table39[[#This Row],[RN DON Hours]]</f>
        <v>0</v>
      </c>
      <c r="U140" s="3">
        <f>SUM(Table39[[#This Row],[LPN Hours]], Table39[[#This Row],[LPN Admin Hours]])</f>
        <v>141.87777777777777</v>
      </c>
      <c r="V140" s="3">
        <f>Table39[[#This Row],[LPN Hours Contract]]+Table39[[#This Row],[LPN Admin Hours Contract]]</f>
        <v>1.2444444444444445</v>
      </c>
      <c r="W140" s="4">
        <f t="shared" si="7"/>
        <v>8.7712428537865157E-3</v>
      </c>
      <c r="X140" s="3">
        <v>130.4111111111111</v>
      </c>
      <c r="Y140" s="3">
        <v>1.2444444444444445</v>
      </c>
      <c r="Z140" s="4">
        <f>Table39[[#This Row],[LPN Hours Contract]]/Table39[[#This Row],[LPN Hours]]</f>
        <v>9.5424725227911747E-3</v>
      </c>
      <c r="AA140" s="3">
        <v>11.466666666666667</v>
      </c>
      <c r="AB140" s="3">
        <v>0</v>
      </c>
      <c r="AC140" s="4">
        <f>Table39[[#This Row],[LPN Admin Hours Contract]]/Table39[[#This Row],[LPN Admin Hours]]</f>
        <v>0</v>
      </c>
      <c r="AD140" s="3">
        <f>SUM(Table39[[#This Row],[CNA Hours]], Table39[[#This Row],[NA in Training Hours]], Table39[[#This Row],[Med Aide/Tech Hours]])</f>
        <v>251.57744444444447</v>
      </c>
      <c r="AE140" s="3">
        <f>SUM(Table39[[#This Row],[CNA Hours Contract]], Table39[[#This Row],[NA in Training Hours Contract]], Table39[[#This Row],[Med Aide/Tech Hours Contract]])</f>
        <v>0</v>
      </c>
      <c r="AF140" s="4">
        <f>Table39[[#This Row],[CNA/NA/Med Aide Contract Hours]]/Table39[[#This Row],[Total CNA, NA in Training, Med Aide/Tech Hours]]</f>
        <v>0</v>
      </c>
      <c r="AG140" s="3">
        <v>251.57744444444447</v>
      </c>
      <c r="AH140" s="3">
        <v>0</v>
      </c>
      <c r="AI140" s="4">
        <f>Table39[[#This Row],[CNA Hours Contract]]/Table39[[#This Row],[CNA Hours]]</f>
        <v>0</v>
      </c>
      <c r="AJ140" s="3">
        <v>0</v>
      </c>
      <c r="AK140" s="3">
        <v>0</v>
      </c>
      <c r="AL140" s="4">
        <v>0</v>
      </c>
      <c r="AM140" s="3">
        <v>0</v>
      </c>
      <c r="AN140" s="3">
        <v>0</v>
      </c>
      <c r="AO140" s="4">
        <v>0</v>
      </c>
      <c r="AP140" s="1" t="s">
        <v>138</v>
      </c>
      <c r="AQ140" s="1">
        <v>3</v>
      </c>
    </row>
    <row r="141" spans="1:43" x14ac:dyDescent="0.2">
      <c r="A141" s="1" t="s">
        <v>681</v>
      </c>
      <c r="B141" s="1" t="s">
        <v>836</v>
      </c>
      <c r="C141" s="1" t="s">
        <v>1535</v>
      </c>
      <c r="D141" s="1" t="s">
        <v>1714</v>
      </c>
      <c r="E141" s="3">
        <v>70</v>
      </c>
      <c r="F141" s="3">
        <f t="shared" si="8"/>
        <v>303.88611111111106</v>
      </c>
      <c r="G141" s="3">
        <f>SUM(Table39[[#This Row],[RN Hours Contract (W/ Admin, DON)]], Table39[[#This Row],[LPN Contract Hours (w/ Admin)]], Table39[[#This Row],[CNA/NA/Med Aide Contract Hours]])</f>
        <v>14.383333333333333</v>
      </c>
      <c r="H141" s="4">
        <f>Table39[[#This Row],[Total Contract Hours]]/Table39[[#This Row],[Total Hours Nurse Staffing]]</f>
        <v>4.7331328439930903E-2</v>
      </c>
      <c r="I141" s="3">
        <f>SUM(Table39[[#This Row],[RN Hours]], Table39[[#This Row],[RN Admin Hours]], Table39[[#This Row],[RN DON Hours]])</f>
        <v>49.026333333333334</v>
      </c>
      <c r="J141" s="3">
        <f t="shared" si="6"/>
        <v>4.9402222222222214</v>
      </c>
      <c r="K141" s="4">
        <f>Table39[[#This Row],[RN Hours Contract (W/ Admin, DON)]]/Table39[[#This Row],[RN Hours (w/ Admin, DON)]]</f>
        <v>0.10076670814097638</v>
      </c>
      <c r="L141" s="3">
        <v>35.645777777777774</v>
      </c>
      <c r="M141" s="3">
        <v>4.9402222222222214</v>
      </c>
      <c r="N141" s="4">
        <f>Table39[[#This Row],[RN Hours Contract]]/Table39[[#This Row],[RN Hours]]</f>
        <v>0.13859207261573755</v>
      </c>
      <c r="O141" s="3">
        <v>8.1750000000000007</v>
      </c>
      <c r="P141" s="3">
        <v>0</v>
      </c>
      <c r="Q141" s="4">
        <f>Table39[[#This Row],[RN Admin Hours Contract]]/Table39[[#This Row],[RN Admin Hours]]</f>
        <v>0</v>
      </c>
      <c r="R141" s="3">
        <v>5.2055555555555557</v>
      </c>
      <c r="S141" s="3">
        <v>0</v>
      </c>
      <c r="T141" s="4">
        <f>Table39[[#This Row],[RN DON Hours Contract]]/Table39[[#This Row],[RN DON Hours]]</f>
        <v>0</v>
      </c>
      <c r="U141" s="3">
        <f>SUM(Table39[[#This Row],[LPN Hours]], Table39[[#This Row],[LPN Admin Hours]])</f>
        <v>81.021555555555551</v>
      </c>
      <c r="V141" s="3">
        <f>Table39[[#This Row],[LPN Hours Contract]]+Table39[[#This Row],[LPN Admin Hours Contract]]</f>
        <v>5.8382222222222202</v>
      </c>
      <c r="W141" s="4">
        <f t="shared" si="7"/>
        <v>7.2057641724973032E-2</v>
      </c>
      <c r="X141" s="3">
        <v>76.265999999999991</v>
      </c>
      <c r="Y141" s="3">
        <v>5.8382222222222202</v>
      </c>
      <c r="Z141" s="4">
        <f>Table39[[#This Row],[LPN Hours Contract]]/Table39[[#This Row],[LPN Hours]]</f>
        <v>7.6550785700341184E-2</v>
      </c>
      <c r="AA141" s="3">
        <v>4.7555555555555555</v>
      </c>
      <c r="AB141" s="3">
        <v>0</v>
      </c>
      <c r="AC141" s="4">
        <f>Table39[[#This Row],[LPN Admin Hours Contract]]/Table39[[#This Row],[LPN Admin Hours]]</f>
        <v>0</v>
      </c>
      <c r="AD141" s="3">
        <f>SUM(Table39[[#This Row],[CNA Hours]], Table39[[#This Row],[NA in Training Hours]], Table39[[#This Row],[Med Aide/Tech Hours]])</f>
        <v>173.83822222222221</v>
      </c>
      <c r="AE141" s="3">
        <f>SUM(Table39[[#This Row],[CNA Hours Contract]], Table39[[#This Row],[NA in Training Hours Contract]], Table39[[#This Row],[Med Aide/Tech Hours Contract]])</f>
        <v>3.6048888888888895</v>
      </c>
      <c r="AF141" s="4">
        <f>Table39[[#This Row],[CNA/NA/Med Aide Contract Hours]]/Table39[[#This Row],[Total CNA, NA in Training, Med Aide/Tech Hours]]</f>
        <v>2.0737032643377243E-2</v>
      </c>
      <c r="AG141" s="3">
        <v>173.83822222222221</v>
      </c>
      <c r="AH141" s="3">
        <v>3.6048888888888895</v>
      </c>
      <c r="AI141" s="4">
        <f>Table39[[#This Row],[CNA Hours Contract]]/Table39[[#This Row],[CNA Hours]]</f>
        <v>2.0737032643377243E-2</v>
      </c>
      <c r="AJ141" s="3">
        <v>0</v>
      </c>
      <c r="AK141" s="3">
        <v>0</v>
      </c>
      <c r="AL141" s="4">
        <v>0</v>
      </c>
      <c r="AM141" s="3">
        <v>0</v>
      </c>
      <c r="AN141" s="3">
        <v>0</v>
      </c>
      <c r="AO141" s="4">
        <v>0</v>
      </c>
      <c r="AP141" s="1" t="s">
        <v>139</v>
      </c>
      <c r="AQ141" s="1">
        <v>3</v>
      </c>
    </row>
    <row r="142" spans="1:43" x14ac:dyDescent="0.2">
      <c r="A142" s="1" t="s">
        <v>681</v>
      </c>
      <c r="B142" s="1" t="s">
        <v>837</v>
      </c>
      <c r="C142" s="1" t="s">
        <v>1381</v>
      </c>
      <c r="D142" s="1" t="s">
        <v>1714</v>
      </c>
      <c r="E142" s="3">
        <v>98.25555555555556</v>
      </c>
      <c r="F142" s="3">
        <f t="shared" si="8"/>
        <v>516.82777777777778</v>
      </c>
      <c r="G142" s="3">
        <f>SUM(Table39[[#This Row],[RN Hours Contract (W/ Admin, DON)]], Table39[[#This Row],[LPN Contract Hours (w/ Admin)]], Table39[[#This Row],[CNA/NA/Med Aide Contract Hours]])</f>
        <v>112.96111111111111</v>
      </c>
      <c r="H142" s="4">
        <f>Table39[[#This Row],[Total Contract Hours]]/Table39[[#This Row],[Total Hours Nurse Staffing]]</f>
        <v>0.21856625353384429</v>
      </c>
      <c r="I142" s="3">
        <f>SUM(Table39[[#This Row],[RN Hours]], Table39[[#This Row],[RN Admin Hours]], Table39[[#This Row],[RN DON Hours]])</f>
        <v>85.580555555555549</v>
      </c>
      <c r="J142" s="3">
        <f t="shared" si="6"/>
        <v>10.813888888888888</v>
      </c>
      <c r="K142" s="4">
        <f>Table39[[#This Row],[RN Hours Contract (W/ Admin, DON)]]/Table39[[#This Row],[RN Hours (w/ Admin, DON)]]</f>
        <v>0.12635918075886918</v>
      </c>
      <c r="L142" s="3">
        <v>58.086111111111109</v>
      </c>
      <c r="M142" s="3">
        <v>10.813888888888888</v>
      </c>
      <c r="N142" s="4">
        <f>Table39[[#This Row],[RN Hours Contract]]/Table39[[#This Row],[RN Hours]]</f>
        <v>0.18616995839510306</v>
      </c>
      <c r="O142" s="3">
        <v>22.427777777777777</v>
      </c>
      <c r="P142" s="3">
        <v>0</v>
      </c>
      <c r="Q142" s="4">
        <f>Table39[[#This Row],[RN Admin Hours Contract]]/Table39[[#This Row],[RN Admin Hours]]</f>
        <v>0</v>
      </c>
      <c r="R142" s="3">
        <v>5.0666666666666664</v>
      </c>
      <c r="S142" s="3">
        <v>0</v>
      </c>
      <c r="T142" s="4">
        <f>Table39[[#This Row],[RN DON Hours Contract]]/Table39[[#This Row],[RN DON Hours]]</f>
        <v>0</v>
      </c>
      <c r="U142" s="3">
        <f>SUM(Table39[[#This Row],[LPN Hours]], Table39[[#This Row],[LPN Admin Hours]])</f>
        <v>129.86944444444444</v>
      </c>
      <c r="V142" s="3">
        <f>Table39[[#This Row],[LPN Hours Contract]]+Table39[[#This Row],[LPN Admin Hours Contract]]</f>
        <v>29.65</v>
      </c>
      <c r="W142" s="4">
        <f t="shared" si="7"/>
        <v>0.228306204949415</v>
      </c>
      <c r="X142" s="3">
        <v>120.87222222222222</v>
      </c>
      <c r="Y142" s="3">
        <v>29.65</v>
      </c>
      <c r="Z142" s="4">
        <f>Table39[[#This Row],[LPN Hours Contract]]/Table39[[#This Row],[LPN Hours]]</f>
        <v>0.24530036310153053</v>
      </c>
      <c r="AA142" s="3">
        <v>8.9972222222222218</v>
      </c>
      <c r="AB142" s="3">
        <v>0</v>
      </c>
      <c r="AC142" s="4">
        <f>Table39[[#This Row],[LPN Admin Hours Contract]]/Table39[[#This Row],[LPN Admin Hours]]</f>
        <v>0</v>
      </c>
      <c r="AD142" s="3">
        <f>SUM(Table39[[#This Row],[CNA Hours]], Table39[[#This Row],[NA in Training Hours]], Table39[[#This Row],[Med Aide/Tech Hours]])</f>
        <v>301.37777777777774</v>
      </c>
      <c r="AE142" s="3">
        <f>SUM(Table39[[#This Row],[CNA Hours Contract]], Table39[[#This Row],[NA in Training Hours Contract]], Table39[[#This Row],[Med Aide/Tech Hours Contract]])</f>
        <v>72.49722222222222</v>
      </c>
      <c r="AF142" s="4">
        <f>Table39[[#This Row],[CNA/NA/Med Aide Contract Hours]]/Table39[[#This Row],[Total CNA, NA in Training, Med Aide/Tech Hours]]</f>
        <v>0.24055264710219734</v>
      </c>
      <c r="AG142" s="3">
        <v>301.30555555555554</v>
      </c>
      <c r="AH142" s="3">
        <v>72.424999999999997</v>
      </c>
      <c r="AI142" s="4">
        <f>Table39[[#This Row],[CNA Hours Contract]]/Table39[[#This Row],[CNA Hours]]</f>
        <v>0.24037060938508342</v>
      </c>
      <c r="AJ142" s="3">
        <v>7.2222222222222215E-2</v>
      </c>
      <c r="AK142" s="3">
        <v>7.2222222222222215E-2</v>
      </c>
      <c r="AL142" s="4">
        <f>Table39[[#This Row],[NA in Training Hours Contract]]/Table39[[#This Row],[NA in Training Hours]]</f>
        <v>1</v>
      </c>
      <c r="AM142" s="3">
        <v>0</v>
      </c>
      <c r="AN142" s="3">
        <v>0</v>
      </c>
      <c r="AO142" s="4">
        <v>0</v>
      </c>
      <c r="AP142" s="1" t="s">
        <v>140</v>
      </c>
      <c r="AQ142" s="1">
        <v>3</v>
      </c>
    </row>
    <row r="143" spans="1:43" x14ac:dyDescent="0.2">
      <c r="A143" s="1" t="s">
        <v>681</v>
      </c>
      <c r="B143" s="1" t="s">
        <v>838</v>
      </c>
      <c r="C143" s="1" t="s">
        <v>1536</v>
      </c>
      <c r="D143" s="1" t="s">
        <v>1709</v>
      </c>
      <c r="E143" s="3">
        <v>54.62222222222222</v>
      </c>
      <c r="F143" s="3">
        <f t="shared" si="8"/>
        <v>369.49166666666667</v>
      </c>
      <c r="G143" s="3">
        <f>SUM(Table39[[#This Row],[RN Hours Contract (W/ Admin, DON)]], Table39[[#This Row],[LPN Contract Hours (w/ Admin)]], Table39[[#This Row],[CNA/NA/Med Aide Contract Hours]])</f>
        <v>0</v>
      </c>
      <c r="H143" s="4">
        <f>Table39[[#This Row],[Total Contract Hours]]/Table39[[#This Row],[Total Hours Nurse Staffing]]</f>
        <v>0</v>
      </c>
      <c r="I143" s="3">
        <f>SUM(Table39[[#This Row],[RN Hours]], Table39[[#This Row],[RN Admin Hours]], Table39[[#This Row],[RN DON Hours]])</f>
        <v>107.82777777777778</v>
      </c>
      <c r="J143" s="3">
        <f t="shared" si="6"/>
        <v>0</v>
      </c>
      <c r="K143" s="4">
        <f>Table39[[#This Row],[RN Hours Contract (W/ Admin, DON)]]/Table39[[#This Row],[RN Hours (w/ Admin, DON)]]</f>
        <v>0</v>
      </c>
      <c r="L143" s="3">
        <v>58.177777777777777</v>
      </c>
      <c r="M143" s="3">
        <v>0</v>
      </c>
      <c r="N143" s="4">
        <f>Table39[[#This Row],[RN Hours Contract]]/Table39[[#This Row],[RN Hours]]</f>
        <v>0</v>
      </c>
      <c r="O143" s="3">
        <v>44.483333333333334</v>
      </c>
      <c r="P143" s="3">
        <v>0</v>
      </c>
      <c r="Q143" s="4">
        <f>Table39[[#This Row],[RN Admin Hours Contract]]/Table39[[#This Row],[RN Admin Hours]]</f>
        <v>0</v>
      </c>
      <c r="R143" s="3">
        <v>5.166666666666667</v>
      </c>
      <c r="S143" s="3">
        <v>0</v>
      </c>
      <c r="T143" s="4">
        <f>Table39[[#This Row],[RN DON Hours Contract]]/Table39[[#This Row],[RN DON Hours]]</f>
        <v>0</v>
      </c>
      <c r="U143" s="3">
        <f>SUM(Table39[[#This Row],[LPN Hours]], Table39[[#This Row],[LPN Admin Hours]])</f>
        <v>73.827777777777783</v>
      </c>
      <c r="V143" s="3">
        <f>Table39[[#This Row],[LPN Hours Contract]]+Table39[[#This Row],[LPN Admin Hours Contract]]</f>
        <v>0</v>
      </c>
      <c r="W143" s="4">
        <f t="shared" si="7"/>
        <v>0</v>
      </c>
      <c r="X143" s="3">
        <v>73.663888888888891</v>
      </c>
      <c r="Y143" s="3">
        <v>0</v>
      </c>
      <c r="Z143" s="4">
        <f>Table39[[#This Row],[LPN Hours Contract]]/Table39[[#This Row],[LPN Hours]]</f>
        <v>0</v>
      </c>
      <c r="AA143" s="3">
        <v>0.16388888888888889</v>
      </c>
      <c r="AB143" s="3">
        <v>0</v>
      </c>
      <c r="AC143" s="4">
        <f>Table39[[#This Row],[LPN Admin Hours Contract]]/Table39[[#This Row],[LPN Admin Hours]]</f>
        <v>0</v>
      </c>
      <c r="AD143" s="3">
        <f>SUM(Table39[[#This Row],[CNA Hours]], Table39[[#This Row],[NA in Training Hours]], Table39[[#This Row],[Med Aide/Tech Hours]])</f>
        <v>187.83611111111111</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187.83611111111111</v>
      </c>
      <c r="AH143" s="3">
        <v>0</v>
      </c>
      <c r="AI143" s="4">
        <f>Table39[[#This Row],[CNA Hours Contract]]/Table39[[#This Row],[CNA Hours]]</f>
        <v>0</v>
      </c>
      <c r="AJ143" s="3">
        <v>0</v>
      </c>
      <c r="AK143" s="3">
        <v>0</v>
      </c>
      <c r="AL143" s="4">
        <v>0</v>
      </c>
      <c r="AM143" s="3">
        <v>0</v>
      </c>
      <c r="AN143" s="3">
        <v>0</v>
      </c>
      <c r="AO143" s="4">
        <v>0</v>
      </c>
      <c r="AP143" s="1" t="s">
        <v>141</v>
      </c>
      <c r="AQ143" s="1">
        <v>3</v>
      </c>
    </row>
    <row r="144" spans="1:43" x14ac:dyDescent="0.2">
      <c r="A144" s="1" t="s">
        <v>681</v>
      </c>
      <c r="B144" s="1" t="s">
        <v>839</v>
      </c>
      <c r="C144" s="1" t="s">
        <v>1443</v>
      </c>
      <c r="D144" s="1" t="s">
        <v>1688</v>
      </c>
      <c r="E144" s="3">
        <v>175.5888888888889</v>
      </c>
      <c r="F144" s="3">
        <f t="shared" si="8"/>
        <v>505.92611111111108</v>
      </c>
      <c r="G144" s="3">
        <f>SUM(Table39[[#This Row],[RN Hours Contract (W/ Admin, DON)]], Table39[[#This Row],[LPN Contract Hours (w/ Admin)]], Table39[[#This Row],[CNA/NA/Med Aide Contract Hours]])</f>
        <v>24.429999999999996</v>
      </c>
      <c r="H144" s="4">
        <f>Table39[[#This Row],[Total Contract Hours]]/Table39[[#This Row],[Total Hours Nurse Staffing]]</f>
        <v>4.8287683642868354E-2</v>
      </c>
      <c r="I144" s="3">
        <f>SUM(Table39[[#This Row],[RN Hours]], Table39[[#This Row],[RN Admin Hours]], Table39[[#This Row],[RN DON Hours]])</f>
        <v>52.365111111111105</v>
      </c>
      <c r="J144" s="3">
        <f t="shared" si="6"/>
        <v>0</v>
      </c>
      <c r="K144" s="4">
        <f>Table39[[#This Row],[RN Hours Contract (W/ Admin, DON)]]/Table39[[#This Row],[RN Hours (w/ Admin, DON)]]</f>
        <v>0</v>
      </c>
      <c r="L144" s="3">
        <v>52.365111111111105</v>
      </c>
      <c r="M144" s="3">
        <v>0</v>
      </c>
      <c r="N144" s="4">
        <f>Table39[[#This Row],[RN Hours Contract]]/Table39[[#This Row],[RN Hours]]</f>
        <v>0</v>
      </c>
      <c r="O144" s="3">
        <v>0</v>
      </c>
      <c r="P144" s="3">
        <v>0</v>
      </c>
      <c r="Q144" s="4">
        <v>0</v>
      </c>
      <c r="R144" s="3">
        <v>0</v>
      </c>
      <c r="S144" s="3">
        <v>0</v>
      </c>
      <c r="T144" s="4">
        <v>0</v>
      </c>
      <c r="U144" s="3">
        <f>SUM(Table39[[#This Row],[LPN Hours]], Table39[[#This Row],[LPN Admin Hours]])</f>
        <v>145.03488888888887</v>
      </c>
      <c r="V144" s="3">
        <f>Table39[[#This Row],[LPN Hours Contract]]+Table39[[#This Row],[LPN Admin Hours Contract]]</f>
        <v>3.1431111111111112</v>
      </c>
      <c r="W144" s="4">
        <f t="shared" si="7"/>
        <v>2.1671413927989745E-2</v>
      </c>
      <c r="X144" s="3">
        <v>145.03488888888887</v>
      </c>
      <c r="Y144" s="3">
        <v>3.1431111111111112</v>
      </c>
      <c r="Z144" s="4">
        <f>Table39[[#This Row],[LPN Hours Contract]]/Table39[[#This Row],[LPN Hours]]</f>
        <v>2.1671413927989745E-2</v>
      </c>
      <c r="AA144" s="3">
        <v>0</v>
      </c>
      <c r="AB144" s="3">
        <v>0</v>
      </c>
      <c r="AC144" s="4">
        <v>0</v>
      </c>
      <c r="AD144" s="3">
        <f>SUM(Table39[[#This Row],[CNA Hours]], Table39[[#This Row],[NA in Training Hours]], Table39[[#This Row],[Med Aide/Tech Hours]])</f>
        <v>308.52611111111111</v>
      </c>
      <c r="AE144" s="3">
        <f>SUM(Table39[[#This Row],[CNA Hours Contract]], Table39[[#This Row],[NA in Training Hours Contract]], Table39[[#This Row],[Med Aide/Tech Hours Contract]])</f>
        <v>21.286888888888885</v>
      </c>
      <c r="AF144" s="4">
        <f>Table39[[#This Row],[CNA/NA/Med Aide Contract Hours]]/Table39[[#This Row],[Total CNA, NA in Training, Med Aide/Tech Hours]]</f>
        <v>6.899542088099872E-2</v>
      </c>
      <c r="AG144" s="3">
        <v>308.52611111111111</v>
      </c>
      <c r="AH144" s="3">
        <v>21.286888888888885</v>
      </c>
      <c r="AI144" s="4">
        <f>Table39[[#This Row],[CNA Hours Contract]]/Table39[[#This Row],[CNA Hours]]</f>
        <v>6.899542088099872E-2</v>
      </c>
      <c r="AJ144" s="3">
        <v>0</v>
      </c>
      <c r="AK144" s="3">
        <v>0</v>
      </c>
      <c r="AL144" s="4">
        <v>0</v>
      </c>
      <c r="AM144" s="3">
        <v>0</v>
      </c>
      <c r="AN144" s="3">
        <v>0</v>
      </c>
      <c r="AO144" s="4">
        <v>0</v>
      </c>
      <c r="AP144" s="1" t="s">
        <v>142</v>
      </c>
      <c r="AQ144" s="1">
        <v>3</v>
      </c>
    </row>
    <row r="145" spans="1:43" x14ac:dyDescent="0.2">
      <c r="A145" s="1" t="s">
        <v>681</v>
      </c>
      <c r="B145" s="1" t="s">
        <v>840</v>
      </c>
      <c r="C145" s="1" t="s">
        <v>1537</v>
      </c>
      <c r="D145" s="1" t="s">
        <v>1741</v>
      </c>
      <c r="E145" s="3">
        <v>115.77777777777777</v>
      </c>
      <c r="F145" s="3">
        <f t="shared" si="8"/>
        <v>387.38888888888891</v>
      </c>
      <c r="G145" s="3">
        <f>SUM(Table39[[#This Row],[RN Hours Contract (W/ Admin, DON)]], Table39[[#This Row],[LPN Contract Hours (w/ Admin)]], Table39[[#This Row],[CNA/NA/Med Aide Contract Hours]])</f>
        <v>13.427777777777777</v>
      </c>
      <c r="H145" s="4">
        <f>Table39[[#This Row],[Total Contract Hours]]/Table39[[#This Row],[Total Hours Nurse Staffing]]</f>
        <v>3.4662268750896313E-2</v>
      </c>
      <c r="I145" s="3">
        <f>SUM(Table39[[#This Row],[RN Hours]], Table39[[#This Row],[RN Admin Hours]], Table39[[#This Row],[RN DON Hours]])</f>
        <v>64.411111111111111</v>
      </c>
      <c r="J145" s="3">
        <f t="shared" si="6"/>
        <v>0.93611111111111112</v>
      </c>
      <c r="K145" s="4">
        <f>Table39[[#This Row],[RN Hours Contract (W/ Admin, DON)]]/Table39[[#This Row],[RN Hours (w/ Admin, DON)]]</f>
        <v>1.4533379334138348E-2</v>
      </c>
      <c r="L145" s="3">
        <v>42.922222222222224</v>
      </c>
      <c r="M145" s="3">
        <v>0.93611111111111112</v>
      </c>
      <c r="N145" s="4">
        <f>Table39[[#This Row],[RN Hours Contract]]/Table39[[#This Row],[RN Hours]]</f>
        <v>2.1809474501682628E-2</v>
      </c>
      <c r="O145" s="3">
        <v>16.244444444444444</v>
      </c>
      <c r="P145" s="3">
        <v>0</v>
      </c>
      <c r="Q145" s="4">
        <f>Table39[[#This Row],[RN Admin Hours Contract]]/Table39[[#This Row],[RN Admin Hours]]</f>
        <v>0</v>
      </c>
      <c r="R145" s="3">
        <v>5.2444444444444445</v>
      </c>
      <c r="S145" s="3">
        <v>0</v>
      </c>
      <c r="T145" s="4">
        <f>Table39[[#This Row],[RN DON Hours Contract]]/Table39[[#This Row],[RN DON Hours]]</f>
        <v>0</v>
      </c>
      <c r="U145" s="3">
        <f>SUM(Table39[[#This Row],[LPN Hours]], Table39[[#This Row],[LPN Admin Hours]])</f>
        <v>90.430555555555557</v>
      </c>
      <c r="V145" s="3">
        <f>Table39[[#This Row],[LPN Hours Contract]]+Table39[[#This Row],[LPN Admin Hours Contract]]</f>
        <v>6.1805555555555554</v>
      </c>
      <c r="W145" s="4">
        <f t="shared" si="7"/>
        <v>6.8345876209491632E-2</v>
      </c>
      <c r="X145" s="3">
        <v>90.430555555555557</v>
      </c>
      <c r="Y145" s="3">
        <v>6.1805555555555554</v>
      </c>
      <c r="Z145" s="4">
        <f>Table39[[#This Row],[LPN Hours Contract]]/Table39[[#This Row],[LPN Hours]]</f>
        <v>6.8345876209491632E-2</v>
      </c>
      <c r="AA145" s="3">
        <v>0</v>
      </c>
      <c r="AB145" s="3">
        <v>0</v>
      </c>
      <c r="AC145" s="4">
        <v>0</v>
      </c>
      <c r="AD145" s="3">
        <f>SUM(Table39[[#This Row],[CNA Hours]], Table39[[#This Row],[NA in Training Hours]], Table39[[#This Row],[Med Aide/Tech Hours]])</f>
        <v>232.54722222222222</v>
      </c>
      <c r="AE145" s="3">
        <f>SUM(Table39[[#This Row],[CNA Hours Contract]], Table39[[#This Row],[NA in Training Hours Contract]], Table39[[#This Row],[Med Aide/Tech Hours Contract]])</f>
        <v>6.3111111111111109</v>
      </c>
      <c r="AF145" s="4">
        <f>Table39[[#This Row],[CNA/NA/Med Aide Contract Hours]]/Table39[[#This Row],[Total CNA, NA in Training, Med Aide/Tech Hours]]</f>
        <v>2.7139051805487535E-2</v>
      </c>
      <c r="AG145" s="3">
        <v>224.88611111111112</v>
      </c>
      <c r="AH145" s="3">
        <v>6.3111111111111109</v>
      </c>
      <c r="AI145" s="4">
        <f>Table39[[#This Row],[CNA Hours Contract]]/Table39[[#This Row],[CNA Hours]]</f>
        <v>2.8063587741943452E-2</v>
      </c>
      <c r="AJ145" s="3">
        <v>7.6611111111111114</v>
      </c>
      <c r="AK145" s="3">
        <v>0</v>
      </c>
      <c r="AL145" s="4">
        <f>Table39[[#This Row],[NA in Training Hours Contract]]/Table39[[#This Row],[NA in Training Hours]]</f>
        <v>0</v>
      </c>
      <c r="AM145" s="3">
        <v>0</v>
      </c>
      <c r="AN145" s="3">
        <v>0</v>
      </c>
      <c r="AO145" s="4">
        <v>0</v>
      </c>
      <c r="AP145" s="1" t="s">
        <v>143</v>
      </c>
      <c r="AQ145" s="1">
        <v>3</v>
      </c>
    </row>
    <row r="146" spans="1:43" x14ac:dyDescent="0.2">
      <c r="A146" s="1" t="s">
        <v>681</v>
      </c>
      <c r="B146" s="1" t="s">
        <v>841</v>
      </c>
      <c r="C146" s="1" t="s">
        <v>1437</v>
      </c>
      <c r="D146" s="1" t="s">
        <v>1731</v>
      </c>
      <c r="E146" s="3">
        <v>89.677777777777777</v>
      </c>
      <c r="F146" s="3">
        <f t="shared" si="8"/>
        <v>324.84522222222222</v>
      </c>
      <c r="G146" s="3">
        <f>SUM(Table39[[#This Row],[RN Hours Contract (W/ Admin, DON)]], Table39[[#This Row],[LPN Contract Hours (w/ Admin)]], Table39[[#This Row],[CNA/NA/Med Aide Contract Hours]])</f>
        <v>54.73666666666665</v>
      </c>
      <c r="H146" s="4">
        <f>Table39[[#This Row],[Total Contract Hours]]/Table39[[#This Row],[Total Hours Nurse Staffing]]</f>
        <v>0.16850075950700619</v>
      </c>
      <c r="I146" s="3">
        <f>SUM(Table39[[#This Row],[RN Hours]], Table39[[#This Row],[RN Admin Hours]], Table39[[#This Row],[RN DON Hours]])</f>
        <v>86.553888888888892</v>
      </c>
      <c r="J146" s="3">
        <f t="shared" si="6"/>
        <v>7.9301111111111107</v>
      </c>
      <c r="K146" s="4">
        <f>Table39[[#This Row],[RN Hours Contract (W/ Admin, DON)]]/Table39[[#This Row],[RN Hours (w/ Admin, DON)]]</f>
        <v>9.162050617149238E-2</v>
      </c>
      <c r="L146" s="3">
        <v>70.820555555555558</v>
      </c>
      <c r="M146" s="3">
        <v>7.9301111111111107</v>
      </c>
      <c r="N146" s="4">
        <f>Table39[[#This Row],[RN Hours Contract]]/Table39[[#This Row],[RN Hours]]</f>
        <v>0.11197470916322159</v>
      </c>
      <c r="O146" s="3">
        <v>10.755555555555556</v>
      </c>
      <c r="P146" s="3">
        <v>0</v>
      </c>
      <c r="Q146" s="4">
        <f>Table39[[#This Row],[RN Admin Hours Contract]]/Table39[[#This Row],[RN Admin Hours]]</f>
        <v>0</v>
      </c>
      <c r="R146" s="3">
        <v>4.9777777777777779</v>
      </c>
      <c r="S146" s="3">
        <v>0</v>
      </c>
      <c r="T146" s="4">
        <f>Table39[[#This Row],[RN DON Hours Contract]]/Table39[[#This Row],[RN DON Hours]]</f>
        <v>0</v>
      </c>
      <c r="U146" s="3">
        <f>SUM(Table39[[#This Row],[LPN Hours]], Table39[[#This Row],[LPN Admin Hours]])</f>
        <v>74.937777777777782</v>
      </c>
      <c r="V146" s="3">
        <f>Table39[[#This Row],[LPN Hours Contract]]+Table39[[#This Row],[LPN Admin Hours Contract]]</f>
        <v>12.149888888888892</v>
      </c>
      <c r="W146" s="4">
        <f t="shared" si="7"/>
        <v>0.16213302888322167</v>
      </c>
      <c r="X146" s="3">
        <v>67.662555555555556</v>
      </c>
      <c r="Y146" s="3">
        <v>12.149888888888892</v>
      </c>
      <c r="Z146" s="4">
        <f>Table39[[#This Row],[LPN Hours Contract]]/Table39[[#This Row],[LPN Hours]]</f>
        <v>0.17956591779796149</v>
      </c>
      <c r="AA146" s="3">
        <v>7.2752222222222205</v>
      </c>
      <c r="AB146" s="3">
        <v>0</v>
      </c>
      <c r="AC146" s="4">
        <f>Table39[[#This Row],[LPN Admin Hours Contract]]/Table39[[#This Row],[LPN Admin Hours]]</f>
        <v>0</v>
      </c>
      <c r="AD146" s="3">
        <f>SUM(Table39[[#This Row],[CNA Hours]], Table39[[#This Row],[NA in Training Hours]], Table39[[#This Row],[Med Aide/Tech Hours]])</f>
        <v>163.35355555555554</v>
      </c>
      <c r="AE146" s="3">
        <f>SUM(Table39[[#This Row],[CNA Hours Contract]], Table39[[#This Row],[NA in Training Hours Contract]], Table39[[#This Row],[Med Aide/Tech Hours Contract]])</f>
        <v>34.656666666666652</v>
      </c>
      <c r="AF146" s="4">
        <f>Table39[[#This Row],[CNA/NA/Med Aide Contract Hours]]/Table39[[#This Row],[Total CNA, NA in Training, Med Aide/Tech Hours]]</f>
        <v>0.21215740636193334</v>
      </c>
      <c r="AG146" s="3">
        <v>163.35355555555554</v>
      </c>
      <c r="AH146" s="3">
        <v>34.656666666666652</v>
      </c>
      <c r="AI146" s="4">
        <f>Table39[[#This Row],[CNA Hours Contract]]/Table39[[#This Row],[CNA Hours]]</f>
        <v>0.21215740636193334</v>
      </c>
      <c r="AJ146" s="3">
        <v>0</v>
      </c>
      <c r="AK146" s="3">
        <v>0</v>
      </c>
      <c r="AL146" s="4">
        <v>0</v>
      </c>
      <c r="AM146" s="3">
        <v>0</v>
      </c>
      <c r="AN146" s="3">
        <v>0</v>
      </c>
      <c r="AO146" s="4">
        <v>0</v>
      </c>
      <c r="AP146" s="1" t="s">
        <v>144</v>
      </c>
      <c r="AQ146" s="1">
        <v>3</v>
      </c>
    </row>
    <row r="147" spans="1:43" x14ac:dyDescent="0.2">
      <c r="A147" s="1" t="s">
        <v>681</v>
      </c>
      <c r="B147" s="1" t="s">
        <v>842</v>
      </c>
      <c r="C147" s="1" t="s">
        <v>1538</v>
      </c>
      <c r="D147" s="1" t="s">
        <v>1703</v>
      </c>
      <c r="E147" s="3">
        <v>40.222222222222221</v>
      </c>
      <c r="F147" s="3">
        <f t="shared" si="8"/>
        <v>167.51388888888889</v>
      </c>
      <c r="G147" s="3">
        <f>SUM(Table39[[#This Row],[RN Hours Contract (W/ Admin, DON)]], Table39[[#This Row],[LPN Contract Hours (w/ Admin)]], Table39[[#This Row],[CNA/NA/Med Aide Contract Hours]])</f>
        <v>0</v>
      </c>
      <c r="H147" s="4">
        <f>Table39[[#This Row],[Total Contract Hours]]/Table39[[#This Row],[Total Hours Nurse Staffing]]</f>
        <v>0</v>
      </c>
      <c r="I147" s="3">
        <f>SUM(Table39[[#This Row],[RN Hours]], Table39[[#This Row],[RN Admin Hours]], Table39[[#This Row],[RN DON Hours]])</f>
        <v>47.25277777777778</v>
      </c>
      <c r="J147" s="3">
        <f t="shared" si="6"/>
        <v>0</v>
      </c>
      <c r="K147" s="4">
        <f>Table39[[#This Row],[RN Hours Contract (W/ Admin, DON)]]/Table39[[#This Row],[RN Hours (w/ Admin, DON)]]</f>
        <v>0</v>
      </c>
      <c r="L147" s="3">
        <v>33.097222222222221</v>
      </c>
      <c r="M147" s="3">
        <v>0</v>
      </c>
      <c r="N147" s="4">
        <f>Table39[[#This Row],[RN Hours Contract]]/Table39[[#This Row],[RN Hours]]</f>
        <v>0</v>
      </c>
      <c r="O147" s="3">
        <v>9.8000000000000007</v>
      </c>
      <c r="P147" s="3">
        <v>0</v>
      </c>
      <c r="Q147" s="4">
        <f>Table39[[#This Row],[RN Admin Hours Contract]]/Table39[[#This Row],[RN Admin Hours]]</f>
        <v>0</v>
      </c>
      <c r="R147" s="3">
        <v>4.3555555555555552</v>
      </c>
      <c r="S147" s="3">
        <v>0</v>
      </c>
      <c r="T147" s="4">
        <f>Table39[[#This Row],[RN DON Hours Contract]]/Table39[[#This Row],[RN DON Hours]]</f>
        <v>0</v>
      </c>
      <c r="U147" s="3">
        <f>SUM(Table39[[#This Row],[LPN Hours]], Table39[[#This Row],[LPN Admin Hours]])</f>
        <v>39.12222222222222</v>
      </c>
      <c r="V147" s="3">
        <f>Table39[[#This Row],[LPN Hours Contract]]+Table39[[#This Row],[LPN Admin Hours Contract]]</f>
        <v>0</v>
      </c>
      <c r="W147" s="4">
        <f t="shared" si="7"/>
        <v>0</v>
      </c>
      <c r="X147" s="3">
        <v>35.875</v>
      </c>
      <c r="Y147" s="3">
        <v>0</v>
      </c>
      <c r="Z147" s="4">
        <f>Table39[[#This Row],[LPN Hours Contract]]/Table39[[#This Row],[LPN Hours]]</f>
        <v>0</v>
      </c>
      <c r="AA147" s="3">
        <v>3.2472222222222222</v>
      </c>
      <c r="AB147" s="3">
        <v>0</v>
      </c>
      <c r="AC147" s="4">
        <f>Table39[[#This Row],[LPN Admin Hours Contract]]/Table39[[#This Row],[LPN Admin Hours]]</f>
        <v>0</v>
      </c>
      <c r="AD147" s="3">
        <f>SUM(Table39[[#This Row],[CNA Hours]], Table39[[#This Row],[NA in Training Hours]], Table39[[#This Row],[Med Aide/Tech Hours]])</f>
        <v>81.138888888888886</v>
      </c>
      <c r="AE147" s="3">
        <f>SUM(Table39[[#This Row],[CNA Hours Contract]], Table39[[#This Row],[NA in Training Hours Contract]], Table39[[#This Row],[Med Aide/Tech Hours Contract]])</f>
        <v>0</v>
      </c>
      <c r="AF147" s="4">
        <f>Table39[[#This Row],[CNA/NA/Med Aide Contract Hours]]/Table39[[#This Row],[Total CNA, NA in Training, Med Aide/Tech Hours]]</f>
        <v>0</v>
      </c>
      <c r="AG147" s="3">
        <v>81.138888888888886</v>
      </c>
      <c r="AH147" s="3">
        <v>0</v>
      </c>
      <c r="AI147" s="4">
        <f>Table39[[#This Row],[CNA Hours Contract]]/Table39[[#This Row],[CNA Hours]]</f>
        <v>0</v>
      </c>
      <c r="AJ147" s="3">
        <v>0</v>
      </c>
      <c r="AK147" s="3">
        <v>0</v>
      </c>
      <c r="AL147" s="4">
        <v>0</v>
      </c>
      <c r="AM147" s="3">
        <v>0</v>
      </c>
      <c r="AN147" s="3">
        <v>0</v>
      </c>
      <c r="AO147" s="4">
        <v>0</v>
      </c>
      <c r="AP147" s="1" t="s">
        <v>145</v>
      </c>
      <c r="AQ147" s="1">
        <v>3</v>
      </c>
    </row>
    <row r="148" spans="1:43" x14ac:dyDescent="0.2">
      <c r="A148" s="1" t="s">
        <v>681</v>
      </c>
      <c r="B148" s="1" t="s">
        <v>843</v>
      </c>
      <c r="C148" s="1" t="s">
        <v>1539</v>
      </c>
      <c r="D148" s="1" t="s">
        <v>1688</v>
      </c>
      <c r="E148" s="3">
        <v>149.9</v>
      </c>
      <c r="F148" s="3">
        <f t="shared" si="8"/>
        <v>528.45811111111107</v>
      </c>
      <c r="G148" s="3">
        <f>SUM(Table39[[#This Row],[RN Hours Contract (W/ Admin, DON)]], Table39[[#This Row],[LPN Contract Hours (w/ Admin)]], Table39[[#This Row],[CNA/NA/Med Aide Contract Hours]])</f>
        <v>318.94444444444446</v>
      </c>
      <c r="H148" s="4">
        <f>Table39[[#This Row],[Total Contract Hours]]/Table39[[#This Row],[Total Hours Nurse Staffing]]</f>
        <v>0.60353779748757552</v>
      </c>
      <c r="I148" s="3">
        <f>SUM(Table39[[#This Row],[RN Hours]], Table39[[#This Row],[RN Admin Hours]], Table39[[#This Row],[RN DON Hours]])</f>
        <v>62.076777777777771</v>
      </c>
      <c r="J148" s="3">
        <f t="shared" si="6"/>
        <v>25.733333333333334</v>
      </c>
      <c r="K148" s="4">
        <f>Table39[[#This Row],[RN Hours Contract (W/ Admin, DON)]]/Table39[[#This Row],[RN Hours (w/ Admin, DON)]]</f>
        <v>0.41454041679568854</v>
      </c>
      <c r="L148" s="3">
        <v>46.115666666666662</v>
      </c>
      <c r="M148" s="3">
        <v>25.733333333333334</v>
      </c>
      <c r="N148" s="4">
        <f>Table39[[#This Row],[RN Hours Contract]]/Table39[[#This Row],[RN Hours]]</f>
        <v>0.55801715975048261</v>
      </c>
      <c r="O148" s="3">
        <v>11.111111111111111</v>
      </c>
      <c r="P148" s="3">
        <v>0</v>
      </c>
      <c r="Q148" s="4">
        <f>Table39[[#This Row],[RN Admin Hours Contract]]/Table39[[#This Row],[RN Admin Hours]]</f>
        <v>0</v>
      </c>
      <c r="R148" s="3">
        <v>4.8499999999999996</v>
      </c>
      <c r="S148" s="3">
        <v>0</v>
      </c>
      <c r="T148" s="4">
        <f>Table39[[#This Row],[RN DON Hours Contract]]/Table39[[#This Row],[RN DON Hours]]</f>
        <v>0</v>
      </c>
      <c r="U148" s="3">
        <f>SUM(Table39[[#This Row],[LPN Hours]], Table39[[#This Row],[LPN Admin Hours]])</f>
        <v>162.19466666666668</v>
      </c>
      <c r="V148" s="3">
        <f>Table39[[#This Row],[LPN Hours Contract]]+Table39[[#This Row],[LPN Admin Hours Contract]]</f>
        <v>94.577777777777783</v>
      </c>
      <c r="W148" s="4">
        <f t="shared" si="7"/>
        <v>0.58311274791882461</v>
      </c>
      <c r="X148" s="3">
        <v>148.76411111111111</v>
      </c>
      <c r="Y148" s="3">
        <v>94.577777777777783</v>
      </c>
      <c r="Z148" s="4">
        <f>Table39[[#This Row],[LPN Hours Contract]]/Table39[[#This Row],[LPN Hours]]</f>
        <v>0.6357566826527008</v>
      </c>
      <c r="AA148" s="3">
        <v>13.430555555555559</v>
      </c>
      <c r="AB148" s="3">
        <v>0</v>
      </c>
      <c r="AC148" s="4">
        <f>Table39[[#This Row],[LPN Admin Hours Contract]]/Table39[[#This Row],[LPN Admin Hours]]</f>
        <v>0</v>
      </c>
      <c r="AD148" s="3">
        <f>SUM(Table39[[#This Row],[CNA Hours]], Table39[[#This Row],[NA in Training Hours]], Table39[[#This Row],[Med Aide/Tech Hours]])</f>
        <v>304.18666666666667</v>
      </c>
      <c r="AE148" s="3">
        <f>SUM(Table39[[#This Row],[CNA Hours Contract]], Table39[[#This Row],[NA in Training Hours Contract]], Table39[[#This Row],[Med Aide/Tech Hours Contract]])</f>
        <v>198.63333333333333</v>
      </c>
      <c r="AF148" s="4">
        <f>Table39[[#This Row],[CNA/NA/Med Aide Contract Hours]]/Table39[[#This Row],[Total CNA, NA in Training, Med Aide/Tech Hours]]</f>
        <v>0.65299815902516001</v>
      </c>
      <c r="AG148" s="3">
        <v>281.25088888888888</v>
      </c>
      <c r="AH148" s="3">
        <v>198.63333333333333</v>
      </c>
      <c r="AI148" s="4">
        <f>Table39[[#This Row],[CNA Hours Contract]]/Table39[[#This Row],[CNA Hours]]</f>
        <v>0.70624961975428813</v>
      </c>
      <c r="AJ148" s="3">
        <v>22.935777777777776</v>
      </c>
      <c r="AK148" s="3">
        <v>0</v>
      </c>
      <c r="AL148" s="4">
        <f>Table39[[#This Row],[NA in Training Hours Contract]]/Table39[[#This Row],[NA in Training Hours]]</f>
        <v>0</v>
      </c>
      <c r="AM148" s="3">
        <v>0</v>
      </c>
      <c r="AN148" s="3">
        <v>0</v>
      </c>
      <c r="AO148" s="4">
        <v>0</v>
      </c>
      <c r="AP148" s="1" t="s">
        <v>146</v>
      </c>
      <c r="AQ148" s="1">
        <v>3</v>
      </c>
    </row>
    <row r="149" spans="1:43" x14ac:dyDescent="0.2">
      <c r="A149" s="1" t="s">
        <v>681</v>
      </c>
      <c r="B149" s="1" t="s">
        <v>844</v>
      </c>
      <c r="C149" s="1" t="s">
        <v>1446</v>
      </c>
      <c r="D149" s="1" t="s">
        <v>1742</v>
      </c>
      <c r="E149" s="3">
        <v>113.38888888888889</v>
      </c>
      <c r="F149" s="3">
        <f t="shared" si="8"/>
        <v>377.79166666666669</v>
      </c>
      <c r="G149" s="3">
        <f>SUM(Table39[[#This Row],[RN Hours Contract (W/ Admin, DON)]], Table39[[#This Row],[LPN Contract Hours (w/ Admin)]], Table39[[#This Row],[CNA/NA/Med Aide Contract Hours]])</f>
        <v>0</v>
      </c>
      <c r="H149" s="4">
        <f>Table39[[#This Row],[Total Contract Hours]]/Table39[[#This Row],[Total Hours Nurse Staffing]]</f>
        <v>0</v>
      </c>
      <c r="I149" s="3">
        <f>SUM(Table39[[#This Row],[RN Hours]], Table39[[#This Row],[RN Admin Hours]], Table39[[#This Row],[RN DON Hours]])</f>
        <v>59.563888888888883</v>
      </c>
      <c r="J149" s="3">
        <f t="shared" si="6"/>
        <v>0</v>
      </c>
      <c r="K149" s="4">
        <f>Table39[[#This Row],[RN Hours Contract (W/ Admin, DON)]]/Table39[[#This Row],[RN Hours (w/ Admin, DON)]]</f>
        <v>0</v>
      </c>
      <c r="L149" s="3">
        <v>28.194444444444443</v>
      </c>
      <c r="M149" s="3">
        <v>0</v>
      </c>
      <c r="N149" s="4">
        <f>Table39[[#This Row],[RN Hours Contract]]/Table39[[#This Row],[RN Hours]]</f>
        <v>0</v>
      </c>
      <c r="O149" s="3">
        <v>25.925000000000001</v>
      </c>
      <c r="P149" s="3">
        <v>0</v>
      </c>
      <c r="Q149" s="4">
        <f>Table39[[#This Row],[RN Admin Hours Contract]]/Table39[[#This Row],[RN Admin Hours]]</f>
        <v>0</v>
      </c>
      <c r="R149" s="3">
        <v>5.4444444444444446</v>
      </c>
      <c r="S149" s="3">
        <v>0</v>
      </c>
      <c r="T149" s="4">
        <f>Table39[[#This Row],[RN DON Hours Contract]]/Table39[[#This Row],[RN DON Hours]]</f>
        <v>0</v>
      </c>
      <c r="U149" s="3">
        <f>SUM(Table39[[#This Row],[LPN Hours]], Table39[[#This Row],[LPN Admin Hours]])</f>
        <v>99.61944444444444</v>
      </c>
      <c r="V149" s="3">
        <f>Table39[[#This Row],[LPN Hours Contract]]+Table39[[#This Row],[LPN Admin Hours Contract]]</f>
        <v>0</v>
      </c>
      <c r="W149" s="4">
        <f t="shared" si="7"/>
        <v>0</v>
      </c>
      <c r="X149" s="3">
        <v>99.61944444444444</v>
      </c>
      <c r="Y149" s="3">
        <v>0</v>
      </c>
      <c r="Z149" s="4">
        <f>Table39[[#This Row],[LPN Hours Contract]]/Table39[[#This Row],[LPN Hours]]</f>
        <v>0</v>
      </c>
      <c r="AA149" s="3">
        <v>0</v>
      </c>
      <c r="AB149" s="3">
        <v>0</v>
      </c>
      <c r="AC149" s="4">
        <v>0</v>
      </c>
      <c r="AD149" s="3">
        <f>SUM(Table39[[#This Row],[CNA Hours]], Table39[[#This Row],[NA in Training Hours]], Table39[[#This Row],[Med Aide/Tech Hours]])</f>
        <v>218.60833333333335</v>
      </c>
      <c r="AE149" s="3">
        <f>SUM(Table39[[#This Row],[CNA Hours Contract]], Table39[[#This Row],[NA in Training Hours Contract]], Table39[[#This Row],[Med Aide/Tech Hours Contract]])</f>
        <v>0</v>
      </c>
      <c r="AF149" s="4">
        <f>Table39[[#This Row],[CNA/NA/Med Aide Contract Hours]]/Table39[[#This Row],[Total CNA, NA in Training, Med Aide/Tech Hours]]</f>
        <v>0</v>
      </c>
      <c r="AG149" s="3">
        <v>193.84166666666667</v>
      </c>
      <c r="AH149" s="3">
        <v>0</v>
      </c>
      <c r="AI149" s="4">
        <f>Table39[[#This Row],[CNA Hours Contract]]/Table39[[#This Row],[CNA Hours]]</f>
        <v>0</v>
      </c>
      <c r="AJ149" s="3">
        <v>24.766666666666666</v>
      </c>
      <c r="AK149" s="3">
        <v>0</v>
      </c>
      <c r="AL149" s="4">
        <f>Table39[[#This Row],[NA in Training Hours Contract]]/Table39[[#This Row],[NA in Training Hours]]</f>
        <v>0</v>
      </c>
      <c r="AM149" s="3">
        <v>0</v>
      </c>
      <c r="AN149" s="3">
        <v>0</v>
      </c>
      <c r="AO149" s="4">
        <v>0</v>
      </c>
      <c r="AP149" s="1" t="s">
        <v>147</v>
      </c>
      <c r="AQ149" s="1">
        <v>3</v>
      </c>
    </row>
    <row r="150" spans="1:43" x14ac:dyDescent="0.2">
      <c r="A150" s="1" t="s">
        <v>681</v>
      </c>
      <c r="B150" s="1" t="s">
        <v>845</v>
      </c>
      <c r="C150" s="1" t="s">
        <v>1540</v>
      </c>
      <c r="D150" s="1" t="s">
        <v>1714</v>
      </c>
      <c r="E150" s="3">
        <v>74.388888888888886</v>
      </c>
      <c r="F150" s="3">
        <f t="shared" si="8"/>
        <v>298.4524444444445</v>
      </c>
      <c r="G150" s="3">
        <f>SUM(Table39[[#This Row],[RN Hours Contract (W/ Admin, DON)]], Table39[[#This Row],[LPN Contract Hours (w/ Admin)]], Table39[[#This Row],[CNA/NA/Med Aide Contract Hours]])</f>
        <v>5.5588888888888892</v>
      </c>
      <c r="H150" s="4">
        <f>Table39[[#This Row],[Total Contract Hours]]/Table39[[#This Row],[Total Hours Nurse Staffing]]</f>
        <v>1.8625710703212717E-2</v>
      </c>
      <c r="I150" s="3">
        <f>SUM(Table39[[#This Row],[RN Hours]], Table39[[#This Row],[RN Admin Hours]], Table39[[#This Row],[RN DON Hours]])</f>
        <v>79.173777777777786</v>
      </c>
      <c r="J150" s="3">
        <f t="shared" si="6"/>
        <v>8.2888888888888887E-2</v>
      </c>
      <c r="K150" s="4">
        <f>Table39[[#This Row],[RN Hours Contract (W/ Admin, DON)]]/Table39[[#This Row],[RN Hours (w/ Admin, DON)]]</f>
        <v>1.0469235044150418E-3</v>
      </c>
      <c r="L150" s="3">
        <v>60.384888888888895</v>
      </c>
      <c r="M150" s="3">
        <v>8.2888888888888887E-2</v>
      </c>
      <c r="N150" s="4">
        <f>Table39[[#This Row],[RN Hours Contract]]/Table39[[#This Row],[RN Hours]]</f>
        <v>1.3726760190187388E-3</v>
      </c>
      <c r="O150" s="3">
        <v>13.366666666666667</v>
      </c>
      <c r="P150" s="3">
        <v>0</v>
      </c>
      <c r="Q150" s="4">
        <f>Table39[[#This Row],[RN Admin Hours Contract]]/Table39[[#This Row],[RN Admin Hours]]</f>
        <v>0</v>
      </c>
      <c r="R150" s="3">
        <v>5.4222222222222225</v>
      </c>
      <c r="S150" s="3">
        <v>0</v>
      </c>
      <c r="T150" s="4">
        <f>Table39[[#This Row],[RN DON Hours Contract]]/Table39[[#This Row],[RN DON Hours]]</f>
        <v>0</v>
      </c>
      <c r="U150" s="3">
        <f>SUM(Table39[[#This Row],[LPN Hours]], Table39[[#This Row],[LPN Admin Hours]])</f>
        <v>81.817444444444448</v>
      </c>
      <c r="V150" s="3">
        <f>Table39[[#This Row],[LPN Hours Contract]]+Table39[[#This Row],[LPN Admin Hours Contract]]</f>
        <v>2.5833333333333335</v>
      </c>
      <c r="W150" s="4">
        <f t="shared" si="7"/>
        <v>3.1574358633108666E-2</v>
      </c>
      <c r="X150" s="3">
        <v>73.048000000000002</v>
      </c>
      <c r="Y150" s="3">
        <v>2.088888888888889</v>
      </c>
      <c r="Z150" s="4">
        <f>Table39[[#This Row],[LPN Hours Contract]]/Table39[[#This Row],[LPN Hours]]</f>
        <v>2.8596113362294503E-2</v>
      </c>
      <c r="AA150" s="3">
        <v>8.7694444444444439</v>
      </c>
      <c r="AB150" s="3">
        <v>0.49444444444444446</v>
      </c>
      <c r="AC150" s="4">
        <f>Table39[[#This Row],[LPN Admin Hours Contract]]/Table39[[#This Row],[LPN Admin Hours]]</f>
        <v>5.6382641748495416E-2</v>
      </c>
      <c r="AD150" s="3">
        <f>SUM(Table39[[#This Row],[CNA Hours]], Table39[[#This Row],[NA in Training Hours]], Table39[[#This Row],[Med Aide/Tech Hours]])</f>
        <v>137.46122222222223</v>
      </c>
      <c r="AE150" s="3">
        <f>SUM(Table39[[#This Row],[CNA Hours Contract]], Table39[[#This Row],[NA in Training Hours Contract]], Table39[[#This Row],[Med Aide/Tech Hours Contract]])</f>
        <v>2.8926666666666669</v>
      </c>
      <c r="AF150" s="4">
        <f>Table39[[#This Row],[CNA/NA/Med Aide Contract Hours]]/Table39[[#This Row],[Total CNA, NA in Training, Med Aide/Tech Hours]]</f>
        <v>2.1043510452644826E-2</v>
      </c>
      <c r="AG150" s="3">
        <v>136.41677777777778</v>
      </c>
      <c r="AH150" s="3">
        <v>2.8926666666666669</v>
      </c>
      <c r="AI150" s="4">
        <f>Table39[[#This Row],[CNA Hours Contract]]/Table39[[#This Row],[CNA Hours]]</f>
        <v>2.1204625367847389E-2</v>
      </c>
      <c r="AJ150" s="3">
        <v>1.0444444444444445</v>
      </c>
      <c r="AK150" s="3">
        <v>0</v>
      </c>
      <c r="AL150" s="4">
        <f>Table39[[#This Row],[NA in Training Hours Contract]]/Table39[[#This Row],[NA in Training Hours]]</f>
        <v>0</v>
      </c>
      <c r="AM150" s="3">
        <v>0</v>
      </c>
      <c r="AN150" s="3">
        <v>0</v>
      </c>
      <c r="AO150" s="4">
        <v>0</v>
      </c>
      <c r="AP150" s="1" t="s">
        <v>148</v>
      </c>
      <c r="AQ150" s="1">
        <v>3</v>
      </c>
    </row>
    <row r="151" spans="1:43" x14ac:dyDescent="0.2">
      <c r="A151" s="1" t="s">
        <v>681</v>
      </c>
      <c r="B151" s="1" t="s">
        <v>846</v>
      </c>
      <c r="C151" s="1" t="s">
        <v>1443</v>
      </c>
      <c r="D151" s="1" t="s">
        <v>1727</v>
      </c>
      <c r="E151" s="3">
        <v>225.71111111111111</v>
      </c>
      <c r="F151" s="3">
        <f t="shared" si="8"/>
        <v>818.17444444444448</v>
      </c>
      <c r="G151" s="3">
        <f>SUM(Table39[[#This Row],[RN Hours Contract (W/ Admin, DON)]], Table39[[#This Row],[LPN Contract Hours (w/ Admin)]], Table39[[#This Row],[CNA/NA/Med Aide Contract Hours]])</f>
        <v>149.32811111111113</v>
      </c>
      <c r="H151" s="4">
        <f>Table39[[#This Row],[Total Contract Hours]]/Table39[[#This Row],[Total Hours Nurse Staffing]]</f>
        <v>0.18251378067975182</v>
      </c>
      <c r="I151" s="3">
        <f>SUM(Table39[[#This Row],[RN Hours]], Table39[[#This Row],[RN Admin Hours]], Table39[[#This Row],[RN DON Hours]])</f>
        <v>146.60266666666669</v>
      </c>
      <c r="J151" s="3">
        <f t="shared" si="6"/>
        <v>17.174666666666671</v>
      </c>
      <c r="K151" s="4">
        <f>Table39[[#This Row],[RN Hours Contract (W/ Admin, DON)]]/Table39[[#This Row],[RN Hours (w/ Admin, DON)]]</f>
        <v>0.11715112048894064</v>
      </c>
      <c r="L151" s="3">
        <v>85.430999999999997</v>
      </c>
      <c r="M151" s="3">
        <v>17.174666666666671</v>
      </c>
      <c r="N151" s="4">
        <f>Table39[[#This Row],[RN Hours Contract]]/Table39[[#This Row],[RN Hours]]</f>
        <v>0.20103553354949225</v>
      </c>
      <c r="O151" s="3">
        <v>56.02822222222224</v>
      </c>
      <c r="P151" s="3">
        <v>0</v>
      </c>
      <c r="Q151" s="4">
        <f>Table39[[#This Row],[RN Admin Hours Contract]]/Table39[[#This Row],[RN Admin Hours]]</f>
        <v>0</v>
      </c>
      <c r="R151" s="3">
        <v>5.1434444444444445</v>
      </c>
      <c r="S151" s="3">
        <v>0</v>
      </c>
      <c r="T151" s="4">
        <f>Table39[[#This Row],[RN DON Hours Contract]]/Table39[[#This Row],[RN DON Hours]]</f>
        <v>0</v>
      </c>
      <c r="U151" s="3">
        <f>SUM(Table39[[#This Row],[LPN Hours]], Table39[[#This Row],[LPN Admin Hours]])</f>
        <v>196.52333333333334</v>
      </c>
      <c r="V151" s="3">
        <f>Table39[[#This Row],[LPN Hours Contract]]+Table39[[#This Row],[LPN Admin Hours Contract]]</f>
        <v>51.355444444444444</v>
      </c>
      <c r="W151" s="4">
        <f t="shared" si="7"/>
        <v>0.2613198319679314</v>
      </c>
      <c r="X151" s="3">
        <v>174.78066666666666</v>
      </c>
      <c r="Y151" s="3">
        <v>51.355444444444444</v>
      </c>
      <c r="Z151" s="4">
        <f>Table39[[#This Row],[LPN Hours Contract]]/Table39[[#This Row],[LPN Hours]]</f>
        <v>0.29382794689979697</v>
      </c>
      <c r="AA151" s="3">
        <v>21.742666666666668</v>
      </c>
      <c r="AB151" s="3">
        <v>0</v>
      </c>
      <c r="AC151" s="4">
        <f>Table39[[#This Row],[LPN Admin Hours Contract]]/Table39[[#This Row],[LPN Admin Hours]]</f>
        <v>0</v>
      </c>
      <c r="AD151" s="3">
        <f>SUM(Table39[[#This Row],[CNA Hours]], Table39[[#This Row],[NA in Training Hours]], Table39[[#This Row],[Med Aide/Tech Hours]])</f>
        <v>475.04844444444444</v>
      </c>
      <c r="AE151" s="3">
        <f>SUM(Table39[[#This Row],[CNA Hours Contract]], Table39[[#This Row],[NA in Training Hours Contract]], Table39[[#This Row],[Med Aide/Tech Hours Contract]])</f>
        <v>80.798000000000016</v>
      </c>
      <c r="AF151" s="4">
        <f>Table39[[#This Row],[CNA/NA/Med Aide Contract Hours]]/Table39[[#This Row],[Total CNA, NA in Training, Med Aide/Tech Hours]]</f>
        <v>0.17008370608284165</v>
      </c>
      <c r="AG151" s="3">
        <v>475.04844444444444</v>
      </c>
      <c r="AH151" s="3">
        <v>80.798000000000016</v>
      </c>
      <c r="AI151" s="4">
        <f>Table39[[#This Row],[CNA Hours Contract]]/Table39[[#This Row],[CNA Hours]]</f>
        <v>0.17008370608284165</v>
      </c>
      <c r="AJ151" s="3">
        <v>0</v>
      </c>
      <c r="AK151" s="3">
        <v>0</v>
      </c>
      <c r="AL151" s="4">
        <v>0</v>
      </c>
      <c r="AM151" s="3">
        <v>0</v>
      </c>
      <c r="AN151" s="3">
        <v>0</v>
      </c>
      <c r="AO151" s="4">
        <v>0</v>
      </c>
      <c r="AP151" s="1" t="s">
        <v>149</v>
      </c>
      <c r="AQ151" s="1">
        <v>3</v>
      </c>
    </row>
    <row r="152" spans="1:43" x14ac:dyDescent="0.2">
      <c r="A152" s="1" t="s">
        <v>681</v>
      </c>
      <c r="B152" s="1" t="s">
        <v>847</v>
      </c>
      <c r="C152" s="1" t="s">
        <v>1398</v>
      </c>
      <c r="D152" s="1" t="s">
        <v>1738</v>
      </c>
      <c r="E152" s="3">
        <v>84.155555555555551</v>
      </c>
      <c r="F152" s="3">
        <f t="shared" si="8"/>
        <v>340.29444444444442</v>
      </c>
      <c r="G152" s="3">
        <f>SUM(Table39[[#This Row],[RN Hours Contract (W/ Admin, DON)]], Table39[[#This Row],[LPN Contract Hours (w/ Admin)]], Table39[[#This Row],[CNA/NA/Med Aide Contract Hours]])</f>
        <v>0</v>
      </c>
      <c r="H152" s="4">
        <f>Table39[[#This Row],[Total Contract Hours]]/Table39[[#This Row],[Total Hours Nurse Staffing]]</f>
        <v>0</v>
      </c>
      <c r="I152" s="3">
        <f>SUM(Table39[[#This Row],[RN Hours]], Table39[[#This Row],[RN Admin Hours]], Table39[[#This Row],[RN DON Hours]])</f>
        <v>69.705555555555549</v>
      </c>
      <c r="J152" s="3">
        <f t="shared" si="6"/>
        <v>0</v>
      </c>
      <c r="K152" s="4">
        <f>Table39[[#This Row],[RN Hours Contract (W/ Admin, DON)]]/Table39[[#This Row],[RN Hours (w/ Admin, DON)]]</f>
        <v>0</v>
      </c>
      <c r="L152" s="3">
        <v>49.983333333333334</v>
      </c>
      <c r="M152" s="3">
        <v>0</v>
      </c>
      <c r="N152" s="4">
        <f>Table39[[#This Row],[RN Hours Contract]]/Table39[[#This Row],[RN Hours]]</f>
        <v>0</v>
      </c>
      <c r="O152" s="3">
        <v>14.122222222222222</v>
      </c>
      <c r="P152" s="3">
        <v>0</v>
      </c>
      <c r="Q152" s="4">
        <f>Table39[[#This Row],[RN Admin Hours Contract]]/Table39[[#This Row],[RN Admin Hours]]</f>
        <v>0</v>
      </c>
      <c r="R152" s="3">
        <v>5.6</v>
      </c>
      <c r="S152" s="3">
        <v>0</v>
      </c>
      <c r="T152" s="4">
        <f>Table39[[#This Row],[RN DON Hours Contract]]/Table39[[#This Row],[RN DON Hours]]</f>
        <v>0</v>
      </c>
      <c r="U152" s="3">
        <f>SUM(Table39[[#This Row],[LPN Hours]], Table39[[#This Row],[LPN Admin Hours]])</f>
        <v>66.838888888888889</v>
      </c>
      <c r="V152" s="3">
        <f>Table39[[#This Row],[LPN Hours Contract]]+Table39[[#This Row],[LPN Admin Hours Contract]]</f>
        <v>0</v>
      </c>
      <c r="W152" s="4">
        <f t="shared" si="7"/>
        <v>0</v>
      </c>
      <c r="X152" s="3">
        <v>66.838888888888889</v>
      </c>
      <c r="Y152" s="3">
        <v>0</v>
      </c>
      <c r="Z152" s="4">
        <f>Table39[[#This Row],[LPN Hours Contract]]/Table39[[#This Row],[LPN Hours]]</f>
        <v>0</v>
      </c>
      <c r="AA152" s="3">
        <v>0</v>
      </c>
      <c r="AB152" s="3">
        <v>0</v>
      </c>
      <c r="AC152" s="4">
        <v>0</v>
      </c>
      <c r="AD152" s="3">
        <f>SUM(Table39[[#This Row],[CNA Hours]], Table39[[#This Row],[NA in Training Hours]], Table39[[#This Row],[Med Aide/Tech Hours]])</f>
        <v>203.75</v>
      </c>
      <c r="AE152" s="3">
        <f>SUM(Table39[[#This Row],[CNA Hours Contract]], Table39[[#This Row],[NA in Training Hours Contract]], Table39[[#This Row],[Med Aide/Tech Hours Contract]])</f>
        <v>0</v>
      </c>
      <c r="AF152" s="4">
        <f>Table39[[#This Row],[CNA/NA/Med Aide Contract Hours]]/Table39[[#This Row],[Total CNA, NA in Training, Med Aide/Tech Hours]]</f>
        <v>0</v>
      </c>
      <c r="AG152" s="3">
        <v>196.5888888888889</v>
      </c>
      <c r="AH152" s="3">
        <v>0</v>
      </c>
      <c r="AI152" s="4">
        <f>Table39[[#This Row],[CNA Hours Contract]]/Table39[[#This Row],[CNA Hours]]</f>
        <v>0</v>
      </c>
      <c r="AJ152" s="3">
        <v>7.1611111111111114</v>
      </c>
      <c r="AK152" s="3">
        <v>0</v>
      </c>
      <c r="AL152" s="4">
        <f>Table39[[#This Row],[NA in Training Hours Contract]]/Table39[[#This Row],[NA in Training Hours]]</f>
        <v>0</v>
      </c>
      <c r="AM152" s="3">
        <v>0</v>
      </c>
      <c r="AN152" s="3">
        <v>0</v>
      </c>
      <c r="AO152" s="4">
        <v>0</v>
      </c>
      <c r="AP152" s="1" t="s">
        <v>150</v>
      </c>
      <c r="AQ152" s="1">
        <v>3</v>
      </c>
    </row>
    <row r="153" spans="1:43" x14ac:dyDescent="0.2">
      <c r="A153" s="1" t="s">
        <v>681</v>
      </c>
      <c r="B153" s="1" t="s">
        <v>690</v>
      </c>
      <c r="C153" s="1" t="s">
        <v>1541</v>
      </c>
      <c r="D153" s="1" t="s">
        <v>1688</v>
      </c>
      <c r="E153" s="3">
        <v>99.577777777777783</v>
      </c>
      <c r="F153" s="3">
        <f t="shared" si="8"/>
        <v>339.61433333333332</v>
      </c>
      <c r="G153" s="3">
        <f>SUM(Table39[[#This Row],[RN Hours Contract (W/ Admin, DON)]], Table39[[#This Row],[LPN Contract Hours (w/ Admin)]], Table39[[#This Row],[CNA/NA/Med Aide Contract Hours]])</f>
        <v>29.787444444444446</v>
      </c>
      <c r="H153" s="4">
        <f>Table39[[#This Row],[Total Contract Hours]]/Table39[[#This Row],[Total Hours Nurse Staffing]]</f>
        <v>8.7709620945850678E-2</v>
      </c>
      <c r="I153" s="3">
        <f>SUM(Table39[[#This Row],[RN Hours]], Table39[[#This Row],[RN Admin Hours]], Table39[[#This Row],[RN DON Hours]])</f>
        <v>86.164888888888882</v>
      </c>
      <c r="J153" s="3">
        <f t="shared" si="6"/>
        <v>0.4184444444444444</v>
      </c>
      <c r="K153" s="4">
        <f>Table39[[#This Row],[RN Hours Contract (W/ Admin, DON)]]/Table39[[#This Row],[RN Hours (w/ Admin, DON)]]</f>
        <v>4.8563219873008342E-3</v>
      </c>
      <c r="L153" s="3">
        <v>59.687777777777775</v>
      </c>
      <c r="M153" s="3">
        <v>0.4184444444444444</v>
      </c>
      <c r="N153" s="4">
        <f>Table39[[#This Row],[RN Hours Contract]]/Table39[[#This Row],[RN Hours]]</f>
        <v>7.0105549247007574E-3</v>
      </c>
      <c r="O153" s="3">
        <v>20.965999999999998</v>
      </c>
      <c r="P153" s="3">
        <v>0</v>
      </c>
      <c r="Q153" s="4">
        <f>Table39[[#This Row],[RN Admin Hours Contract]]/Table39[[#This Row],[RN Admin Hours]]</f>
        <v>0</v>
      </c>
      <c r="R153" s="3">
        <v>5.5111111111111111</v>
      </c>
      <c r="S153" s="3">
        <v>0</v>
      </c>
      <c r="T153" s="4">
        <f>Table39[[#This Row],[RN DON Hours Contract]]/Table39[[#This Row],[RN DON Hours]]</f>
        <v>0</v>
      </c>
      <c r="U153" s="3">
        <f>SUM(Table39[[#This Row],[LPN Hours]], Table39[[#This Row],[LPN Admin Hours]])</f>
        <v>61.351777777777777</v>
      </c>
      <c r="V153" s="3">
        <f>Table39[[#This Row],[LPN Hours Contract]]+Table39[[#This Row],[LPN Admin Hours Contract]]</f>
        <v>0.67444444444444451</v>
      </c>
      <c r="W153" s="4">
        <f t="shared" si="7"/>
        <v>1.0993070924323483E-2</v>
      </c>
      <c r="X153" s="3">
        <v>61.351777777777777</v>
      </c>
      <c r="Y153" s="3">
        <v>0.67444444444444451</v>
      </c>
      <c r="Z153" s="4">
        <f>Table39[[#This Row],[LPN Hours Contract]]/Table39[[#This Row],[LPN Hours]]</f>
        <v>1.0993070924323483E-2</v>
      </c>
      <c r="AA153" s="3">
        <v>0</v>
      </c>
      <c r="AB153" s="3">
        <v>0</v>
      </c>
      <c r="AC153" s="4">
        <v>0</v>
      </c>
      <c r="AD153" s="3">
        <f>SUM(Table39[[#This Row],[CNA Hours]], Table39[[#This Row],[NA in Training Hours]], Table39[[#This Row],[Med Aide/Tech Hours]])</f>
        <v>192.09766666666667</v>
      </c>
      <c r="AE153" s="3">
        <f>SUM(Table39[[#This Row],[CNA Hours Contract]], Table39[[#This Row],[NA in Training Hours Contract]], Table39[[#This Row],[Med Aide/Tech Hours Contract]])</f>
        <v>28.694555555555556</v>
      </c>
      <c r="AF153" s="4">
        <f>Table39[[#This Row],[CNA/NA/Med Aide Contract Hours]]/Table39[[#This Row],[Total CNA, NA in Training, Med Aide/Tech Hours]]</f>
        <v>0.14937482611565067</v>
      </c>
      <c r="AG153" s="3">
        <v>172.54677777777778</v>
      </c>
      <c r="AH153" s="3">
        <v>28.694555555555556</v>
      </c>
      <c r="AI153" s="4">
        <f>Table39[[#This Row],[CNA Hours Contract]]/Table39[[#This Row],[CNA Hours]]</f>
        <v>0.16630015306638266</v>
      </c>
      <c r="AJ153" s="3">
        <v>19.550888888888885</v>
      </c>
      <c r="AK153" s="3">
        <v>0</v>
      </c>
      <c r="AL153" s="4">
        <f>Table39[[#This Row],[NA in Training Hours Contract]]/Table39[[#This Row],[NA in Training Hours]]</f>
        <v>0</v>
      </c>
      <c r="AM153" s="3">
        <v>0</v>
      </c>
      <c r="AN153" s="3">
        <v>0</v>
      </c>
      <c r="AO153" s="4">
        <v>0</v>
      </c>
      <c r="AP153" s="1" t="s">
        <v>151</v>
      </c>
      <c r="AQ153" s="1">
        <v>3</v>
      </c>
    </row>
    <row r="154" spans="1:43" x14ac:dyDescent="0.2">
      <c r="A154" s="1" t="s">
        <v>681</v>
      </c>
      <c r="B154" s="1" t="s">
        <v>848</v>
      </c>
      <c r="C154" s="1" t="s">
        <v>1542</v>
      </c>
      <c r="D154" s="1" t="s">
        <v>1733</v>
      </c>
      <c r="E154" s="3">
        <v>130.23333333333332</v>
      </c>
      <c r="F154" s="3">
        <f t="shared" si="8"/>
        <v>507.89822222222222</v>
      </c>
      <c r="G154" s="3">
        <f>SUM(Table39[[#This Row],[RN Hours Contract (W/ Admin, DON)]], Table39[[#This Row],[LPN Contract Hours (w/ Admin)]], Table39[[#This Row],[CNA/NA/Med Aide Contract Hours]])</f>
        <v>50.00555555555556</v>
      </c>
      <c r="H154" s="4">
        <f>Table39[[#This Row],[Total Contract Hours]]/Table39[[#This Row],[Total Hours Nurse Staffing]]</f>
        <v>9.845585861034277E-2</v>
      </c>
      <c r="I154" s="3">
        <f>SUM(Table39[[#This Row],[RN Hours]], Table39[[#This Row],[RN Admin Hours]], Table39[[#This Row],[RN DON Hours]])</f>
        <v>68.11944444444444</v>
      </c>
      <c r="J154" s="3">
        <f t="shared" si="6"/>
        <v>9.9605555555555565</v>
      </c>
      <c r="K154" s="4">
        <f>Table39[[#This Row],[RN Hours Contract (W/ Admin, DON)]]/Table39[[#This Row],[RN Hours (w/ Admin, DON)]]</f>
        <v>0.14622191412143704</v>
      </c>
      <c r="L154" s="3">
        <v>59.581111111111113</v>
      </c>
      <c r="M154" s="3">
        <v>9.9605555555555565</v>
      </c>
      <c r="N154" s="4">
        <f>Table39[[#This Row],[RN Hours Contract]]/Table39[[#This Row],[RN Hours]]</f>
        <v>0.167176398187345</v>
      </c>
      <c r="O154" s="3">
        <v>2.5883333333333334</v>
      </c>
      <c r="P154" s="3">
        <v>0</v>
      </c>
      <c r="Q154" s="4">
        <f>Table39[[#This Row],[RN Admin Hours Contract]]/Table39[[#This Row],[RN Admin Hours]]</f>
        <v>0</v>
      </c>
      <c r="R154" s="3">
        <v>5.95</v>
      </c>
      <c r="S154" s="3">
        <v>0</v>
      </c>
      <c r="T154" s="4">
        <f>Table39[[#This Row],[RN DON Hours Contract]]/Table39[[#This Row],[RN DON Hours]]</f>
        <v>0</v>
      </c>
      <c r="U154" s="3">
        <f>SUM(Table39[[#This Row],[LPN Hours]], Table39[[#This Row],[LPN Admin Hours]])</f>
        <v>136.04</v>
      </c>
      <c r="V154" s="3">
        <f>Table39[[#This Row],[LPN Hours Contract]]+Table39[[#This Row],[LPN Admin Hours Contract]]</f>
        <v>20.772777777777776</v>
      </c>
      <c r="W154" s="4">
        <f t="shared" si="7"/>
        <v>0.15269610245352674</v>
      </c>
      <c r="X154" s="3">
        <v>136.04</v>
      </c>
      <c r="Y154" s="3">
        <v>20.772777777777776</v>
      </c>
      <c r="Z154" s="4">
        <f>Table39[[#This Row],[LPN Hours Contract]]/Table39[[#This Row],[LPN Hours]]</f>
        <v>0.15269610245352674</v>
      </c>
      <c r="AA154" s="3">
        <v>0</v>
      </c>
      <c r="AB154" s="3">
        <v>0</v>
      </c>
      <c r="AC154" s="4">
        <v>0</v>
      </c>
      <c r="AD154" s="3">
        <f>SUM(Table39[[#This Row],[CNA Hours]], Table39[[#This Row],[NA in Training Hours]], Table39[[#This Row],[Med Aide/Tech Hours]])</f>
        <v>303.73877777777778</v>
      </c>
      <c r="AE154" s="3">
        <f>SUM(Table39[[#This Row],[CNA Hours Contract]], Table39[[#This Row],[NA in Training Hours Contract]], Table39[[#This Row],[Med Aide/Tech Hours Contract]])</f>
        <v>19.272222222222226</v>
      </c>
      <c r="AF154" s="4">
        <f>Table39[[#This Row],[CNA/NA/Med Aide Contract Hours]]/Table39[[#This Row],[Total CNA, NA in Training, Med Aide/Tech Hours]]</f>
        <v>6.34499893731785E-2</v>
      </c>
      <c r="AG154" s="3">
        <v>303.73877777777778</v>
      </c>
      <c r="AH154" s="3">
        <v>19.272222222222226</v>
      </c>
      <c r="AI154" s="4">
        <f>Table39[[#This Row],[CNA Hours Contract]]/Table39[[#This Row],[CNA Hours]]</f>
        <v>6.34499893731785E-2</v>
      </c>
      <c r="AJ154" s="3">
        <v>0</v>
      </c>
      <c r="AK154" s="3">
        <v>0</v>
      </c>
      <c r="AL154" s="4">
        <v>0</v>
      </c>
      <c r="AM154" s="3">
        <v>0</v>
      </c>
      <c r="AN154" s="3">
        <v>0</v>
      </c>
      <c r="AO154" s="4">
        <v>0</v>
      </c>
      <c r="AP154" s="1" t="s">
        <v>152</v>
      </c>
      <c r="AQ154" s="1">
        <v>3</v>
      </c>
    </row>
    <row r="155" spans="1:43" x14ac:dyDescent="0.2">
      <c r="A155" s="1" t="s">
        <v>681</v>
      </c>
      <c r="B155" s="1" t="s">
        <v>849</v>
      </c>
      <c r="C155" s="1" t="s">
        <v>1509</v>
      </c>
      <c r="D155" s="1" t="s">
        <v>1737</v>
      </c>
      <c r="E155" s="3">
        <v>86.9</v>
      </c>
      <c r="F155" s="3">
        <f t="shared" si="8"/>
        <v>281.25322222222223</v>
      </c>
      <c r="G155" s="3">
        <f>SUM(Table39[[#This Row],[RN Hours Contract (W/ Admin, DON)]], Table39[[#This Row],[LPN Contract Hours (w/ Admin)]], Table39[[#This Row],[CNA/NA/Med Aide Contract Hours]])</f>
        <v>29.725333333333342</v>
      </c>
      <c r="H155" s="4">
        <f>Table39[[#This Row],[Total Contract Hours]]/Table39[[#This Row],[Total Hours Nurse Staffing]]</f>
        <v>0.10568886321894981</v>
      </c>
      <c r="I155" s="3">
        <f>SUM(Table39[[#This Row],[RN Hours]], Table39[[#This Row],[RN Admin Hours]], Table39[[#This Row],[RN DON Hours]])</f>
        <v>37.785555555555554</v>
      </c>
      <c r="J155" s="3">
        <f t="shared" si="6"/>
        <v>0.73677777777777775</v>
      </c>
      <c r="K155" s="4">
        <f>Table39[[#This Row],[RN Hours Contract (W/ Admin, DON)]]/Table39[[#This Row],[RN Hours (w/ Admin, DON)]]</f>
        <v>1.9498926691563501E-2</v>
      </c>
      <c r="L155" s="3">
        <v>20.54111111111111</v>
      </c>
      <c r="M155" s="3">
        <v>0.73677777777777775</v>
      </c>
      <c r="N155" s="4">
        <f>Table39[[#This Row],[RN Hours Contract]]/Table39[[#This Row],[RN Hours]]</f>
        <v>3.5868448098663928E-2</v>
      </c>
      <c r="O155" s="3">
        <v>14.552777777777777</v>
      </c>
      <c r="P155" s="3">
        <v>0</v>
      </c>
      <c r="Q155" s="4">
        <f>Table39[[#This Row],[RN Admin Hours Contract]]/Table39[[#This Row],[RN Admin Hours]]</f>
        <v>0</v>
      </c>
      <c r="R155" s="3">
        <v>2.6916666666666669</v>
      </c>
      <c r="S155" s="3">
        <v>0</v>
      </c>
      <c r="T155" s="4">
        <f>Table39[[#This Row],[RN DON Hours Contract]]/Table39[[#This Row],[RN DON Hours]]</f>
        <v>0</v>
      </c>
      <c r="U155" s="3">
        <f>SUM(Table39[[#This Row],[LPN Hours]], Table39[[#This Row],[LPN Admin Hours]])</f>
        <v>94.822333333333333</v>
      </c>
      <c r="V155" s="3">
        <f>Table39[[#This Row],[LPN Hours Contract]]+Table39[[#This Row],[LPN Admin Hours Contract]]</f>
        <v>17.246777777777787</v>
      </c>
      <c r="W155" s="4">
        <f t="shared" si="7"/>
        <v>0.18188518644810597</v>
      </c>
      <c r="X155" s="3">
        <v>89.640999999999991</v>
      </c>
      <c r="Y155" s="3">
        <v>17.246777777777787</v>
      </c>
      <c r="Z155" s="4">
        <f>Table39[[#This Row],[LPN Hours Contract]]/Table39[[#This Row],[LPN Hours]]</f>
        <v>0.19239831971729218</v>
      </c>
      <c r="AA155" s="3">
        <v>5.1813333333333356</v>
      </c>
      <c r="AB155" s="3">
        <v>0</v>
      </c>
      <c r="AC155" s="4">
        <f>Table39[[#This Row],[LPN Admin Hours Contract]]/Table39[[#This Row],[LPN Admin Hours]]</f>
        <v>0</v>
      </c>
      <c r="AD155" s="3">
        <f>SUM(Table39[[#This Row],[CNA Hours]], Table39[[#This Row],[NA in Training Hours]], Table39[[#This Row],[Med Aide/Tech Hours]])</f>
        <v>148.64533333333333</v>
      </c>
      <c r="AE155" s="3">
        <f>SUM(Table39[[#This Row],[CNA Hours Contract]], Table39[[#This Row],[NA in Training Hours Contract]], Table39[[#This Row],[Med Aide/Tech Hours Contract]])</f>
        <v>11.741777777777777</v>
      </c>
      <c r="AF155" s="4">
        <f>Table39[[#This Row],[CNA/NA/Med Aide Contract Hours]]/Table39[[#This Row],[Total CNA, NA in Training, Med Aide/Tech Hours]]</f>
        <v>7.8991903172951572E-2</v>
      </c>
      <c r="AG155" s="3">
        <v>145.84677777777776</v>
      </c>
      <c r="AH155" s="3">
        <v>11.741777777777777</v>
      </c>
      <c r="AI155" s="4">
        <f>Table39[[#This Row],[CNA Hours Contract]]/Table39[[#This Row],[CNA Hours]]</f>
        <v>8.0507625582708187E-2</v>
      </c>
      <c r="AJ155" s="3">
        <v>2.7985555555555557</v>
      </c>
      <c r="AK155" s="3">
        <v>0</v>
      </c>
      <c r="AL155" s="4">
        <f>Table39[[#This Row],[NA in Training Hours Contract]]/Table39[[#This Row],[NA in Training Hours]]</f>
        <v>0</v>
      </c>
      <c r="AM155" s="3">
        <v>0</v>
      </c>
      <c r="AN155" s="3">
        <v>0</v>
      </c>
      <c r="AO155" s="4">
        <v>0</v>
      </c>
      <c r="AP155" s="1" t="s">
        <v>153</v>
      </c>
      <c r="AQ155" s="1">
        <v>3</v>
      </c>
    </row>
    <row r="156" spans="1:43" x14ac:dyDescent="0.2">
      <c r="A156" s="1" t="s">
        <v>681</v>
      </c>
      <c r="B156" s="1" t="s">
        <v>850</v>
      </c>
      <c r="C156" s="1" t="s">
        <v>1431</v>
      </c>
      <c r="D156" s="1" t="s">
        <v>1730</v>
      </c>
      <c r="E156" s="3">
        <v>62.222222222222221</v>
      </c>
      <c r="F156" s="3">
        <f t="shared" si="8"/>
        <v>207.76033333333334</v>
      </c>
      <c r="G156" s="3">
        <f>SUM(Table39[[#This Row],[RN Hours Contract (W/ Admin, DON)]], Table39[[#This Row],[LPN Contract Hours (w/ Admin)]], Table39[[#This Row],[CNA/NA/Med Aide Contract Hours]])</f>
        <v>7.0638888888888891</v>
      </c>
      <c r="H156" s="4">
        <f>Table39[[#This Row],[Total Contract Hours]]/Table39[[#This Row],[Total Hours Nurse Staffing]]</f>
        <v>3.4000180763839531E-2</v>
      </c>
      <c r="I156" s="3">
        <f>SUM(Table39[[#This Row],[RN Hours]], Table39[[#This Row],[RN Admin Hours]], Table39[[#This Row],[RN DON Hours]])</f>
        <v>50.125777777777785</v>
      </c>
      <c r="J156" s="3">
        <f t="shared" si="6"/>
        <v>4.9777777777777779</v>
      </c>
      <c r="K156" s="4">
        <f>Table39[[#This Row],[RN Hours Contract (W/ Admin, DON)]]/Table39[[#This Row],[RN Hours (w/ Admin, DON)]]</f>
        <v>9.9305746433416373E-2</v>
      </c>
      <c r="L156" s="3">
        <v>33.503555555555558</v>
      </c>
      <c r="M156" s="3">
        <v>8.8888888888888892E-2</v>
      </c>
      <c r="N156" s="4">
        <f>Table39[[#This Row],[RN Hours Contract]]/Table39[[#This Row],[RN Hours]]</f>
        <v>2.6531180770200179E-3</v>
      </c>
      <c r="O156" s="3">
        <v>9.6888888888888882</v>
      </c>
      <c r="P156" s="3">
        <v>0</v>
      </c>
      <c r="Q156" s="4">
        <f>Table39[[#This Row],[RN Admin Hours Contract]]/Table39[[#This Row],[RN Admin Hours]]</f>
        <v>0</v>
      </c>
      <c r="R156" s="3">
        <v>6.9333333333333336</v>
      </c>
      <c r="S156" s="3">
        <v>4.8888888888888893</v>
      </c>
      <c r="T156" s="4">
        <f>Table39[[#This Row],[RN DON Hours Contract]]/Table39[[#This Row],[RN DON Hours]]</f>
        <v>0.70512820512820518</v>
      </c>
      <c r="U156" s="3">
        <f>SUM(Table39[[#This Row],[LPN Hours]], Table39[[#This Row],[LPN Admin Hours]])</f>
        <v>51.604777777777784</v>
      </c>
      <c r="V156" s="3">
        <f>Table39[[#This Row],[LPN Hours Contract]]+Table39[[#This Row],[LPN Admin Hours Contract]]</f>
        <v>2.0861111111111112</v>
      </c>
      <c r="W156" s="4">
        <f t="shared" si="7"/>
        <v>4.0424766871284525E-2</v>
      </c>
      <c r="X156" s="3">
        <v>51.604777777777784</v>
      </c>
      <c r="Y156" s="3">
        <v>2.0861111111111112</v>
      </c>
      <c r="Z156" s="4">
        <f>Table39[[#This Row],[LPN Hours Contract]]/Table39[[#This Row],[LPN Hours]]</f>
        <v>4.0424766871284525E-2</v>
      </c>
      <c r="AA156" s="3">
        <v>0</v>
      </c>
      <c r="AB156" s="3">
        <v>0</v>
      </c>
      <c r="AC156" s="4">
        <v>0</v>
      </c>
      <c r="AD156" s="3">
        <f>SUM(Table39[[#This Row],[CNA Hours]], Table39[[#This Row],[NA in Training Hours]], Table39[[#This Row],[Med Aide/Tech Hours]])</f>
        <v>106.02977777777778</v>
      </c>
      <c r="AE156" s="3">
        <f>SUM(Table39[[#This Row],[CNA Hours Contract]], Table39[[#This Row],[NA in Training Hours Contract]], Table39[[#This Row],[Med Aide/Tech Hours Contract]])</f>
        <v>0</v>
      </c>
      <c r="AF156" s="4">
        <f>Table39[[#This Row],[CNA/NA/Med Aide Contract Hours]]/Table39[[#This Row],[Total CNA, NA in Training, Med Aide/Tech Hours]]</f>
        <v>0</v>
      </c>
      <c r="AG156" s="3">
        <v>106.02977777777778</v>
      </c>
      <c r="AH156" s="3">
        <v>0</v>
      </c>
      <c r="AI156" s="4">
        <f>Table39[[#This Row],[CNA Hours Contract]]/Table39[[#This Row],[CNA Hours]]</f>
        <v>0</v>
      </c>
      <c r="AJ156" s="3">
        <v>0</v>
      </c>
      <c r="AK156" s="3">
        <v>0</v>
      </c>
      <c r="AL156" s="4">
        <v>0</v>
      </c>
      <c r="AM156" s="3">
        <v>0</v>
      </c>
      <c r="AN156" s="3">
        <v>0</v>
      </c>
      <c r="AO156" s="4">
        <v>0</v>
      </c>
      <c r="AP156" s="1" t="s">
        <v>154</v>
      </c>
      <c r="AQ156" s="1">
        <v>3</v>
      </c>
    </row>
    <row r="157" spans="1:43" x14ac:dyDescent="0.2">
      <c r="A157" s="1" t="s">
        <v>681</v>
      </c>
      <c r="B157" s="1" t="s">
        <v>851</v>
      </c>
      <c r="C157" s="1" t="s">
        <v>1543</v>
      </c>
      <c r="D157" s="1" t="s">
        <v>1688</v>
      </c>
      <c r="E157" s="3">
        <v>72.24444444444444</v>
      </c>
      <c r="F157" s="3">
        <f t="shared" si="8"/>
        <v>228.21666666666667</v>
      </c>
      <c r="G157" s="3">
        <f>SUM(Table39[[#This Row],[RN Hours Contract (W/ Admin, DON)]], Table39[[#This Row],[LPN Contract Hours (w/ Admin)]], Table39[[#This Row],[CNA/NA/Med Aide Contract Hours]])</f>
        <v>22.558333333333334</v>
      </c>
      <c r="H157" s="4">
        <f>Table39[[#This Row],[Total Contract Hours]]/Table39[[#This Row],[Total Hours Nurse Staffing]]</f>
        <v>9.8846125757686407E-2</v>
      </c>
      <c r="I157" s="3">
        <f>SUM(Table39[[#This Row],[RN Hours]], Table39[[#This Row],[RN Admin Hours]], Table39[[#This Row],[RN DON Hours]])</f>
        <v>50.43888888888889</v>
      </c>
      <c r="J157" s="3">
        <f t="shared" si="6"/>
        <v>1.3444444444444446</v>
      </c>
      <c r="K157" s="4">
        <f>Table39[[#This Row],[RN Hours Contract (W/ Admin, DON)]]/Table39[[#This Row],[RN Hours (w/ Admin, DON)]]</f>
        <v>2.6654917942504682E-2</v>
      </c>
      <c r="L157" s="3">
        <v>29.866666666666667</v>
      </c>
      <c r="M157" s="3">
        <v>1.3444444444444446</v>
      </c>
      <c r="N157" s="4">
        <f>Table39[[#This Row],[RN Hours Contract]]/Table39[[#This Row],[RN Hours]]</f>
        <v>4.5014880952380952E-2</v>
      </c>
      <c r="O157" s="3">
        <v>6.1555555555555559</v>
      </c>
      <c r="P157" s="3">
        <v>0</v>
      </c>
      <c r="Q157" s="4">
        <f>Table39[[#This Row],[RN Admin Hours Contract]]/Table39[[#This Row],[RN Admin Hours]]</f>
        <v>0</v>
      </c>
      <c r="R157" s="3">
        <v>14.416666666666666</v>
      </c>
      <c r="S157" s="3">
        <v>0</v>
      </c>
      <c r="T157" s="4">
        <f>Table39[[#This Row],[RN DON Hours Contract]]/Table39[[#This Row],[RN DON Hours]]</f>
        <v>0</v>
      </c>
      <c r="U157" s="3">
        <f>SUM(Table39[[#This Row],[LPN Hours]], Table39[[#This Row],[LPN Admin Hours]])</f>
        <v>44.211111111111109</v>
      </c>
      <c r="V157" s="3">
        <f>Table39[[#This Row],[LPN Hours Contract]]+Table39[[#This Row],[LPN Admin Hours Contract]]</f>
        <v>8.2166666666666668</v>
      </c>
      <c r="W157" s="4">
        <f t="shared" si="7"/>
        <v>0.18585071626036695</v>
      </c>
      <c r="X157" s="3">
        <v>39.299999999999997</v>
      </c>
      <c r="Y157" s="3">
        <v>8.1111111111111107</v>
      </c>
      <c r="Z157" s="4">
        <f>Table39[[#This Row],[LPN Hours Contract]]/Table39[[#This Row],[LPN Hours]]</f>
        <v>0.20638959570257281</v>
      </c>
      <c r="AA157" s="3">
        <v>4.9111111111111114</v>
      </c>
      <c r="AB157" s="3">
        <v>0.10555555555555556</v>
      </c>
      <c r="AC157" s="4">
        <f>Table39[[#This Row],[LPN Admin Hours Contract]]/Table39[[#This Row],[LPN Admin Hours]]</f>
        <v>2.1493212669683258E-2</v>
      </c>
      <c r="AD157" s="3">
        <f>SUM(Table39[[#This Row],[CNA Hours]], Table39[[#This Row],[NA in Training Hours]], Table39[[#This Row],[Med Aide/Tech Hours]])</f>
        <v>133.56666666666666</v>
      </c>
      <c r="AE157" s="3">
        <f>SUM(Table39[[#This Row],[CNA Hours Contract]], Table39[[#This Row],[NA in Training Hours Contract]], Table39[[#This Row],[Med Aide/Tech Hours Contract]])</f>
        <v>12.997222222222222</v>
      </c>
      <c r="AF157" s="4">
        <f>Table39[[#This Row],[CNA/NA/Med Aide Contract Hours]]/Table39[[#This Row],[Total CNA, NA in Training, Med Aide/Tech Hours]]</f>
        <v>9.7308876133433156E-2</v>
      </c>
      <c r="AG157" s="3">
        <v>133.56666666666666</v>
      </c>
      <c r="AH157" s="3">
        <v>12.997222222222222</v>
      </c>
      <c r="AI157" s="4">
        <f>Table39[[#This Row],[CNA Hours Contract]]/Table39[[#This Row],[CNA Hours]]</f>
        <v>9.7308876133433156E-2</v>
      </c>
      <c r="AJ157" s="3">
        <v>0</v>
      </c>
      <c r="AK157" s="3">
        <v>0</v>
      </c>
      <c r="AL157" s="4">
        <v>0</v>
      </c>
      <c r="AM157" s="3">
        <v>0</v>
      </c>
      <c r="AN157" s="3">
        <v>0</v>
      </c>
      <c r="AO157" s="4">
        <v>0</v>
      </c>
      <c r="AP157" s="1" t="s">
        <v>155</v>
      </c>
      <c r="AQ157" s="1">
        <v>3</v>
      </c>
    </row>
    <row r="158" spans="1:43" x14ac:dyDescent="0.2">
      <c r="A158" s="1" t="s">
        <v>681</v>
      </c>
      <c r="B158" s="1" t="s">
        <v>852</v>
      </c>
      <c r="C158" s="1" t="s">
        <v>1388</v>
      </c>
      <c r="D158" s="1" t="s">
        <v>1726</v>
      </c>
      <c r="E158" s="3">
        <v>122</v>
      </c>
      <c r="F158" s="3">
        <f t="shared" si="8"/>
        <v>432.25022222222219</v>
      </c>
      <c r="G158" s="3">
        <f>SUM(Table39[[#This Row],[RN Hours Contract (W/ Admin, DON)]], Table39[[#This Row],[LPN Contract Hours (w/ Admin)]], Table39[[#This Row],[CNA/NA/Med Aide Contract Hours]])</f>
        <v>26.780777777777775</v>
      </c>
      <c r="H158" s="4">
        <f>Table39[[#This Row],[Total Contract Hours]]/Table39[[#This Row],[Total Hours Nurse Staffing]]</f>
        <v>6.1956654735991393E-2</v>
      </c>
      <c r="I158" s="3">
        <f>SUM(Table39[[#This Row],[RN Hours]], Table39[[#This Row],[RN Admin Hours]], Table39[[#This Row],[RN DON Hours]])</f>
        <v>61.371333333333332</v>
      </c>
      <c r="J158" s="3">
        <f t="shared" si="6"/>
        <v>1.9546666666666666</v>
      </c>
      <c r="K158" s="4">
        <f>Table39[[#This Row],[RN Hours Contract (W/ Admin, DON)]]/Table39[[#This Row],[RN Hours (w/ Admin, DON)]]</f>
        <v>3.1849832169199517E-2</v>
      </c>
      <c r="L158" s="3">
        <v>45.749111111111112</v>
      </c>
      <c r="M158" s="3">
        <v>1.9546666666666666</v>
      </c>
      <c r="N158" s="4">
        <f>Table39[[#This Row],[RN Hours Contract]]/Table39[[#This Row],[RN Hours]]</f>
        <v>4.2725784593264711E-2</v>
      </c>
      <c r="O158" s="3">
        <v>10.822222222222223</v>
      </c>
      <c r="P158" s="3">
        <v>0</v>
      </c>
      <c r="Q158" s="4">
        <f>Table39[[#This Row],[RN Admin Hours Contract]]/Table39[[#This Row],[RN Admin Hours]]</f>
        <v>0</v>
      </c>
      <c r="R158" s="3">
        <v>4.8</v>
      </c>
      <c r="S158" s="3">
        <v>0</v>
      </c>
      <c r="T158" s="4">
        <f>Table39[[#This Row],[RN DON Hours Contract]]/Table39[[#This Row],[RN DON Hours]]</f>
        <v>0</v>
      </c>
      <c r="U158" s="3">
        <f>SUM(Table39[[#This Row],[LPN Hours]], Table39[[#This Row],[LPN Admin Hours]])</f>
        <v>117.25833333333334</v>
      </c>
      <c r="V158" s="3">
        <f>Table39[[#This Row],[LPN Hours Contract]]+Table39[[#This Row],[LPN Admin Hours Contract]]</f>
        <v>5.3138888888888891</v>
      </c>
      <c r="W158" s="4">
        <f t="shared" si="7"/>
        <v>4.5317793096913271E-2</v>
      </c>
      <c r="X158" s="3">
        <v>117.25833333333334</v>
      </c>
      <c r="Y158" s="3">
        <v>5.3138888888888891</v>
      </c>
      <c r="Z158" s="4">
        <f>Table39[[#This Row],[LPN Hours Contract]]/Table39[[#This Row],[LPN Hours]]</f>
        <v>4.5317793096913271E-2</v>
      </c>
      <c r="AA158" s="3">
        <v>0</v>
      </c>
      <c r="AB158" s="3">
        <v>0</v>
      </c>
      <c r="AC158" s="4">
        <v>0</v>
      </c>
      <c r="AD158" s="3">
        <f>SUM(Table39[[#This Row],[CNA Hours]], Table39[[#This Row],[NA in Training Hours]], Table39[[#This Row],[Med Aide/Tech Hours]])</f>
        <v>253.62055555555554</v>
      </c>
      <c r="AE158" s="3">
        <f>SUM(Table39[[#This Row],[CNA Hours Contract]], Table39[[#This Row],[NA in Training Hours Contract]], Table39[[#This Row],[Med Aide/Tech Hours Contract]])</f>
        <v>19.512222222222221</v>
      </c>
      <c r="AF158" s="4">
        <f>Table39[[#This Row],[CNA/NA/Med Aide Contract Hours]]/Table39[[#This Row],[Total CNA, NA in Training, Med Aide/Tech Hours]]</f>
        <v>7.6934703417397374E-2</v>
      </c>
      <c r="AG158" s="3">
        <v>253.62055555555554</v>
      </c>
      <c r="AH158" s="3">
        <v>19.512222222222221</v>
      </c>
      <c r="AI158" s="4">
        <f>Table39[[#This Row],[CNA Hours Contract]]/Table39[[#This Row],[CNA Hours]]</f>
        <v>7.6934703417397374E-2</v>
      </c>
      <c r="AJ158" s="3">
        <v>0</v>
      </c>
      <c r="AK158" s="3">
        <v>0</v>
      </c>
      <c r="AL158" s="4">
        <v>0</v>
      </c>
      <c r="AM158" s="3">
        <v>0</v>
      </c>
      <c r="AN158" s="3">
        <v>0</v>
      </c>
      <c r="AO158" s="4">
        <v>0</v>
      </c>
      <c r="AP158" s="1" t="s">
        <v>156</v>
      </c>
      <c r="AQ158" s="1">
        <v>3</v>
      </c>
    </row>
    <row r="159" spans="1:43" x14ac:dyDescent="0.2">
      <c r="A159" s="1" t="s">
        <v>681</v>
      </c>
      <c r="B159" s="1" t="s">
        <v>853</v>
      </c>
      <c r="C159" s="1" t="s">
        <v>1463</v>
      </c>
      <c r="D159" s="1" t="s">
        <v>1689</v>
      </c>
      <c r="E159" s="3">
        <v>135.53333333333333</v>
      </c>
      <c r="F159" s="3">
        <f t="shared" si="8"/>
        <v>464.83833333333337</v>
      </c>
      <c r="G159" s="3">
        <f>SUM(Table39[[#This Row],[RN Hours Contract (W/ Admin, DON)]], Table39[[#This Row],[LPN Contract Hours (w/ Admin)]], Table39[[#This Row],[CNA/NA/Med Aide Contract Hours]])</f>
        <v>106.91044444444442</v>
      </c>
      <c r="H159" s="4">
        <f>Table39[[#This Row],[Total Contract Hours]]/Table39[[#This Row],[Total Hours Nurse Staffing]]</f>
        <v>0.22999489667255874</v>
      </c>
      <c r="I159" s="3">
        <f>SUM(Table39[[#This Row],[RN Hours]], Table39[[#This Row],[RN Admin Hours]], Table39[[#This Row],[RN DON Hours]])</f>
        <v>75.842555555555563</v>
      </c>
      <c r="J159" s="3">
        <f t="shared" si="6"/>
        <v>28.77611111111111</v>
      </c>
      <c r="K159" s="4">
        <f>Table39[[#This Row],[RN Hours Contract (W/ Admin, DON)]]/Table39[[#This Row],[RN Hours (w/ Admin, DON)]]</f>
        <v>0.37941905966014383</v>
      </c>
      <c r="L159" s="3">
        <v>40.416555555555554</v>
      </c>
      <c r="M159" s="3">
        <v>28.77611111111111</v>
      </c>
      <c r="N159" s="4">
        <f>Table39[[#This Row],[RN Hours Contract]]/Table39[[#This Row],[RN Hours]]</f>
        <v>0.71198821165144099</v>
      </c>
      <c r="O159" s="3">
        <v>29.870444444444445</v>
      </c>
      <c r="P159" s="3">
        <v>0</v>
      </c>
      <c r="Q159" s="4">
        <f>Table39[[#This Row],[RN Admin Hours Contract]]/Table39[[#This Row],[RN Admin Hours]]</f>
        <v>0</v>
      </c>
      <c r="R159" s="3">
        <v>5.5555555555555554</v>
      </c>
      <c r="S159" s="3">
        <v>0</v>
      </c>
      <c r="T159" s="4">
        <f>Table39[[#This Row],[RN DON Hours Contract]]/Table39[[#This Row],[RN DON Hours]]</f>
        <v>0</v>
      </c>
      <c r="U159" s="3">
        <f>SUM(Table39[[#This Row],[LPN Hours]], Table39[[#This Row],[LPN Admin Hours]])</f>
        <v>124.74933333333334</v>
      </c>
      <c r="V159" s="3">
        <f>Table39[[#This Row],[LPN Hours Contract]]+Table39[[#This Row],[LPN Admin Hours Contract]]</f>
        <v>25.296444444444447</v>
      </c>
      <c r="W159" s="4">
        <f t="shared" si="7"/>
        <v>0.20277819342610603</v>
      </c>
      <c r="X159" s="3">
        <v>124.74933333333334</v>
      </c>
      <c r="Y159" s="3">
        <v>25.296444444444447</v>
      </c>
      <c r="Z159" s="4">
        <f>Table39[[#This Row],[LPN Hours Contract]]/Table39[[#This Row],[LPN Hours]]</f>
        <v>0.20277819342610603</v>
      </c>
      <c r="AA159" s="3">
        <v>0</v>
      </c>
      <c r="AB159" s="3">
        <v>0</v>
      </c>
      <c r="AC159" s="4">
        <v>0</v>
      </c>
      <c r="AD159" s="3">
        <f>SUM(Table39[[#This Row],[CNA Hours]], Table39[[#This Row],[NA in Training Hours]], Table39[[#This Row],[Med Aide/Tech Hours]])</f>
        <v>264.24644444444448</v>
      </c>
      <c r="AE159" s="3">
        <f>SUM(Table39[[#This Row],[CNA Hours Contract]], Table39[[#This Row],[NA in Training Hours Contract]], Table39[[#This Row],[Med Aide/Tech Hours Contract]])</f>
        <v>52.83788888888887</v>
      </c>
      <c r="AF159" s="4">
        <f>Table39[[#This Row],[CNA/NA/Med Aide Contract Hours]]/Table39[[#This Row],[Total CNA, NA in Training, Med Aide/Tech Hours]]</f>
        <v>0.19995685845452341</v>
      </c>
      <c r="AG159" s="3">
        <v>262.08100000000002</v>
      </c>
      <c r="AH159" s="3">
        <v>52.83788888888887</v>
      </c>
      <c r="AI159" s="4">
        <f>Table39[[#This Row],[CNA Hours Contract]]/Table39[[#This Row],[CNA Hours]]</f>
        <v>0.20160900213631994</v>
      </c>
      <c r="AJ159" s="3">
        <v>2.1654444444444447</v>
      </c>
      <c r="AK159" s="3">
        <v>0</v>
      </c>
      <c r="AL159" s="4">
        <f>Table39[[#This Row],[NA in Training Hours Contract]]/Table39[[#This Row],[NA in Training Hours]]</f>
        <v>0</v>
      </c>
      <c r="AM159" s="3">
        <v>0</v>
      </c>
      <c r="AN159" s="3">
        <v>0</v>
      </c>
      <c r="AO159" s="4">
        <v>0</v>
      </c>
      <c r="AP159" s="1" t="s">
        <v>157</v>
      </c>
      <c r="AQ159" s="1">
        <v>3</v>
      </c>
    </row>
    <row r="160" spans="1:43" x14ac:dyDescent="0.2">
      <c r="A160" s="1" t="s">
        <v>681</v>
      </c>
      <c r="B160" s="1" t="s">
        <v>854</v>
      </c>
      <c r="C160" s="1" t="s">
        <v>1381</v>
      </c>
      <c r="D160" s="1" t="s">
        <v>1714</v>
      </c>
      <c r="E160" s="3">
        <v>38.833333333333336</v>
      </c>
      <c r="F160" s="3">
        <f t="shared" si="8"/>
        <v>206.87388888888887</v>
      </c>
      <c r="G160" s="3">
        <f>SUM(Table39[[#This Row],[RN Hours Contract (W/ Admin, DON)]], Table39[[#This Row],[LPN Contract Hours (w/ Admin)]], Table39[[#This Row],[CNA/NA/Med Aide Contract Hours]])</f>
        <v>3.3561111111111117</v>
      </c>
      <c r="H160" s="4">
        <f>Table39[[#This Row],[Total Contract Hours]]/Table39[[#This Row],[Total Hours Nurse Staffing]]</f>
        <v>1.6222980720943789E-2</v>
      </c>
      <c r="I160" s="3">
        <f>SUM(Table39[[#This Row],[RN Hours]], Table39[[#This Row],[RN Admin Hours]], Table39[[#This Row],[RN DON Hours]])</f>
        <v>45.74</v>
      </c>
      <c r="J160" s="3">
        <f t="shared" si="6"/>
        <v>1.7194444444444448</v>
      </c>
      <c r="K160" s="4">
        <f>Table39[[#This Row],[RN Hours Contract (W/ Admin, DON)]]/Table39[[#This Row],[RN Hours (w/ Admin, DON)]]</f>
        <v>3.7591701889909152E-2</v>
      </c>
      <c r="L160" s="3">
        <v>25.057222222222222</v>
      </c>
      <c r="M160" s="3">
        <v>1.7194444444444448</v>
      </c>
      <c r="N160" s="4">
        <f>Table39[[#This Row],[RN Hours Contract]]/Table39[[#This Row],[RN Hours]]</f>
        <v>6.8620712591180202E-2</v>
      </c>
      <c r="O160" s="3">
        <v>15.260555555555552</v>
      </c>
      <c r="P160" s="3">
        <v>0</v>
      </c>
      <c r="Q160" s="4">
        <f>Table39[[#This Row],[RN Admin Hours Contract]]/Table39[[#This Row],[RN Admin Hours]]</f>
        <v>0</v>
      </c>
      <c r="R160" s="3">
        <v>5.4222222222222225</v>
      </c>
      <c r="S160" s="3">
        <v>0</v>
      </c>
      <c r="T160" s="4">
        <f>Table39[[#This Row],[RN DON Hours Contract]]/Table39[[#This Row],[RN DON Hours]]</f>
        <v>0</v>
      </c>
      <c r="U160" s="3">
        <f>SUM(Table39[[#This Row],[LPN Hours]], Table39[[#This Row],[LPN Admin Hours]])</f>
        <v>42.789444444444442</v>
      </c>
      <c r="V160" s="3">
        <f>Table39[[#This Row],[LPN Hours Contract]]+Table39[[#This Row],[LPN Admin Hours Contract]]</f>
        <v>0</v>
      </c>
      <c r="W160" s="4">
        <f t="shared" si="7"/>
        <v>0</v>
      </c>
      <c r="X160" s="3">
        <v>31.31111111111111</v>
      </c>
      <c r="Y160" s="3">
        <v>0</v>
      </c>
      <c r="Z160" s="4">
        <f>Table39[[#This Row],[LPN Hours Contract]]/Table39[[#This Row],[LPN Hours]]</f>
        <v>0</v>
      </c>
      <c r="AA160" s="3">
        <v>11.478333333333333</v>
      </c>
      <c r="AB160" s="3">
        <v>0</v>
      </c>
      <c r="AC160" s="4">
        <f>Table39[[#This Row],[LPN Admin Hours Contract]]/Table39[[#This Row],[LPN Admin Hours]]</f>
        <v>0</v>
      </c>
      <c r="AD160" s="3">
        <f>SUM(Table39[[#This Row],[CNA Hours]], Table39[[#This Row],[NA in Training Hours]], Table39[[#This Row],[Med Aide/Tech Hours]])</f>
        <v>118.34444444444445</v>
      </c>
      <c r="AE160" s="3">
        <f>SUM(Table39[[#This Row],[CNA Hours Contract]], Table39[[#This Row],[NA in Training Hours Contract]], Table39[[#This Row],[Med Aide/Tech Hours Contract]])</f>
        <v>1.6366666666666667</v>
      </c>
      <c r="AF160" s="4">
        <f>Table39[[#This Row],[CNA/NA/Med Aide Contract Hours]]/Table39[[#This Row],[Total CNA, NA in Training, Med Aide/Tech Hours]]</f>
        <v>1.382968735330016E-2</v>
      </c>
      <c r="AG160" s="3">
        <v>118.34444444444445</v>
      </c>
      <c r="AH160" s="3">
        <v>1.6366666666666667</v>
      </c>
      <c r="AI160" s="4">
        <f>Table39[[#This Row],[CNA Hours Contract]]/Table39[[#This Row],[CNA Hours]]</f>
        <v>1.382968735330016E-2</v>
      </c>
      <c r="AJ160" s="3">
        <v>0</v>
      </c>
      <c r="AK160" s="3">
        <v>0</v>
      </c>
      <c r="AL160" s="4">
        <v>0</v>
      </c>
      <c r="AM160" s="3">
        <v>0</v>
      </c>
      <c r="AN160" s="3">
        <v>0</v>
      </c>
      <c r="AO160" s="4">
        <v>0</v>
      </c>
      <c r="AP160" s="1" t="s">
        <v>158</v>
      </c>
      <c r="AQ160" s="1">
        <v>3</v>
      </c>
    </row>
    <row r="161" spans="1:43" x14ac:dyDescent="0.2">
      <c r="A161" s="1" t="s">
        <v>681</v>
      </c>
      <c r="B161" s="1" t="s">
        <v>855</v>
      </c>
      <c r="C161" s="1" t="s">
        <v>1544</v>
      </c>
      <c r="D161" s="1" t="s">
        <v>1743</v>
      </c>
      <c r="E161" s="3">
        <v>52.333333333333336</v>
      </c>
      <c r="F161" s="3">
        <f t="shared" si="8"/>
        <v>218.83311111111112</v>
      </c>
      <c r="G161" s="3">
        <f>SUM(Table39[[#This Row],[RN Hours Contract (W/ Admin, DON)]], Table39[[#This Row],[LPN Contract Hours (w/ Admin)]], Table39[[#This Row],[CNA/NA/Med Aide Contract Hours]])</f>
        <v>0</v>
      </c>
      <c r="H161" s="4">
        <f>Table39[[#This Row],[Total Contract Hours]]/Table39[[#This Row],[Total Hours Nurse Staffing]]</f>
        <v>0</v>
      </c>
      <c r="I161" s="3">
        <f>SUM(Table39[[#This Row],[RN Hours]], Table39[[#This Row],[RN Admin Hours]], Table39[[#This Row],[RN DON Hours]])</f>
        <v>35.452222222222218</v>
      </c>
      <c r="J161" s="3">
        <f t="shared" si="6"/>
        <v>0</v>
      </c>
      <c r="K161" s="4">
        <f>Table39[[#This Row],[RN Hours Contract (W/ Admin, DON)]]/Table39[[#This Row],[RN Hours (w/ Admin, DON)]]</f>
        <v>0</v>
      </c>
      <c r="L161" s="3">
        <v>29.763333333333332</v>
      </c>
      <c r="M161" s="3">
        <v>0</v>
      </c>
      <c r="N161" s="4">
        <f>Table39[[#This Row],[RN Hours Contract]]/Table39[[#This Row],[RN Hours]]</f>
        <v>0</v>
      </c>
      <c r="O161" s="3">
        <v>5.6888888888888891</v>
      </c>
      <c r="P161" s="3">
        <v>0</v>
      </c>
      <c r="Q161" s="4">
        <f>Table39[[#This Row],[RN Admin Hours Contract]]/Table39[[#This Row],[RN Admin Hours]]</f>
        <v>0</v>
      </c>
      <c r="R161" s="3">
        <v>0</v>
      </c>
      <c r="S161" s="3">
        <v>0</v>
      </c>
      <c r="T161" s="4">
        <v>0</v>
      </c>
      <c r="U161" s="3">
        <f>SUM(Table39[[#This Row],[LPN Hours]], Table39[[#This Row],[LPN Admin Hours]])</f>
        <v>72.333333333333329</v>
      </c>
      <c r="V161" s="3">
        <f>Table39[[#This Row],[LPN Hours Contract]]+Table39[[#This Row],[LPN Admin Hours Contract]]</f>
        <v>0</v>
      </c>
      <c r="W161" s="4">
        <f t="shared" si="7"/>
        <v>0</v>
      </c>
      <c r="X161" s="3">
        <v>66.338222222222214</v>
      </c>
      <c r="Y161" s="3">
        <v>0</v>
      </c>
      <c r="Z161" s="4">
        <f>Table39[[#This Row],[LPN Hours Contract]]/Table39[[#This Row],[LPN Hours]]</f>
        <v>0</v>
      </c>
      <c r="AA161" s="3">
        <v>5.9951111111111093</v>
      </c>
      <c r="AB161" s="3">
        <v>0</v>
      </c>
      <c r="AC161" s="4">
        <f>Table39[[#This Row],[LPN Admin Hours Contract]]/Table39[[#This Row],[LPN Admin Hours]]</f>
        <v>0</v>
      </c>
      <c r="AD161" s="3">
        <f>SUM(Table39[[#This Row],[CNA Hours]], Table39[[#This Row],[NA in Training Hours]], Table39[[#This Row],[Med Aide/Tech Hours]])</f>
        <v>111.04755555555558</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98.625333333333344</v>
      </c>
      <c r="AH161" s="3">
        <v>0</v>
      </c>
      <c r="AI161" s="4">
        <f>Table39[[#This Row],[CNA Hours Contract]]/Table39[[#This Row],[CNA Hours]]</f>
        <v>0</v>
      </c>
      <c r="AJ161" s="3">
        <v>12.422222222222228</v>
      </c>
      <c r="AK161" s="3">
        <v>0</v>
      </c>
      <c r="AL161" s="4">
        <f>Table39[[#This Row],[NA in Training Hours Contract]]/Table39[[#This Row],[NA in Training Hours]]</f>
        <v>0</v>
      </c>
      <c r="AM161" s="3">
        <v>0</v>
      </c>
      <c r="AN161" s="3">
        <v>0</v>
      </c>
      <c r="AO161" s="4">
        <v>0</v>
      </c>
      <c r="AP161" s="1" t="s">
        <v>159</v>
      </c>
      <c r="AQ161" s="1">
        <v>3</v>
      </c>
    </row>
    <row r="162" spans="1:43" x14ac:dyDescent="0.2">
      <c r="A162" s="1" t="s">
        <v>681</v>
      </c>
      <c r="B162" s="1" t="s">
        <v>856</v>
      </c>
      <c r="C162" s="1" t="s">
        <v>1503</v>
      </c>
      <c r="D162" s="1" t="s">
        <v>1729</v>
      </c>
      <c r="E162" s="3">
        <v>135.33333333333334</v>
      </c>
      <c r="F162" s="3">
        <f t="shared" si="8"/>
        <v>418.88200000000001</v>
      </c>
      <c r="G162" s="3">
        <f>SUM(Table39[[#This Row],[RN Hours Contract (W/ Admin, DON)]], Table39[[#This Row],[LPN Contract Hours (w/ Admin)]], Table39[[#This Row],[CNA/NA/Med Aide Contract Hours]])</f>
        <v>17.883555555555557</v>
      </c>
      <c r="H162" s="4">
        <f>Table39[[#This Row],[Total Contract Hours]]/Table39[[#This Row],[Total Hours Nurse Staffing]]</f>
        <v>4.2693540318169694E-2</v>
      </c>
      <c r="I162" s="3">
        <f>SUM(Table39[[#This Row],[RN Hours]], Table39[[#This Row],[RN Admin Hours]], Table39[[#This Row],[RN DON Hours]])</f>
        <v>64.927555555555557</v>
      </c>
      <c r="J162" s="3">
        <f t="shared" si="6"/>
        <v>3.9107777777777781</v>
      </c>
      <c r="K162" s="4">
        <f>Table39[[#This Row],[RN Hours Contract (W/ Admin, DON)]]/Table39[[#This Row],[RN Hours (w/ Admin, DON)]]</f>
        <v>6.0232943383052566E-2</v>
      </c>
      <c r="L162" s="3">
        <v>38.777555555555558</v>
      </c>
      <c r="M162" s="3">
        <v>3.9107777777777781</v>
      </c>
      <c r="N162" s="4">
        <f>Table39[[#This Row],[RN Hours Contract]]/Table39[[#This Row],[RN Hours]]</f>
        <v>0.10085158081135136</v>
      </c>
      <c r="O162" s="3">
        <v>20.566666666666666</v>
      </c>
      <c r="P162" s="3">
        <v>0</v>
      </c>
      <c r="Q162" s="4">
        <f>Table39[[#This Row],[RN Admin Hours Contract]]/Table39[[#This Row],[RN Admin Hours]]</f>
        <v>0</v>
      </c>
      <c r="R162" s="3">
        <v>5.583333333333333</v>
      </c>
      <c r="S162" s="3">
        <v>0</v>
      </c>
      <c r="T162" s="4">
        <f>Table39[[#This Row],[RN DON Hours Contract]]/Table39[[#This Row],[RN DON Hours]]</f>
        <v>0</v>
      </c>
      <c r="U162" s="3">
        <f>SUM(Table39[[#This Row],[LPN Hours]], Table39[[#This Row],[LPN Admin Hours]])</f>
        <v>125.09266666666666</v>
      </c>
      <c r="V162" s="3">
        <f>Table39[[#This Row],[LPN Hours Contract]]+Table39[[#This Row],[LPN Admin Hours Contract]]</f>
        <v>5.9080000000000004</v>
      </c>
      <c r="W162" s="4">
        <f t="shared" si="7"/>
        <v>4.7228987577209433E-2</v>
      </c>
      <c r="X162" s="3">
        <v>120.26722222222222</v>
      </c>
      <c r="Y162" s="3">
        <v>5.9080000000000004</v>
      </c>
      <c r="Z162" s="4">
        <f>Table39[[#This Row],[LPN Hours Contract]]/Table39[[#This Row],[LPN Hours]]</f>
        <v>4.9123941593026646E-2</v>
      </c>
      <c r="AA162" s="3">
        <v>4.8254444444444449</v>
      </c>
      <c r="AB162" s="3">
        <v>0</v>
      </c>
      <c r="AC162" s="4">
        <f>Table39[[#This Row],[LPN Admin Hours Contract]]/Table39[[#This Row],[LPN Admin Hours]]</f>
        <v>0</v>
      </c>
      <c r="AD162" s="3">
        <f>SUM(Table39[[#This Row],[CNA Hours]], Table39[[#This Row],[NA in Training Hours]], Table39[[#This Row],[Med Aide/Tech Hours]])</f>
        <v>228.86177777777777</v>
      </c>
      <c r="AE162" s="3">
        <f>SUM(Table39[[#This Row],[CNA Hours Contract]], Table39[[#This Row],[NA in Training Hours Contract]], Table39[[#This Row],[Med Aide/Tech Hours Contract]])</f>
        <v>8.0647777777777776</v>
      </c>
      <c r="AF162" s="4">
        <f>Table39[[#This Row],[CNA/NA/Med Aide Contract Hours]]/Table39[[#This Row],[Total CNA, NA in Training, Med Aide/Tech Hours]]</f>
        <v>3.5238639916572639E-2</v>
      </c>
      <c r="AG162" s="3">
        <v>208.85533333333333</v>
      </c>
      <c r="AH162" s="3">
        <v>8.0647777777777776</v>
      </c>
      <c r="AI162" s="4">
        <f>Table39[[#This Row],[CNA Hours Contract]]/Table39[[#This Row],[CNA Hours]]</f>
        <v>3.8614181639816607E-2</v>
      </c>
      <c r="AJ162" s="3">
        <v>20.00644444444444</v>
      </c>
      <c r="AK162" s="3">
        <v>0</v>
      </c>
      <c r="AL162" s="4">
        <f>Table39[[#This Row],[NA in Training Hours Contract]]/Table39[[#This Row],[NA in Training Hours]]</f>
        <v>0</v>
      </c>
      <c r="AM162" s="3">
        <v>0</v>
      </c>
      <c r="AN162" s="3">
        <v>0</v>
      </c>
      <c r="AO162" s="4">
        <v>0</v>
      </c>
      <c r="AP162" s="1" t="s">
        <v>160</v>
      </c>
      <c r="AQ162" s="1">
        <v>3</v>
      </c>
    </row>
    <row r="163" spans="1:43" x14ac:dyDescent="0.2">
      <c r="A163" s="1" t="s">
        <v>681</v>
      </c>
      <c r="B163" s="1" t="s">
        <v>857</v>
      </c>
      <c r="C163" s="1" t="s">
        <v>1531</v>
      </c>
      <c r="D163" s="1" t="s">
        <v>1717</v>
      </c>
      <c r="E163" s="3">
        <v>70.588888888888889</v>
      </c>
      <c r="F163" s="3">
        <f t="shared" si="8"/>
        <v>286.10277777777776</v>
      </c>
      <c r="G163" s="3">
        <f>SUM(Table39[[#This Row],[RN Hours Contract (W/ Admin, DON)]], Table39[[#This Row],[LPN Contract Hours (w/ Admin)]], Table39[[#This Row],[CNA/NA/Med Aide Contract Hours]])</f>
        <v>0</v>
      </c>
      <c r="H163" s="4">
        <f>Table39[[#This Row],[Total Contract Hours]]/Table39[[#This Row],[Total Hours Nurse Staffing]]</f>
        <v>0</v>
      </c>
      <c r="I163" s="3">
        <f>SUM(Table39[[#This Row],[RN Hours]], Table39[[#This Row],[RN Admin Hours]], Table39[[#This Row],[RN DON Hours]])</f>
        <v>44.642222222222223</v>
      </c>
      <c r="J163" s="3">
        <f t="shared" si="6"/>
        <v>0</v>
      </c>
      <c r="K163" s="4">
        <f>Table39[[#This Row],[RN Hours Contract (W/ Admin, DON)]]/Table39[[#This Row],[RN Hours (w/ Admin, DON)]]</f>
        <v>0</v>
      </c>
      <c r="L163" s="3">
        <v>26.88</v>
      </c>
      <c r="M163" s="3">
        <v>0</v>
      </c>
      <c r="N163" s="4">
        <f>Table39[[#This Row],[RN Hours Contract]]/Table39[[#This Row],[RN Hours]]</f>
        <v>0</v>
      </c>
      <c r="O163" s="3">
        <v>12.524444444444443</v>
      </c>
      <c r="P163" s="3">
        <v>0</v>
      </c>
      <c r="Q163" s="4">
        <f>Table39[[#This Row],[RN Admin Hours Contract]]/Table39[[#This Row],[RN Admin Hours]]</f>
        <v>0</v>
      </c>
      <c r="R163" s="3">
        <v>5.2377777777777768</v>
      </c>
      <c r="S163" s="3">
        <v>0</v>
      </c>
      <c r="T163" s="4">
        <f>Table39[[#This Row],[RN DON Hours Contract]]/Table39[[#This Row],[RN DON Hours]]</f>
        <v>0</v>
      </c>
      <c r="U163" s="3">
        <f>SUM(Table39[[#This Row],[LPN Hours]], Table39[[#This Row],[LPN Admin Hours]])</f>
        <v>68.968888888888884</v>
      </c>
      <c r="V163" s="3">
        <f>Table39[[#This Row],[LPN Hours Contract]]+Table39[[#This Row],[LPN Admin Hours Contract]]</f>
        <v>0</v>
      </c>
      <c r="W163" s="4">
        <f t="shared" si="7"/>
        <v>0</v>
      </c>
      <c r="X163" s="3">
        <v>58.848888888888887</v>
      </c>
      <c r="Y163" s="3">
        <v>0</v>
      </c>
      <c r="Z163" s="4">
        <f>Table39[[#This Row],[LPN Hours Contract]]/Table39[[#This Row],[LPN Hours]]</f>
        <v>0</v>
      </c>
      <c r="AA163" s="3">
        <v>10.120000000000001</v>
      </c>
      <c r="AB163" s="3">
        <v>0</v>
      </c>
      <c r="AC163" s="4">
        <f>Table39[[#This Row],[LPN Admin Hours Contract]]/Table39[[#This Row],[LPN Admin Hours]]</f>
        <v>0</v>
      </c>
      <c r="AD163" s="3">
        <f>SUM(Table39[[#This Row],[CNA Hours]], Table39[[#This Row],[NA in Training Hours]], Table39[[#This Row],[Med Aide/Tech Hours]])</f>
        <v>172.49166666666667</v>
      </c>
      <c r="AE163" s="3">
        <f>SUM(Table39[[#This Row],[CNA Hours Contract]], Table39[[#This Row],[NA in Training Hours Contract]], Table39[[#This Row],[Med Aide/Tech Hours Contract]])</f>
        <v>0</v>
      </c>
      <c r="AF163" s="4">
        <f>Table39[[#This Row],[CNA/NA/Med Aide Contract Hours]]/Table39[[#This Row],[Total CNA, NA in Training, Med Aide/Tech Hours]]</f>
        <v>0</v>
      </c>
      <c r="AG163" s="3">
        <v>172.49166666666667</v>
      </c>
      <c r="AH163" s="3">
        <v>0</v>
      </c>
      <c r="AI163" s="4">
        <f>Table39[[#This Row],[CNA Hours Contract]]/Table39[[#This Row],[CNA Hours]]</f>
        <v>0</v>
      </c>
      <c r="AJ163" s="3">
        <v>0</v>
      </c>
      <c r="AK163" s="3">
        <v>0</v>
      </c>
      <c r="AL163" s="4">
        <v>0</v>
      </c>
      <c r="AM163" s="3">
        <v>0</v>
      </c>
      <c r="AN163" s="3">
        <v>0</v>
      </c>
      <c r="AO163" s="4">
        <v>0</v>
      </c>
      <c r="AP163" s="1" t="s">
        <v>161</v>
      </c>
      <c r="AQ163" s="1">
        <v>3</v>
      </c>
    </row>
    <row r="164" spans="1:43" x14ac:dyDescent="0.2">
      <c r="A164" s="1" t="s">
        <v>681</v>
      </c>
      <c r="B164" s="1" t="s">
        <v>858</v>
      </c>
      <c r="C164" s="1" t="s">
        <v>1545</v>
      </c>
      <c r="D164" s="1" t="s">
        <v>1688</v>
      </c>
      <c r="E164" s="3">
        <v>87.966666666666669</v>
      </c>
      <c r="F164" s="3">
        <f t="shared" si="8"/>
        <v>289.60944444444442</v>
      </c>
      <c r="G164" s="3">
        <f>SUM(Table39[[#This Row],[RN Hours Contract (W/ Admin, DON)]], Table39[[#This Row],[LPN Contract Hours (w/ Admin)]], Table39[[#This Row],[CNA/NA/Med Aide Contract Hours]])</f>
        <v>43.812666666666672</v>
      </c>
      <c r="H164" s="4">
        <f>Table39[[#This Row],[Total Contract Hours]]/Table39[[#This Row],[Total Hours Nurse Staffing]]</f>
        <v>0.15128189880241016</v>
      </c>
      <c r="I164" s="3">
        <f>SUM(Table39[[#This Row],[RN Hours]], Table39[[#This Row],[RN Admin Hours]], Table39[[#This Row],[RN DON Hours]])</f>
        <v>46.786111111111119</v>
      </c>
      <c r="J164" s="3">
        <f t="shared" si="6"/>
        <v>0</v>
      </c>
      <c r="K164" s="4">
        <f>Table39[[#This Row],[RN Hours Contract (W/ Admin, DON)]]/Table39[[#This Row],[RN Hours (w/ Admin, DON)]]</f>
        <v>0</v>
      </c>
      <c r="L164" s="3">
        <v>25.086111111111112</v>
      </c>
      <c r="M164" s="3">
        <v>0</v>
      </c>
      <c r="N164" s="4">
        <f>Table39[[#This Row],[RN Hours Contract]]/Table39[[#This Row],[RN Hours]]</f>
        <v>0</v>
      </c>
      <c r="O164" s="3">
        <v>16.100000000000001</v>
      </c>
      <c r="P164" s="3">
        <v>0</v>
      </c>
      <c r="Q164" s="4">
        <f>Table39[[#This Row],[RN Admin Hours Contract]]/Table39[[#This Row],[RN Admin Hours]]</f>
        <v>0</v>
      </c>
      <c r="R164" s="3">
        <v>5.6</v>
      </c>
      <c r="S164" s="3">
        <v>0</v>
      </c>
      <c r="T164" s="4">
        <f>Table39[[#This Row],[RN DON Hours Contract]]/Table39[[#This Row],[RN DON Hours]]</f>
        <v>0</v>
      </c>
      <c r="U164" s="3">
        <f>SUM(Table39[[#This Row],[LPN Hours]], Table39[[#This Row],[LPN Admin Hours]])</f>
        <v>78.923999999999992</v>
      </c>
      <c r="V164" s="3">
        <f>Table39[[#This Row],[LPN Hours Contract]]+Table39[[#This Row],[LPN Admin Hours Contract]]</f>
        <v>12.72088888888889</v>
      </c>
      <c r="W164" s="4">
        <f t="shared" si="7"/>
        <v>0.16117896823385652</v>
      </c>
      <c r="X164" s="3">
        <v>73.501777777777775</v>
      </c>
      <c r="Y164" s="3">
        <v>12.72088888888889</v>
      </c>
      <c r="Z164" s="4">
        <f>Table39[[#This Row],[LPN Hours Contract]]/Table39[[#This Row],[LPN Hours]]</f>
        <v>0.17306913211471833</v>
      </c>
      <c r="AA164" s="3">
        <v>5.4222222222222225</v>
      </c>
      <c r="AB164" s="3">
        <v>0</v>
      </c>
      <c r="AC164" s="4">
        <f>Table39[[#This Row],[LPN Admin Hours Contract]]/Table39[[#This Row],[LPN Admin Hours]]</f>
        <v>0</v>
      </c>
      <c r="AD164" s="3">
        <f>SUM(Table39[[#This Row],[CNA Hours]], Table39[[#This Row],[NA in Training Hours]], Table39[[#This Row],[Med Aide/Tech Hours]])</f>
        <v>163.89933333333332</v>
      </c>
      <c r="AE164" s="3">
        <f>SUM(Table39[[#This Row],[CNA Hours Contract]], Table39[[#This Row],[NA in Training Hours Contract]], Table39[[#This Row],[Med Aide/Tech Hours Contract]])</f>
        <v>31.091777777777779</v>
      </c>
      <c r="AF164" s="4">
        <f>Table39[[#This Row],[CNA/NA/Med Aide Contract Hours]]/Table39[[#This Row],[Total CNA, NA in Training, Med Aide/Tech Hours]]</f>
        <v>0.18970045298808078</v>
      </c>
      <c r="AG164" s="3">
        <v>145.68344444444443</v>
      </c>
      <c r="AH164" s="3">
        <v>31.091777777777779</v>
      </c>
      <c r="AI164" s="4">
        <f>Table39[[#This Row],[CNA Hours Contract]]/Table39[[#This Row],[CNA Hours]]</f>
        <v>0.21342011713372452</v>
      </c>
      <c r="AJ164" s="3">
        <v>18.215888888888891</v>
      </c>
      <c r="AK164" s="3">
        <v>0</v>
      </c>
      <c r="AL164" s="4">
        <f>Table39[[#This Row],[NA in Training Hours Contract]]/Table39[[#This Row],[NA in Training Hours]]</f>
        <v>0</v>
      </c>
      <c r="AM164" s="3">
        <v>0</v>
      </c>
      <c r="AN164" s="3">
        <v>0</v>
      </c>
      <c r="AO164" s="4">
        <v>0</v>
      </c>
      <c r="AP164" s="1" t="s">
        <v>162</v>
      </c>
      <c r="AQ164" s="1">
        <v>3</v>
      </c>
    </row>
    <row r="165" spans="1:43" x14ac:dyDescent="0.2">
      <c r="A165" s="1" t="s">
        <v>681</v>
      </c>
      <c r="B165" s="1" t="s">
        <v>859</v>
      </c>
      <c r="C165" s="1" t="s">
        <v>1432</v>
      </c>
      <c r="D165" s="1" t="s">
        <v>1744</v>
      </c>
      <c r="E165" s="3">
        <v>70.099999999999994</v>
      </c>
      <c r="F165" s="3">
        <f t="shared" si="8"/>
        <v>246.36111111111111</v>
      </c>
      <c r="G165" s="3">
        <f>SUM(Table39[[#This Row],[RN Hours Contract (W/ Admin, DON)]], Table39[[#This Row],[LPN Contract Hours (w/ Admin)]], Table39[[#This Row],[CNA/NA/Med Aide Contract Hours]])</f>
        <v>0</v>
      </c>
      <c r="H165" s="4">
        <f>Table39[[#This Row],[Total Contract Hours]]/Table39[[#This Row],[Total Hours Nurse Staffing]]</f>
        <v>0</v>
      </c>
      <c r="I165" s="3">
        <f>SUM(Table39[[#This Row],[RN Hours]], Table39[[#This Row],[RN Admin Hours]], Table39[[#This Row],[RN DON Hours]])</f>
        <v>59.5</v>
      </c>
      <c r="J165" s="3">
        <f t="shared" si="6"/>
        <v>0</v>
      </c>
      <c r="K165" s="4">
        <f>Table39[[#This Row],[RN Hours Contract (W/ Admin, DON)]]/Table39[[#This Row],[RN Hours (w/ Admin, DON)]]</f>
        <v>0</v>
      </c>
      <c r="L165" s="3">
        <v>49.722222222222221</v>
      </c>
      <c r="M165" s="3">
        <v>0</v>
      </c>
      <c r="N165" s="4">
        <f>Table39[[#This Row],[RN Hours Contract]]/Table39[[#This Row],[RN Hours]]</f>
        <v>0</v>
      </c>
      <c r="O165" s="3">
        <v>5.5111111111111111</v>
      </c>
      <c r="P165" s="3">
        <v>0</v>
      </c>
      <c r="Q165" s="4">
        <f>Table39[[#This Row],[RN Admin Hours Contract]]/Table39[[#This Row],[RN Admin Hours]]</f>
        <v>0</v>
      </c>
      <c r="R165" s="3">
        <v>4.2666666666666666</v>
      </c>
      <c r="S165" s="3">
        <v>0</v>
      </c>
      <c r="T165" s="4">
        <f>Table39[[#This Row],[RN DON Hours Contract]]/Table39[[#This Row],[RN DON Hours]]</f>
        <v>0</v>
      </c>
      <c r="U165" s="3">
        <f>SUM(Table39[[#This Row],[LPN Hours]], Table39[[#This Row],[LPN Admin Hours]])</f>
        <v>37.836111111111109</v>
      </c>
      <c r="V165" s="3">
        <f>Table39[[#This Row],[LPN Hours Contract]]+Table39[[#This Row],[LPN Admin Hours Contract]]</f>
        <v>0</v>
      </c>
      <c r="W165" s="4">
        <f t="shared" si="7"/>
        <v>0</v>
      </c>
      <c r="X165" s="3">
        <v>27.858333333333334</v>
      </c>
      <c r="Y165" s="3">
        <v>0</v>
      </c>
      <c r="Z165" s="4">
        <f>Table39[[#This Row],[LPN Hours Contract]]/Table39[[#This Row],[LPN Hours]]</f>
        <v>0</v>
      </c>
      <c r="AA165" s="3">
        <v>9.9777777777777779</v>
      </c>
      <c r="AB165" s="3">
        <v>0</v>
      </c>
      <c r="AC165" s="4">
        <f>Table39[[#This Row],[LPN Admin Hours Contract]]/Table39[[#This Row],[LPN Admin Hours]]</f>
        <v>0</v>
      </c>
      <c r="AD165" s="3">
        <f>SUM(Table39[[#This Row],[CNA Hours]], Table39[[#This Row],[NA in Training Hours]], Table39[[#This Row],[Med Aide/Tech Hours]])</f>
        <v>149.02500000000001</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149.02500000000001</v>
      </c>
      <c r="AH165" s="3">
        <v>0</v>
      </c>
      <c r="AI165" s="4">
        <f>Table39[[#This Row],[CNA Hours Contract]]/Table39[[#This Row],[CNA Hours]]</f>
        <v>0</v>
      </c>
      <c r="AJ165" s="3">
        <v>0</v>
      </c>
      <c r="AK165" s="3">
        <v>0</v>
      </c>
      <c r="AL165" s="4">
        <v>0</v>
      </c>
      <c r="AM165" s="3">
        <v>0</v>
      </c>
      <c r="AN165" s="3">
        <v>0</v>
      </c>
      <c r="AO165" s="4">
        <v>0</v>
      </c>
      <c r="AP165" s="1" t="s">
        <v>163</v>
      </c>
      <c r="AQ165" s="1">
        <v>3</v>
      </c>
    </row>
    <row r="166" spans="1:43" x14ac:dyDescent="0.2">
      <c r="A166" s="1" t="s">
        <v>681</v>
      </c>
      <c r="B166" s="1" t="s">
        <v>860</v>
      </c>
      <c r="C166" s="1" t="s">
        <v>1546</v>
      </c>
      <c r="D166" s="1" t="s">
        <v>1745</v>
      </c>
      <c r="E166" s="3">
        <v>23.122222222222224</v>
      </c>
      <c r="F166" s="3">
        <f t="shared" si="8"/>
        <v>113.34277777777777</v>
      </c>
      <c r="G166" s="3">
        <f>SUM(Table39[[#This Row],[RN Hours Contract (W/ Admin, DON)]], Table39[[#This Row],[LPN Contract Hours (w/ Admin)]], Table39[[#This Row],[CNA/NA/Med Aide Contract Hours]])</f>
        <v>2.9833333333333334</v>
      </c>
      <c r="H166" s="4">
        <f>Table39[[#This Row],[Total Contract Hours]]/Table39[[#This Row],[Total Hours Nurse Staffing]]</f>
        <v>2.6321335967100783E-2</v>
      </c>
      <c r="I166" s="3">
        <f>SUM(Table39[[#This Row],[RN Hours]], Table39[[#This Row],[RN Admin Hours]], Table39[[#This Row],[RN DON Hours]])</f>
        <v>31.542777777777779</v>
      </c>
      <c r="J166" s="3">
        <f t="shared" si="6"/>
        <v>0.80277777777777781</v>
      </c>
      <c r="K166" s="4">
        <f>Table39[[#This Row],[RN Hours Contract (W/ Admin, DON)]]/Table39[[#This Row],[RN Hours (w/ Admin, DON)]]</f>
        <v>2.5450446483611323E-2</v>
      </c>
      <c r="L166" s="3">
        <v>19.638888888888889</v>
      </c>
      <c r="M166" s="3">
        <v>0.80277777777777781</v>
      </c>
      <c r="N166" s="4">
        <f>Table39[[#This Row],[RN Hours Contract]]/Table39[[#This Row],[RN Hours]]</f>
        <v>4.0876944837340876E-2</v>
      </c>
      <c r="O166" s="3">
        <v>6.6927777777777777</v>
      </c>
      <c r="P166" s="3">
        <v>0</v>
      </c>
      <c r="Q166" s="4">
        <f>Table39[[#This Row],[RN Admin Hours Contract]]/Table39[[#This Row],[RN Admin Hours]]</f>
        <v>0</v>
      </c>
      <c r="R166" s="3">
        <v>5.2111111111111112</v>
      </c>
      <c r="S166" s="3">
        <v>0</v>
      </c>
      <c r="T166" s="4">
        <f>Table39[[#This Row],[RN DON Hours Contract]]/Table39[[#This Row],[RN DON Hours]]</f>
        <v>0</v>
      </c>
      <c r="U166" s="3">
        <f>SUM(Table39[[#This Row],[LPN Hours]], Table39[[#This Row],[LPN Admin Hours]])</f>
        <v>22.933333333333334</v>
      </c>
      <c r="V166" s="3">
        <f>Table39[[#This Row],[LPN Hours Contract]]+Table39[[#This Row],[LPN Admin Hours Contract]]</f>
        <v>2.1805555555555554</v>
      </c>
      <c r="W166" s="4">
        <f t="shared" si="7"/>
        <v>9.508236434108526E-2</v>
      </c>
      <c r="X166" s="3">
        <v>22.933333333333334</v>
      </c>
      <c r="Y166" s="3">
        <v>2.1805555555555554</v>
      </c>
      <c r="Z166" s="4">
        <f>Table39[[#This Row],[LPN Hours Contract]]/Table39[[#This Row],[LPN Hours]]</f>
        <v>9.508236434108526E-2</v>
      </c>
      <c r="AA166" s="3">
        <v>0</v>
      </c>
      <c r="AB166" s="3">
        <v>0</v>
      </c>
      <c r="AC166" s="4">
        <v>0</v>
      </c>
      <c r="AD166" s="3">
        <f>SUM(Table39[[#This Row],[CNA Hours]], Table39[[#This Row],[NA in Training Hours]], Table39[[#This Row],[Med Aide/Tech Hours]])</f>
        <v>58.866666666666667</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58.866666666666667</v>
      </c>
      <c r="AH166" s="3">
        <v>0</v>
      </c>
      <c r="AI166" s="4">
        <f>Table39[[#This Row],[CNA Hours Contract]]/Table39[[#This Row],[CNA Hours]]</f>
        <v>0</v>
      </c>
      <c r="AJ166" s="3">
        <v>0</v>
      </c>
      <c r="AK166" s="3">
        <v>0</v>
      </c>
      <c r="AL166" s="4">
        <v>0</v>
      </c>
      <c r="AM166" s="3">
        <v>0</v>
      </c>
      <c r="AN166" s="3">
        <v>0</v>
      </c>
      <c r="AO166" s="4">
        <v>0</v>
      </c>
      <c r="AP166" s="1" t="s">
        <v>164</v>
      </c>
      <c r="AQ166" s="1">
        <v>3</v>
      </c>
    </row>
    <row r="167" spans="1:43" x14ac:dyDescent="0.2">
      <c r="A167" s="1" t="s">
        <v>681</v>
      </c>
      <c r="B167" s="1" t="s">
        <v>861</v>
      </c>
      <c r="C167" s="1" t="s">
        <v>1547</v>
      </c>
      <c r="D167" s="1" t="s">
        <v>1705</v>
      </c>
      <c r="E167" s="3">
        <v>91.022222222222226</v>
      </c>
      <c r="F167" s="3">
        <f t="shared" si="8"/>
        <v>296.43255555555555</v>
      </c>
      <c r="G167" s="3">
        <f>SUM(Table39[[#This Row],[RN Hours Contract (W/ Admin, DON)]], Table39[[#This Row],[LPN Contract Hours (w/ Admin)]], Table39[[#This Row],[CNA/NA/Med Aide Contract Hours]])</f>
        <v>0</v>
      </c>
      <c r="H167" s="4">
        <f>Table39[[#This Row],[Total Contract Hours]]/Table39[[#This Row],[Total Hours Nurse Staffing]]</f>
        <v>0</v>
      </c>
      <c r="I167" s="3">
        <f>SUM(Table39[[#This Row],[RN Hours]], Table39[[#This Row],[RN Admin Hours]], Table39[[#This Row],[RN DON Hours]])</f>
        <v>57.824333333333328</v>
      </c>
      <c r="J167" s="3">
        <f t="shared" si="6"/>
        <v>0</v>
      </c>
      <c r="K167" s="4">
        <f>Table39[[#This Row],[RN Hours Contract (W/ Admin, DON)]]/Table39[[#This Row],[RN Hours (w/ Admin, DON)]]</f>
        <v>0</v>
      </c>
      <c r="L167" s="3">
        <v>51.807666666666663</v>
      </c>
      <c r="M167" s="3">
        <v>0</v>
      </c>
      <c r="N167" s="4">
        <f>Table39[[#This Row],[RN Hours Contract]]/Table39[[#This Row],[RN Hours]]</f>
        <v>0</v>
      </c>
      <c r="O167" s="3">
        <v>5.9416666666666664</v>
      </c>
      <c r="P167" s="3">
        <v>0</v>
      </c>
      <c r="Q167" s="4">
        <f>Table39[[#This Row],[RN Admin Hours Contract]]/Table39[[#This Row],[RN Admin Hours]]</f>
        <v>0</v>
      </c>
      <c r="R167" s="3">
        <v>7.4999999999999997E-2</v>
      </c>
      <c r="S167" s="3">
        <v>0</v>
      </c>
      <c r="T167" s="4">
        <f>Table39[[#This Row],[RN DON Hours Contract]]/Table39[[#This Row],[RN DON Hours]]</f>
        <v>0</v>
      </c>
      <c r="U167" s="3">
        <f>SUM(Table39[[#This Row],[LPN Hours]], Table39[[#This Row],[LPN Admin Hours]])</f>
        <v>71.13033333333334</v>
      </c>
      <c r="V167" s="3">
        <f>Table39[[#This Row],[LPN Hours Contract]]+Table39[[#This Row],[LPN Admin Hours Contract]]</f>
        <v>0</v>
      </c>
      <c r="W167" s="4">
        <f t="shared" si="7"/>
        <v>0</v>
      </c>
      <c r="X167" s="3">
        <v>65.516444444444446</v>
      </c>
      <c r="Y167" s="3">
        <v>0</v>
      </c>
      <c r="Z167" s="4">
        <f>Table39[[#This Row],[LPN Hours Contract]]/Table39[[#This Row],[LPN Hours]]</f>
        <v>0</v>
      </c>
      <c r="AA167" s="3">
        <v>5.6138888888888889</v>
      </c>
      <c r="AB167" s="3">
        <v>0</v>
      </c>
      <c r="AC167" s="4">
        <f>Table39[[#This Row],[LPN Admin Hours Contract]]/Table39[[#This Row],[LPN Admin Hours]]</f>
        <v>0</v>
      </c>
      <c r="AD167" s="3">
        <f>SUM(Table39[[#This Row],[CNA Hours]], Table39[[#This Row],[NA in Training Hours]], Table39[[#This Row],[Med Aide/Tech Hours]])</f>
        <v>167.47788888888888</v>
      </c>
      <c r="AE167" s="3">
        <f>SUM(Table39[[#This Row],[CNA Hours Contract]], Table39[[#This Row],[NA in Training Hours Contract]], Table39[[#This Row],[Med Aide/Tech Hours Contract]])</f>
        <v>0</v>
      </c>
      <c r="AF167" s="4">
        <f>Table39[[#This Row],[CNA/NA/Med Aide Contract Hours]]/Table39[[#This Row],[Total CNA, NA in Training, Med Aide/Tech Hours]]</f>
        <v>0</v>
      </c>
      <c r="AG167" s="3">
        <v>167.47788888888888</v>
      </c>
      <c r="AH167" s="3">
        <v>0</v>
      </c>
      <c r="AI167" s="4">
        <f>Table39[[#This Row],[CNA Hours Contract]]/Table39[[#This Row],[CNA Hours]]</f>
        <v>0</v>
      </c>
      <c r="AJ167" s="3">
        <v>0</v>
      </c>
      <c r="AK167" s="3">
        <v>0</v>
      </c>
      <c r="AL167" s="4">
        <v>0</v>
      </c>
      <c r="AM167" s="3">
        <v>0</v>
      </c>
      <c r="AN167" s="3">
        <v>0</v>
      </c>
      <c r="AO167" s="4">
        <v>0</v>
      </c>
      <c r="AP167" s="1" t="s">
        <v>165</v>
      </c>
      <c r="AQ167" s="1">
        <v>3</v>
      </c>
    </row>
    <row r="168" spans="1:43" x14ac:dyDescent="0.2">
      <c r="A168" s="1" t="s">
        <v>681</v>
      </c>
      <c r="B168" s="1" t="s">
        <v>862</v>
      </c>
      <c r="C168" s="1" t="s">
        <v>1548</v>
      </c>
      <c r="D168" s="1" t="s">
        <v>1746</v>
      </c>
      <c r="E168" s="3">
        <v>81.444444444444443</v>
      </c>
      <c r="F168" s="3">
        <f t="shared" si="8"/>
        <v>275.42244444444441</v>
      </c>
      <c r="G168" s="3">
        <f>SUM(Table39[[#This Row],[RN Hours Contract (W/ Admin, DON)]], Table39[[#This Row],[LPN Contract Hours (w/ Admin)]], Table39[[#This Row],[CNA/NA/Med Aide Contract Hours]])</f>
        <v>67.800555555555547</v>
      </c>
      <c r="H168" s="4">
        <f>Table39[[#This Row],[Total Contract Hours]]/Table39[[#This Row],[Total Hours Nurse Staffing]]</f>
        <v>0.24616931888872126</v>
      </c>
      <c r="I168" s="3">
        <f>SUM(Table39[[#This Row],[RN Hours]], Table39[[#This Row],[RN Admin Hours]], Table39[[#This Row],[RN DON Hours]])</f>
        <v>47.632777777777783</v>
      </c>
      <c r="J168" s="3">
        <f t="shared" si="6"/>
        <v>12.033555555555555</v>
      </c>
      <c r="K168" s="4">
        <f>Table39[[#This Row],[RN Hours Contract (W/ Admin, DON)]]/Table39[[#This Row],[RN Hours (w/ Admin, DON)]]</f>
        <v>0.25263182449060517</v>
      </c>
      <c r="L168" s="3">
        <v>27.453666666666667</v>
      </c>
      <c r="M168" s="3">
        <v>12.033555555555555</v>
      </c>
      <c r="N168" s="4">
        <f>Table39[[#This Row],[RN Hours Contract]]/Table39[[#This Row],[RN Hours]]</f>
        <v>0.43832234512289392</v>
      </c>
      <c r="O168" s="3">
        <v>14.756888888888888</v>
      </c>
      <c r="P168" s="3">
        <v>0</v>
      </c>
      <c r="Q168" s="4">
        <f>Table39[[#This Row],[RN Admin Hours Contract]]/Table39[[#This Row],[RN Admin Hours]]</f>
        <v>0</v>
      </c>
      <c r="R168" s="3">
        <v>5.4222222222222225</v>
      </c>
      <c r="S168" s="3">
        <v>0</v>
      </c>
      <c r="T168" s="4">
        <f>Table39[[#This Row],[RN DON Hours Contract]]/Table39[[#This Row],[RN DON Hours]]</f>
        <v>0</v>
      </c>
      <c r="U168" s="3">
        <f>SUM(Table39[[#This Row],[LPN Hours]], Table39[[#This Row],[LPN Admin Hours]])</f>
        <v>73.828777777777773</v>
      </c>
      <c r="V168" s="3">
        <f>Table39[[#This Row],[LPN Hours Contract]]+Table39[[#This Row],[LPN Admin Hours Contract]]</f>
        <v>21.884555555555558</v>
      </c>
      <c r="W168" s="4">
        <f t="shared" si="7"/>
        <v>0.29642310511258035</v>
      </c>
      <c r="X168" s="3">
        <v>73.828777777777773</v>
      </c>
      <c r="Y168" s="3">
        <v>21.884555555555558</v>
      </c>
      <c r="Z168" s="4">
        <f>Table39[[#This Row],[LPN Hours Contract]]/Table39[[#This Row],[LPN Hours]]</f>
        <v>0.29642310511258035</v>
      </c>
      <c r="AA168" s="3">
        <v>0</v>
      </c>
      <c r="AB168" s="3">
        <v>0</v>
      </c>
      <c r="AC168" s="4">
        <v>0</v>
      </c>
      <c r="AD168" s="3">
        <f>SUM(Table39[[#This Row],[CNA Hours]], Table39[[#This Row],[NA in Training Hours]], Table39[[#This Row],[Med Aide/Tech Hours]])</f>
        <v>153.96088888888889</v>
      </c>
      <c r="AE168" s="3">
        <f>SUM(Table39[[#This Row],[CNA Hours Contract]], Table39[[#This Row],[NA in Training Hours Contract]], Table39[[#This Row],[Med Aide/Tech Hours Contract]])</f>
        <v>33.882444444444438</v>
      </c>
      <c r="AF168" s="4">
        <f>Table39[[#This Row],[CNA/NA/Med Aide Contract Hours]]/Table39[[#This Row],[Total CNA, NA in Training, Med Aide/Tech Hours]]</f>
        <v>0.22007176425758918</v>
      </c>
      <c r="AG168" s="3">
        <v>131.72955555555555</v>
      </c>
      <c r="AH168" s="3">
        <v>33.882444444444438</v>
      </c>
      <c r="AI168" s="4">
        <f>Table39[[#This Row],[CNA Hours Contract]]/Table39[[#This Row],[CNA Hours]]</f>
        <v>0.25721216701558575</v>
      </c>
      <c r="AJ168" s="3">
        <v>22.231333333333335</v>
      </c>
      <c r="AK168" s="3">
        <v>0</v>
      </c>
      <c r="AL168" s="4">
        <f>Table39[[#This Row],[NA in Training Hours Contract]]/Table39[[#This Row],[NA in Training Hours]]</f>
        <v>0</v>
      </c>
      <c r="AM168" s="3">
        <v>0</v>
      </c>
      <c r="AN168" s="3">
        <v>0</v>
      </c>
      <c r="AO168" s="4">
        <v>0</v>
      </c>
      <c r="AP168" s="1" t="s">
        <v>166</v>
      </c>
      <c r="AQ168" s="1">
        <v>3</v>
      </c>
    </row>
    <row r="169" spans="1:43" x14ac:dyDescent="0.2">
      <c r="A169" s="1" t="s">
        <v>681</v>
      </c>
      <c r="B169" s="1" t="s">
        <v>863</v>
      </c>
      <c r="C169" s="1" t="s">
        <v>1443</v>
      </c>
      <c r="D169" s="1" t="s">
        <v>1727</v>
      </c>
      <c r="E169" s="3">
        <v>136.69999999999999</v>
      </c>
      <c r="F169" s="3">
        <f t="shared" si="8"/>
        <v>530.86599999999999</v>
      </c>
      <c r="G169" s="3">
        <f>SUM(Table39[[#This Row],[RN Hours Contract (W/ Admin, DON)]], Table39[[#This Row],[LPN Contract Hours (w/ Admin)]], Table39[[#This Row],[CNA/NA/Med Aide Contract Hours]])</f>
        <v>0</v>
      </c>
      <c r="H169" s="4">
        <f>Table39[[#This Row],[Total Contract Hours]]/Table39[[#This Row],[Total Hours Nurse Staffing]]</f>
        <v>0</v>
      </c>
      <c r="I169" s="3">
        <f>SUM(Table39[[#This Row],[RN Hours]], Table39[[#This Row],[RN Admin Hours]], Table39[[#This Row],[RN DON Hours]])</f>
        <v>108.8911111111111</v>
      </c>
      <c r="J169" s="3">
        <f t="shared" ref="J169:J232" si="9">SUM(M169,P169,S169)</f>
        <v>0</v>
      </c>
      <c r="K169" s="4">
        <f>Table39[[#This Row],[RN Hours Contract (W/ Admin, DON)]]/Table39[[#This Row],[RN Hours (w/ Admin, DON)]]</f>
        <v>0</v>
      </c>
      <c r="L169" s="3">
        <v>70.582777777777778</v>
      </c>
      <c r="M169" s="3">
        <v>0</v>
      </c>
      <c r="N169" s="4">
        <f>Table39[[#This Row],[RN Hours Contract]]/Table39[[#This Row],[RN Hours]]</f>
        <v>0</v>
      </c>
      <c r="O169" s="3">
        <v>32.975000000000001</v>
      </c>
      <c r="P169" s="3">
        <v>0</v>
      </c>
      <c r="Q169" s="4">
        <f>Table39[[#This Row],[RN Admin Hours Contract]]/Table39[[#This Row],[RN Admin Hours]]</f>
        <v>0</v>
      </c>
      <c r="R169" s="3">
        <v>5.333333333333333</v>
      </c>
      <c r="S169" s="3">
        <v>0</v>
      </c>
      <c r="T169" s="4">
        <f>Table39[[#This Row],[RN DON Hours Contract]]/Table39[[#This Row],[RN DON Hours]]</f>
        <v>0</v>
      </c>
      <c r="U169" s="3">
        <f>SUM(Table39[[#This Row],[LPN Hours]], Table39[[#This Row],[LPN Admin Hours]])</f>
        <v>118.06666666666666</v>
      </c>
      <c r="V169" s="3">
        <f>Table39[[#This Row],[LPN Hours Contract]]+Table39[[#This Row],[LPN Admin Hours Contract]]</f>
        <v>0</v>
      </c>
      <c r="W169" s="4">
        <f t="shared" ref="W169:W232" si="10">V169/U169</f>
        <v>0</v>
      </c>
      <c r="X169" s="3">
        <v>118.06666666666666</v>
      </c>
      <c r="Y169" s="3">
        <v>0</v>
      </c>
      <c r="Z169" s="4">
        <f>Table39[[#This Row],[LPN Hours Contract]]/Table39[[#This Row],[LPN Hours]]</f>
        <v>0</v>
      </c>
      <c r="AA169" s="3">
        <v>0</v>
      </c>
      <c r="AB169" s="3">
        <v>0</v>
      </c>
      <c r="AC169" s="4">
        <v>0</v>
      </c>
      <c r="AD169" s="3">
        <f>SUM(Table39[[#This Row],[CNA Hours]], Table39[[#This Row],[NA in Training Hours]], Table39[[#This Row],[Med Aide/Tech Hours]])</f>
        <v>303.90822222222226</v>
      </c>
      <c r="AE169" s="3">
        <f>SUM(Table39[[#This Row],[CNA Hours Contract]], Table39[[#This Row],[NA in Training Hours Contract]], Table39[[#This Row],[Med Aide/Tech Hours Contract]])</f>
        <v>0</v>
      </c>
      <c r="AF169" s="4">
        <f>Table39[[#This Row],[CNA/NA/Med Aide Contract Hours]]/Table39[[#This Row],[Total CNA, NA in Training, Med Aide/Tech Hours]]</f>
        <v>0</v>
      </c>
      <c r="AG169" s="3">
        <v>303.90822222222226</v>
      </c>
      <c r="AH169" s="3">
        <v>0</v>
      </c>
      <c r="AI169" s="4">
        <f>Table39[[#This Row],[CNA Hours Contract]]/Table39[[#This Row],[CNA Hours]]</f>
        <v>0</v>
      </c>
      <c r="AJ169" s="3">
        <v>0</v>
      </c>
      <c r="AK169" s="3">
        <v>0</v>
      </c>
      <c r="AL169" s="4">
        <v>0</v>
      </c>
      <c r="AM169" s="3">
        <v>0</v>
      </c>
      <c r="AN169" s="3">
        <v>0</v>
      </c>
      <c r="AO169" s="4">
        <v>0</v>
      </c>
      <c r="AP169" s="1" t="s">
        <v>167</v>
      </c>
      <c r="AQ169" s="1">
        <v>3</v>
      </c>
    </row>
    <row r="170" spans="1:43" x14ac:dyDescent="0.2">
      <c r="A170" s="1" t="s">
        <v>681</v>
      </c>
      <c r="B170" s="1" t="s">
        <v>864</v>
      </c>
      <c r="C170" s="1" t="s">
        <v>1418</v>
      </c>
      <c r="D170" s="1" t="s">
        <v>1716</v>
      </c>
      <c r="E170" s="3">
        <v>183.46666666666667</v>
      </c>
      <c r="F170" s="3">
        <f t="shared" si="8"/>
        <v>774.70933333333346</v>
      </c>
      <c r="G170" s="3">
        <f>SUM(Table39[[#This Row],[RN Hours Contract (W/ Admin, DON)]], Table39[[#This Row],[LPN Contract Hours (w/ Admin)]], Table39[[#This Row],[CNA/NA/Med Aide Contract Hours]])</f>
        <v>27.874000000000002</v>
      </c>
      <c r="H170" s="4">
        <f>Table39[[#This Row],[Total Contract Hours]]/Table39[[#This Row],[Total Hours Nurse Staffing]]</f>
        <v>3.5979946027069075E-2</v>
      </c>
      <c r="I170" s="3">
        <f>SUM(Table39[[#This Row],[RN Hours]], Table39[[#This Row],[RN Admin Hours]], Table39[[#This Row],[RN DON Hours]])</f>
        <v>111.86033333333334</v>
      </c>
      <c r="J170" s="3">
        <f t="shared" si="9"/>
        <v>7.916666666666667</v>
      </c>
      <c r="K170" s="4">
        <f>Table39[[#This Row],[RN Hours Contract (W/ Admin, DON)]]/Table39[[#This Row],[RN Hours (w/ Admin, DON)]]</f>
        <v>7.0772779150190257E-2</v>
      </c>
      <c r="L170" s="3">
        <v>92.48811111111111</v>
      </c>
      <c r="M170" s="3">
        <v>7.916666666666667</v>
      </c>
      <c r="N170" s="4">
        <f>Table39[[#This Row],[RN Hours Contract]]/Table39[[#This Row],[RN Hours]]</f>
        <v>8.5596587188984052E-2</v>
      </c>
      <c r="O170" s="3">
        <v>9.4555555555555557</v>
      </c>
      <c r="P170" s="3">
        <v>0</v>
      </c>
      <c r="Q170" s="4">
        <f>Table39[[#This Row],[RN Admin Hours Contract]]/Table39[[#This Row],[RN Admin Hours]]</f>
        <v>0</v>
      </c>
      <c r="R170" s="3">
        <v>9.9166666666666661</v>
      </c>
      <c r="S170" s="3">
        <v>0</v>
      </c>
      <c r="T170" s="4">
        <f>Table39[[#This Row],[RN DON Hours Contract]]/Table39[[#This Row],[RN DON Hours]]</f>
        <v>0</v>
      </c>
      <c r="U170" s="3">
        <f>SUM(Table39[[#This Row],[LPN Hours]], Table39[[#This Row],[LPN Admin Hours]])</f>
        <v>164.17144444444446</v>
      </c>
      <c r="V170" s="3">
        <f>Table39[[#This Row],[LPN Hours Contract]]+Table39[[#This Row],[LPN Admin Hours Contract]]</f>
        <v>8.9194444444444443</v>
      </c>
      <c r="W170" s="4">
        <f t="shared" si="10"/>
        <v>5.4330060106541733E-2</v>
      </c>
      <c r="X170" s="3">
        <v>164.17144444444446</v>
      </c>
      <c r="Y170" s="3">
        <v>8.9194444444444443</v>
      </c>
      <c r="Z170" s="4">
        <f>Table39[[#This Row],[LPN Hours Contract]]/Table39[[#This Row],[LPN Hours]]</f>
        <v>5.4330060106541733E-2</v>
      </c>
      <c r="AA170" s="3">
        <v>0</v>
      </c>
      <c r="AB170" s="3">
        <v>0</v>
      </c>
      <c r="AC170" s="4">
        <v>0</v>
      </c>
      <c r="AD170" s="3">
        <f>SUM(Table39[[#This Row],[CNA Hours]], Table39[[#This Row],[NA in Training Hours]], Table39[[#This Row],[Med Aide/Tech Hours]])</f>
        <v>498.67755555555561</v>
      </c>
      <c r="AE170" s="3">
        <f>SUM(Table39[[#This Row],[CNA Hours Contract]], Table39[[#This Row],[NA in Training Hours Contract]], Table39[[#This Row],[Med Aide/Tech Hours Contract]])</f>
        <v>11.03788888888889</v>
      </c>
      <c r="AF170" s="4">
        <f>Table39[[#This Row],[CNA/NA/Med Aide Contract Hours]]/Table39[[#This Row],[Total CNA, NA in Training, Med Aide/Tech Hours]]</f>
        <v>2.2134320596386266E-2</v>
      </c>
      <c r="AG170" s="3">
        <v>498.67755555555561</v>
      </c>
      <c r="AH170" s="3">
        <v>11.03788888888889</v>
      </c>
      <c r="AI170" s="4">
        <f>Table39[[#This Row],[CNA Hours Contract]]/Table39[[#This Row],[CNA Hours]]</f>
        <v>2.2134320596386266E-2</v>
      </c>
      <c r="AJ170" s="3">
        <v>0</v>
      </c>
      <c r="AK170" s="3">
        <v>0</v>
      </c>
      <c r="AL170" s="4">
        <v>0</v>
      </c>
      <c r="AM170" s="3">
        <v>0</v>
      </c>
      <c r="AN170" s="3">
        <v>0</v>
      </c>
      <c r="AO170" s="4">
        <v>0</v>
      </c>
      <c r="AP170" s="1" t="s">
        <v>168</v>
      </c>
      <c r="AQ170" s="1">
        <v>3</v>
      </c>
    </row>
    <row r="171" spans="1:43" x14ac:dyDescent="0.2">
      <c r="A171" s="1" t="s">
        <v>681</v>
      </c>
      <c r="B171" s="1" t="s">
        <v>865</v>
      </c>
      <c r="C171" s="1" t="s">
        <v>1373</v>
      </c>
      <c r="D171" s="1" t="s">
        <v>1704</v>
      </c>
      <c r="E171" s="3">
        <v>83.277777777777771</v>
      </c>
      <c r="F171" s="3">
        <f t="shared" si="8"/>
        <v>278.61111111111109</v>
      </c>
      <c r="G171" s="3">
        <f>SUM(Table39[[#This Row],[RN Hours Contract (W/ Admin, DON)]], Table39[[#This Row],[LPN Contract Hours (w/ Admin)]], Table39[[#This Row],[CNA/NA/Med Aide Contract Hours]])</f>
        <v>5.7527777777777782</v>
      </c>
      <c r="H171" s="4">
        <f>Table39[[#This Row],[Total Contract Hours]]/Table39[[#This Row],[Total Hours Nurse Staffing]]</f>
        <v>2.0648055832502496E-2</v>
      </c>
      <c r="I171" s="3">
        <f>SUM(Table39[[#This Row],[RN Hours]], Table39[[#This Row],[RN Admin Hours]], Table39[[#This Row],[RN DON Hours]])</f>
        <v>49.977777777777781</v>
      </c>
      <c r="J171" s="3">
        <f t="shared" si="9"/>
        <v>0</v>
      </c>
      <c r="K171" s="4">
        <f>Table39[[#This Row],[RN Hours Contract (W/ Admin, DON)]]/Table39[[#This Row],[RN Hours (w/ Admin, DON)]]</f>
        <v>0</v>
      </c>
      <c r="L171" s="3">
        <v>28.027777777777779</v>
      </c>
      <c r="M171" s="3">
        <v>0</v>
      </c>
      <c r="N171" s="4">
        <f>Table39[[#This Row],[RN Hours Contract]]/Table39[[#This Row],[RN Hours]]</f>
        <v>0</v>
      </c>
      <c r="O171" s="3">
        <v>16.527777777777779</v>
      </c>
      <c r="P171" s="3">
        <v>0</v>
      </c>
      <c r="Q171" s="4">
        <f>Table39[[#This Row],[RN Admin Hours Contract]]/Table39[[#This Row],[RN Admin Hours]]</f>
        <v>0</v>
      </c>
      <c r="R171" s="3">
        <v>5.4222222222222225</v>
      </c>
      <c r="S171" s="3">
        <v>0</v>
      </c>
      <c r="T171" s="4">
        <f>Table39[[#This Row],[RN DON Hours Contract]]/Table39[[#This Row],[RN DON Hours]]</f>
        <v>0</v>
      </c>
      <c r="U171" s="3">
        <f>SUM(Table39[[#This Row],[LPN Hours]], Table39[[#This Row],[LPN Admin Hours]])</f>
        <v>72.077777777777783</v>
      </c>
      <c r="V171" s="3">
        <f>Table39[[#This Row],[LPN Hours Contract]]+Table39[[#This Row],[LPN Admin Hours Contract]]</f>
        <v>4.3638888888888889</v>
      </c>
      <c r="W171" s="4">
        <f t="shared" si="10"/>
        <v>6.0544165253584088E-2</v>
      </c>
      <c r="X171" s="3">
        <v>72.077777777777783</v>
      </c>
      <c r="Y171" s="3">
        <v>4.3638888888888889</v>
      </c>
      <c r="Z171" s="4">
        <f>Table39[[#This Row],[LPN Hours Contract]]/Table39[[#This Row],[LPN Hours]]</f>
        <v>6.0544165253584088E-2</v>
      </c>
      <c r="AA171" s="3">
        <v>0</v>
      </c>
      <c r="AB171" s="3">
        <v>0</v>
      </c>
      <c r="AC171" s="4">
        <v>0</v>
      </c>
      <c r="AD171" s="3">
        <f>SUM(Table39[[#This Row],[CNA Hours]], Table39[[#This Row],[NA in Training Hours]], Table39[[#This Row],[Med Aide/Tech Hours]])</f>
        <v>156.55555555555554</v>
      </c>
      <c r="AE171" s="3">
        <f>SUM(Table39[[#This Row],[CNA Hours Contract]], Table39[[#This Row],[NA in Training Hours Contract]], Table39[[#This Row],[Med Aide/Tech Hours Contract]])</f>
        <v>1.3888888888888888</v>
      </c>
      <c r="AF171" s="4">
        <f>Table39[[#This Row],[CNA/NA/Med Aide Contract Hours]]/Table39[[#This Row],[Total CNA, NA in Training, Med Aide/Tech Hours]]</f>
        <v>8.8715400993612491E-3</v>
      </c>
      <c r="AG171" s="3">
        <v>145.98055555555555</v>
      </c>
      <c r="AH171" s="3">
        <v>1.3888888888888888</v>
      </c>
      <c r="AI171" s="4">
        <f>Table39[[#This Row],[CNA Hours Contract]]/Table39[[#This Row],[CNA Hours]]</f>
        <v>9.5142047076284889E-3</v>
      </c>
      <c r="AJ171" s="3">
        <v>10.574999999999999</v>
      </c>
      <c r="AK171" s="3">
        <v>0</v>
      </c>
      <c r="AL171" s="4">
        <f>Table39[[#This Row],[NA in Training Hours Contract]]/Table39[[#This Row],[NA in Training Hours]]</f>
        <v>0</v>
      </c>
      <c r="AM171" s="3">
        <v>0</v>
      </c>
      <c r="AN171" s="3">
        <v>0</v>
      </c>
      <c r="AO171" s="4">
        <v>0</v>
      </c>
      <c r="AP171" s="1" t="s">
        <v>169</v>
      </c>
      <c r="AQ171" s="1">
        <v>3</v>
      </c>
    </row>
    <row r="172" spans="1:43" x14ac:dyDescent="0.2">
      <c r="A172" s="1" t="s">
        <v>681</v>
      </c>
      <c r="B172" s="1" t="s">
        <v>866</v>
      </c>
      <c r="C172" s="1" t="s">
        <v>1410</v>
      </c>
      <c r="D172" s="1" t="s">
        <v>1746</v>
      </c>
      <c r="E172" s="3">
        <v>70.844444444444449</v>
      </c>
      <c r="F172" s="3">
        <f t="shared" si="8"/>
        <v>313.81455555555556</v>
      </c>
      <c r="G172" s="3">
        <f>SUM(Table39[[#This Row],[RN Hours Contract (W/ Admin, DON)]], Table39[[#This Row],[LPN Contract Hours (w/ Admin)]], Table39[[#This Row],[CNA/NA/Med Aide Contract Hours]])</f>
        <v>24.216333333333331</v>
      </c>
      <c r="H172" s="4">
        <f>Table39[[#This Row],[Total Contract Hours]]/Table39[[#This Row],[Total Hours Nurse Staffing]]</f>
        <v>7.7167654924298876E-2</v>
      </c>
      <c r="I172" s="3">
        <f>SUM(Table39[[#This Row],[RN Hours]], Table39[[#This Row],[RN Admin Hours]], Table39[[#This Row],[RN DON Hours]])</f>
        <v>61.51455555555556</v>
      </c>
      <c r="J172" s="3">
        <f t="shared" si="9"/>
        <v>3.6663333333333332</v>
      </c>
      <c r="K172" s="4">
        <f>Table39[[#This Row],[RN Hours Contract (W/ Admin, DON)]]/Table39[[#This Row],[RN Hours (w/ Admin, DON)]]</f>
        <v>5.9601070026786787E-2</v>
      </c>
      <c r="L172" s="3">
        <v>40.403444444444446</v>
      </c>
      <c r="M172" s="3">
        <v>3.6663333333333332</v>
      </c>
      <c r="N172" s="4">
        <f>Table39[[#This Row],[RN Hours Contract]]/Table39[[#This Row],[RN Hours]]</f>
        <v>9.0743088460554788E-2</v>
      </c>
      <c r="O172" s="3">
        <v>16.600000000000001</v>
      </c>
      <c r="P172" s="3">
        <v>0</v>
      </c>
      <c r="Q172" s="4">
        <f>Table39[[#This Row],[RN Admin Hours Contract]]/Table39[[#This Row],[RN Admin Hours]]</f>
        <v>0</v>
      </c>
      <c r="R172" s="3">
        <v>4.5111111111111111</v>
      </c>
      <c r="S172" s="3">
        <v>0</v>
      </c>
      <c r="T172" s="4">
        <f>Table39[[#This Row],[RN DON Hours Contract]]/Table39[[#This Row],[RN DON Hours]]</f>
        <v>0</v>
      </c>
      <c r="U172" s="3">
        <f>SUM(Table39[[#This Row],[LPN Hours]], Table39[[#This Row],[LPN Admin Hours]])</f>
        <v>76.774111111111111</v>
      </c>
      <c r="V172" s="3">
        <f>Table39[[#This Row],[LPN Hours Contract]]+Table39[[#This Row],[LPN Admin Hours Contract]]</f>
        <v>5.9243333333333323</v>
      </c>
      <c r="W172" s="4">
        <f t="shared" si="10"/>
        <v>7.7165769132245085E-2</v>
      </c>
      <c r="X172" s="3">
        <v>76.774111111111111</v>
      </c>
      <c r="Y172" s="3">
        <v>5.9243333333333323</v>
      </c>
      <c r="Z172" s="4">
        <f>Table39[[#This Row],[LPN Hours Contract]]/Table39[[#This Row],[LPN Hours]]</f>
        <v>7.7165769132245085E-2</v>
      </c>
      <c r="AA172" s="3">
        <v>0</v>
      </c>
      <c r="AB172" s="3">
        <v>0</v>
      </c>
      <c r="AC172" s="4">
        <v>0</v>
      </c>
      <c r="AD172" s="3">
        <f>SUM(Table39[[#This Row],[CNA Hours]], Table39[[#This Row],[NA in Training Hours]], Table39[[#This Row],[Med Aide/Tech Hours]])</f>
        <v>175.52588888888891</v>
      </c>
      <c r="AE172" s="3">
        <f>SUM(Table39[[#This Row],[CNA Hours Contract]], Table39[[#This Row],[NA in Training Hours Contract]], Table39[[#This Row],[Med Aide/Tech Hours Contract]])</f>
        <v>14.625666666666666</v>
      </c>
      <c r="AF172" s="4">
        <f>Table39[[#This Row],[CNA/NA/Med Aide Contract Hours]]/Table39[[#This Row],[Total CNA, NA in Training, Med Aide/Tech Hours]]</f>
        <v>8.3324840336942999E-2</v>
      </c>
      <c r="AG172" s="3">
        <v>152.42333333333335</v>
      </c>
      <c r="AH172" s="3">
        <v>14.625666666666666</v>
      </c>
      <c r="AI172" s="4">
        <f>Table39[[#This Row],[CNA Hours Contract]]/Table39[[#This Row],[CNA Hours]]</f>
        <v>9.5954250224156393E-2</v>
      </c>
      <c r="AJ172" s="3">
        <v>23.102555555555554</v>
      </c>
      <c r="AK172" s="3">
        <v>0</v>
      </c>
      <c r="AL172" s="4">
        <f>Table39[[#This Row],[NA in Training Hours Contract]]/Table39[[#This Row],[NA in Training Hours]]</f>
        <v>0</v>
      </c>
      <c r="AM172" s="3">
        <v>0</v>
      </c>
      <c r="AN172" s="3">
        <v>0</v>
      </c>
      <c r="AO172" s="4">
        <v>0</v>
      </c>
      <c r="AP172" s="1" t="s">
        <v>170</v>
      </c>
      <c r="AQ172" s="1">
        <v>3</v>
      </c>
    </row>
    <row r="173" spans="1:43" x14ac:dyDescent="0.2">
      <c r="A173" s="1" t="s">
        <v>681</v>
      </c>
      <c r="B173" s="1" t="s">
        <v>867</v>
      </c>
      <c r="C173" s="1" t="s">
        <v>1401</v>
      </c>
      <c r="D173" s="1" t="s">
        <v>1733</v>
      </c>
      <c r="E173" s="3">
        <v>73.644444444444446</v>
      </c>
      <c r="F173" s="3">
        <f t="shared" si="8"/>
        <v>366.08055555555552</v>
      </c>
      <c r="G173" s="3">
        <f>SUM(Table39[[#This Row],[RN Hours Contract (W/ Admin, DON)]], Table39[[#This Row],[LPN Contract Hours (w/ Admin)]], Table39[[#This Row],[CNA/NA/Med Aide Contract Hours]])</f>
        <v>0</v>
      </c>
      <c r="H173" s="4">
        <f>Table39[[#This Row],[Total Contract Hours]]/Table39[[#This Row],[Total Hours Nurse Staffing]]</f>
        <v>0</v>
      </c>
      <c r="I173" s="3">
        <f>SUM(Table39[[#This Row],[RN Hours]], Table39[[#This Row],[RN Admin Hours]], Table39[[#This Row],[RN DON Hours]])</f>
        <v>51.24722222222222</v>
      </c>
      <c r="J173" s="3">
        <f t="shared" si="9"/>
        <v>0</v>
      </c>
      <c r="K173" s="4">
        <f>Table39[[#This Row],[RN Hours Contract (W/ Admin, DON)]]/Table39[[#This Row],[RN Hours (w/ Admin, DON)]]</f>
        <v>0</v>
      </c>
      <c r="L173" s="3">
        <v>32.99722222222222</v>
      </c>
      <c r="M173" s="3">
        <v>0</v>
      </c>
      <c r="N173" s="4">
        <f>Table39[[#This Row],[RN Hours Contract]]/Table39[[#This Row],[RN Hours]]</f>
        <v>0</v>
      </c>
      <c r="O173" s="3">
        <v>13.166666666666666</v>
      </c>
      <c r="P173" s="3">
        <v>0</v>
      </c>
      <c r="Q173" s="4">
        <f>Table39[[#This Row],[RN Admin Hours Contract]]/Table39[[#This Row],[RN Admin Hours]]</f>
        <v>0</v>
      </c>
      <c r="R173" s="3">
        <v>5.083333333333333</v>
      </c>
      <c r="S173" s="3">
        <v>0</v>
      </c>
      <c r="T173" s="4">
        <f>Table39[[#This Row],[RN DON Hours Contract]]/Table39[[#This Row],[RN DON Hours]]</f>
        <v>0</v>
      </c>
      <c r="U173" s="3">
        <f>SUM(Table39[[#This Row],[LPN Hours]], Table39[[#This Row],[LPN Admin Hours]])</f>
        <v>97.786111111111111</v>
      </c>
      <c r="V173" s="3">
        <f>Table39[[#This Row],[LPN Hours Contract]]+Table39[[#This Row],[LPN Admin Hours Contract]]</f>
        <v>0</v>
      </c>
      <c r="W173" s="4">
        <f t="shared" si="10"/>
        <v>0</v>
      </c>
      <c r="X173" s="3">
        <v>97.786111111111111</v>
      </c>
      <c r="Y173" s="3">
        <v>0</v>
      </c>
      <c r="Z173" s="4">
        <f>Table39[[#This Row],[LPN Hours Contract]]/Table39[[#This Row],[LPN Hours]]</f>
        <v>0</v>
      </c>
      <c r="AA173" s="3">
        <v>0</v>
      </c>
      <c r="AB173" s="3">
        <v>0</v>
      </c>
      <c r="AC173" s="4">
        <v>0</v>
      </c>
      <c r="AD173" s="3">
        <f>SUM(Table39[[#This Row],[CNA Hours]], Table39[[#This Row],[NA in Training Hours]], Table39[[#This Row],[Med Aide/Tech Hours]])</f>
        <v>217.04722222222222</v>
      </c>
      <c r="AE173" s="3">
        <f>SUM(Table39[[#This Row],[CNA Hours Contract]], Table39[[#This Row],[NA in Training Hours Contract]], Table39[[#This Row],[Med Aide/Tech Hours Contract]])</f>
        <v>0</v>
      </c>
      <c r="AF173" s="4">
        <f>Table39[[#This Row],[CNA/NA/Med Aide Contract Hours]]/Table39[[#This Row],[Total CNA, NA in Training, Med Aide/Tech Hours]]</f>
        <v>0</v>
      </c>
      <c r="AG173" s="3">
        <v>217.04722222222222</v>
      </c>
      <c r="AH173" s="3">
        <v>0</v>
      </c>
      <c r="AI173" s="4">
        <f>Table39[[#This Row],[CNA Hours Contract]]/Table39[[#This Row],[CNA Hours]]</f>
        <v>0</v>
      </c>
      <c r="AJ173" s="3">
        <v>0</v>
      </c>
      <c r="AK173" s="3">
        <v>0</v>
      </c>
      <c r="AL173" s="4">
        <v>0</v>
      </c>
      <c r="AM173" s="3">
        <v>0</v>
      </c>
      <c r="AN173" s="3">
        <v>0</v>
      </c>
      <c r="AO173" s="4">
        <v>0</v>
      </c>
      <c r="AP173" s="1" t="s">
        <v>171</v>
      </c>
      <c r="AQ173" s="1">
        <v>3</v>
      </c>
    </row>
    <row r="174" spans="1:43" x14ac:dyDescent="0.2">
      <c r="A174" s="1" t="s">
        <v>681</v>
      </c>
      <c r="B174" s="1" t="s">
        <v>868</v>
      </c>
      <c r="C174" s="1" t="s">
        <v>1454</v>
      </c>
      <c r="D174" s="1" t="s">
        <v>1720</v>
      </c>
      <c r="E174" s="3">
        <v>72.24444444444444</v>
      </c>
      <c r="F174" s="3">
        <f t="shared" si="8"/>
        <v>357.14166666666665</v>
      </c>
      <c r="G174" s="3">
        <f>SUM(Table39[[#This Row],[RN Hours Contract (W/ Admin, DON)]], Table39[[#This Row],[LPN Contract Hours (w/ Admin)]], Table39[[#This Row],[CNA/NA/Med Aide Contract Hours]])</f>
        <v>15.555555555555554</v>
      </c>
      <c r="H174" s="4">
        <f>Table39[[#This Row],[Total Contract Hours]]/Table39[[#This Row],[Total Hours Nurse Staffing]]</f>
        <v>4.3555700741224689E-2</v>
      </c>
      <c r="I174" s="3">
        <f>SUM(Table39[[#This Row],[RN Hours]], Table39[[#This Row],[RN Admin Hours]], Table39[[#This Row],[RN DON Hours]])</f>
        <v>101.18055555555556</v>
      </c>
      <c r="J174" s="3">
        <f t="shared" si="9"/>
        <v>7.083333333333333</v>
      </c>
      <c r="K174" s="4">
        <f>Table39[[#This Row],[RN Hours Contract (W/ Admin, DON)]]/Table39[[#This Row],[RN Hours (w/ Admin, DON)]]</f>
        <v>7.0006863417982151E-2</v>
      </c>
      <c r="L174" s="3">
        <v>70.513888888888886</v>
      </c>
      <c r="M174" s="3">
        <v>7.083333333333333</v>
      </c>
      <c r="N174" s="4">
        <f>Table39[[#This Row],[RN Hours Contract]]/Table39[[#This Row],[RN Hours]]</f>
        <v>0.10045302343903881</v>
      </c>
      <c r="O174" s="3">
        <v>25.916666666666668</v>
      </c>
      <c r="P174" s="3">
        <v>0</v>
      </c>
      <c r="Q174" s="4">
        <f>Table39[[#This Row],[RN Admin Hours Contract]]/Table39[[#This Row],[RN Admin Hours]]</f>
        <v>0</v>
      </c>
      <c r="R174" s="3">
        <v>4.75</v>
      </c>
      <c r="S174" s="3">
        <v>0</v>
      </c>
      <c r="T174" s="4">
        <f>Table39[[#This Row],[RN DON Hours Contract]]/Table39[[#This Row],[RN DON Hours]]</f>
        <v>0</v>
      </c>
      <c r="U174" s="3">
        <f>SUM(Table39[[#This Row],[LPN Hours]], Table39[[#This Row],[LPN Admin Hours]])</f>
        <v>87.688888888888883</v>
      </c>
      <c r="V174" s="3">
        <f>Table39[[#This Row],[LPN Hours Contract]]+Table39[[#This Row],[LPN Admin Hours Contract]]</f>
        <v>8.4722222222222214</v>
      </c>
      <c r="W174" s="4">
        <f t="shared" si="10"/>
        <v>9.6616827166751143E-2</v>
      </c>
      <c r="X174" s="3">
        <v>87.688888888888883</v>
      </c>
      <c r="Y174" s="3">
        <v>8.4722222222222214</v>
      </c>
      <c r="Z174" s="4">
        <f>Table39[[#This Row],[LPN Hours Contract]]/Table39[[#This Row],[LPN Hours]]</f>
        <v>9.6616827166751143E-2</v>
      </c>
      <c r="AA174" s="3">
        <v>0</v>
      </c>
      <c r="AB174" s="3">
        <v>0</v>
      </c>
      <c r="AC174" s="4">
        <v>0</v>
      </c>
      <c r="AD174" s="3">
        <f>SUM(Table39[[#This Row],[CNA Hours]], Table39[[#This Row],[NA in Training Hours]], Table39[[#This Row],[Med Aide/Tech Hours]])</f>
        <v>168.27222222222221</v>
      </c>
      <c r="AE174" s="3">
        <f>SUM(Table39[[#This Row],[CNA Hours Contract]], Table39[[#This Row],[NA in Training Hours Contract]], Table39[[#This Row],[Med Aide/Tech Hours Contract]])</f>
        <v>0</v>
      </c>
      <c r="AF174" s="4">
        <f>Table39[[#This Row],[CNA/NA/Med Aide Contract Hours]]/Table39[[#This Row],[Total CNA, NA in Training, Med Aide/Tech Hours]]</f>
        <v>0</v>
      </c>
      <c r="AG174" s="3">
        <v>168.27222222222221</v>
      </c>
      <c r="AH174" s="3">
        <v>0</v>
      </c>
      <c r="AI174" s="4">
        <f>Table39[[#This Row],[CNA Hours Contract]]/Table39[[#This Row],[CNA Hours]]</f>
        <v>0</v>
      </c>
      <c r="AJ174" s="3">
        <v>0</v>
      </c>
      <c r="AK174" s="3">
        <v>0</v>
      </c>
      <c r="AL174" s="4">
        <v>0</v>
      </c>
      <c r="AM174" s="3">
        <v>0</v>
      </c>
      <c r="AN174" s="3">
        <v>0</v>
      </c>
      <c r="AO174" s="4">
        <v>0</v>
      </c>
      <c r="AP174" s="1" t="s">
        <v>172</v>
      </c>
      <c r="AQ174" s="1">
        <v>3</v>
      </c>
    </row>
    <row r="175" spans="1:43" x14ac:dyDescent="0.2">
      <c r="A175" s="1" t="s">
        <v>681</v>
      </c>
      <c r="B175" s="1" t="s">
        <v>869</v>
      </c>
      <c r="C175" s="1" t="s">
        <v>1367</v>
      </c>
      <c r="D175" s="1" t="s">
        <v>1731</v>
      </c>
      <c r="E175" s="3">
        <v>76.011111111111106</v>
      </c>
      <c r="F175" s="3">
        <f t="shared" si="8"/>
        <v>338.17488888888886</v>
      </c>
      <c r="G175" s="3">
        <f>SUM(Table39[[#This Row],[RN Hours Contract (W/ Admin, DON)]], Table39[[#This Row],[LPN Contract Hours (w/ Admin)]], Table39[[#This Row],[CNA/NA/Med Aide Contract Hours]])</f>
        <v>7.9833333333333334</v>
      </c>
      <c r="H175" s="4">
        <f>Table39[[#This Row],[Total Contract Hours]]/Table39[[#This Row],[Total Hours Nurse Staffing]]</f>
        <v>2.3607114530482916E-2</v>
      </c>
      <c r="I175" s="3">
        <f>SUM(Table39[[#This Row],[RN Hours]], Table39[[#This Row],[RN Admin Hours]], Table39[[#This Row],[RN DON Hours]])</f>
        <v>101.17555555555556</v>
      </c>
      <c r="J175" s="3">
        <f t="shared" si="9"/>
        <v>0</v>
      </c>
      <c r="K175" s="4">
        <f>Table39[[#This Row],[RN Hours Contract (W/ Admin, DON)]]/Table39[[#This Row],[RN Hours (w/ Admin, DON)]]</f>
        <v>0</v>
      </c>
      <c r="L175" s="3">
        <v>79.586666666666673</v>
      </c>
      <c r="M175" s="3">
        <v>0</v>
      </c>
      <c r="N175" s="4">
        <f>Table39[[#This Row],[RN Hours Contract]]/Table39[[#This Row],[RN Hours]]</f>
        <v>0</v>
      </c>
      <c r="O175" s="3">
        <v>16.5</v>
      </c>
      <c r="P175" s="3">
        <v>0</v>
      </c>
      <c r="Q175" s="4">
        <f>Table39[[#This Row],[RN Admin Hours Contract]]/Table39[[#This Row],[RN Admin Hours]]</f>
        <v>0</v>
      </c>
      <c r="R175" s="3">
        <v>5.0888888888888886</v>
      </c>
      <c r="S175" s="3">
        <v>0</v>
      </c>
      <c r="T175" s="4">
        <f>Table39[[#This Row],[RN DON Hours Contract]]/Table39[[#This Row],[RN DON Hours]]</f>
        <v>0</v>
      </c>
      <c r="U175" s="3">
        <f>SUM(Table39[[#This Row],[LPN Hours]], Table39[[#This Row],[LPN Admin Hours]])</f>
        <v>81.813333333333333</v>
      </c>
      <c r="V175" s="3">
        <f>Table39[[#This Row],[LPN Hours Contract]]+Table39[[#This Row],[LPN Admin Hours Contract]]</f>
        <v>1.6694444444444445</v>
      </c>
      <c r="W175" s="4">
        <f t="shared" si="10"/>
        <v>2.0405530204259018E-2</v>
      </c>
      <c r="X175" s="3">
        <v>81.813333333333333</v>
      </c>
      <c r="Y175" s="3">
        <v>1.6694444444444445</v>
      </c>
      <c r="Z175" s="4">
        <f>Table39[[#This Row],[LPN Hours Contract]]/Table39[[#This Row],[LPN Hours]]</f>
        <v>2.0405530204259018E-2</v>
      </c>
      <c r="AA175" s="3">
        <v>0</v>
      </c>
      <c r="AB175" s="3">
        <v>0</v>
      </c>
      <c r="AC175" s="4">
        <v>0</v>
      </c>
      <c r="AD175" s="3">
        <f>SUM(Table39[[#This Row],[CNA Hours]], Table39[[#This Row],[NA in Training Hours]], Table39[[#This Row],[Med Aide/Tech Hours]])</f>
        <v>155.18600000000001</v>
      </c>
      <c r="AE175" s="3">
        <f>SUM(Table39[[#This Row],[CNA Hours Contract]], Table39[[#This Row],[NA in Training Hours Contract]], Table39[[#This Row],[Med Aide/Tech Hours Contract]])</f>
        <v>6.3138888888888891</v>
      </c>
      <c r="AF175" s="4">
        <f>Table39[[#This Row],[CNA/NA/Med Aide Contract Hours]]/Table39[[#This Row],[Total CNA, NA in Training, Med Aide/Tech Hours]]</f>
        <v>4.0685943892418704E-2</v>
      </c>
      <c r="AG175" s="3">
        <v>155.18600000000001</v>
      </c>
      <c r="AH175" s="3">
        <v>6.3138888888888891</v>
      </c>
      <c r="AI175" s="4">
        <f>Table39[[#This Row],[CNA Hours Contract]]/Table39[[#This Row],[CNA Hours]]</f>
        <v>4.0685943892418704E-2</v>
      </c>
      <c r="AJ175" s="3">
        <v>0</v>
      </c>
      <c r="AK175" s="3">
        <v>0</v>
      </c>
      <c r="AL175" s="4">
        <v>0</v>
      </c>
      <c r="AM175" s="3">
        <v>0</v>
      </c>
      <c r="AN175" s="3">
        <v>0</v>
      </c>
      <c r="AO175" s="4">
        <v>0</v>
      </c>
      <c r="AP175" s="1" t="s">
        <v>173</v>
      </c>
      <c r="AQ175" s="1">
        <v>3</v>
      </c>
    </row>
    <row r="176" spans="1:43" x14ac:dyDescent="0.2">
      <c r="A176" s="1" t="s">
        <v>681</v>
      </c>
      <c r="B176" s="1" t="s">
        <v>870</v>
      </c>
      <c r="C176" s="1" t="s">
        <v>1549</v>
      </c>
      <c r="D176" s="1" t="s">
        <v>1688</v>
      </c>
      <c r="E176" s="3">
        <v>116.95555555555555</v>
      </c>
      <c r="F176" s="3">
        <f t="shared" si="8"/>
        <v>355.2833333333333</v>
      </c>
      <c r="G176" s="3">
        <f>SUM(Table39[[#This Row],[RN Hours Contract (W/ Admin, DON)]], Table39[[#This Row],[LPN Contract Hours (w/ Admin)]], Table39[[#This Row],[CNA/NA/Med Aide Contract Hours]])</f>
        <v>41.05</v>
      </c>
      <c r="H176" s="4">
        <f>Table39[[#This Row],[Total Contract Hours]]/Table39[[#This Row],[Total Hours Nurse Staffing]]</f>
        <v>0.11554158652718488</v>
      </c>
      <c r="I176" s="3">
        <f>SUM(Table39[[#This Row],[RN Hours]], Table39[[#This Row],[RN Admin Hours]], Table39[[#This Row],[RN DON Hours]])</f>
        <v>71.519444444444446</v>
      </c>
      <c r="J176" s="3">
        <f t="shared" si="9"/>
        <v>4.7111111111111112</v>
      </c>
      <c r="K176" s="4">
        <f>Table39[[#This Row],[RN Hours Contract (W/ Admin, DON)]]/Table39[[#This Row],[RN Hours (w/ Admin, DON)]]</f>
        <v>6.5871752048782387E-2</v>
      </c>
      <c r="L176" s="3">
        <v>53.830555555555556</v>
      </c>
      <c r="M176" s="3">
        <v>4.7111111111111112</v>
      </c>
      <c r="N176" s="4">
        <f>Table39[[#This Row],[RN Hours Contract]]/Table39[[#This Row],[RN Hours]]</f>
        <v>8.7517415759327102E-2</v>
      </c>
      <c r="O176" s="3">
        <v>13.03888888888889</v>
      </c>
      <c r="P176" s="3">
        <v>0</v>
      </c>
      <c r="Q176" s="4">
        <f>Table39[[#This Row],[RN Admin Hours Contract]]/Table39[[#This Row],[RN Admin Hours]]</f>
        <v>0</v>
      </c>
      <c r="R176" s="3">
        <v>4.6500000000000004</v>
      </c>
      <c r="S176" s="3">
        <v>0</v>
      </c>
      <c r="T176" s="4">
        <f>Table39[[#This Row],[RN DON Hours Contract]]/Table39[[#This Row],[RN DON Hours]]</f>
        <v>0</v>
      </c>
      <c r="U176" s="3">
        <f>SUM(Table39[[#This Row],[LPN Hours]], Table39[[#This Row],[LPN Admin Hours]])</f>
        <v>67.419444444444451</v>
      </c>
      <c r="V176" s="3">
        <f>Table39[[#This Row],[LPN Hours Contract]]+Table39[[#This Row],[LPN Admin Hours Contract]]</f>
        <v>11.438888888888888</v>
      </c>
      <c r="W176" s="4">
        <f t="shared" si="10"/>
        <v>0.1696675044291541</v>
      </c>
      <c r="X176" s="3">
        <v>67.419444444444451</v>
      </c>
      <c r="Y176" s="3">
        <v>11.438888888888888</v>
      </c>
      <c r="Z176" s="4">
        <f>Table39[[#This Row],[LPN Hours Contract]]/Table39[[#This Row],[LPN Hours]]</f>
        <v>0.1696675044291541</v>
      </c>
      <c r="AA176" s="3">
        <v>0</v>
      </c>
      <c r="AB176" s="3">
        <v>0</v>
      </c>
      <c r="AC176" s="4">
        <v>0</v>
      </c>
      <c r="AD176" s="3">
        <f>SUM(Table39[[#This Row],[CNA Hours]], Table39[[#This Row],[NA in Training Hours]], Table39[[#This Row],[Med Aide/Tech Hours]])</f>
        <v>216.34444444444443</v>
      </c>
      <c r="AE176" s="3">
        <f>SUM(Table39[[#This Row],[CNA Hours Contract]], Table39[[#This Row],[NA in Training Hours Contract]], Table39[[#This Row],[Med Aide/Tech Hours Contract]])</f>
        <v>24.9</v>
      </c>
      <c r="AF176" s="4">
        <f>Table39[[#This Row],[CNA/NA/Med Aide Contract Hours]]/Table39[[#This Row],[Total CNA, NA in Training, Med Aide/Tech Hours]]</f>
        <v>0.11509424271994248</v>
      </c>
      <c r="AG176" s="3">
        <v>216.34444444444443</v>
      </c>
      <c r="AH176" s="3">
        <v>24.9</v>
      </c>
      <c r="AI176" s="4">
        <f>Table39[[#This Row],[CNA Hours Contract]]/Table39[[#This Row],[CNA Hours]]</f>
        <v>0.11509424271994248</v>
      </c>
      <c r="AJ176" s="3">
        <v>0</v>
      </c>
      <c r="AK176" s="3">
        <v>0</v>
      </c>
      <c r="AL176" s="4">
        <v>0</v>
      </c>
      <c r="AM176" s="3">
        <v>0</v>
      </c>
      <c r="AN176" s="3">
        <v>0</v>
      </c>
      <c r="AO176" s="4">
        <v>0</v>
      </c>
      <c r="AP176" s="1" t="s">
        <v>174</v>
      </c>
      <c r="AQ176" s="1">
        <v>3</v>
      </c>
    </row>
    <row r="177" spans="1:43" x14ac:dyDescent="0.2">
      <c r="A177" s="1" t="s">
        <v>681</v>
      </c>
      <c r="B177" s="1" t="s">
        <v>871</v>
      </c>
      <c r="C177" s="1" t="s">
        <v>1550</v>
      </c>
      <c r="D177" s="1" t="s">
        <v>1734</v>
      </c>
      <c r="E177" s="3">
        <v>108.03333333333333</v>
      </c>
      <c r="F177" s="3">
        <f t="shared" si="8"/>
        <v>380.88888888888891</v>
      </c>
      <c r="G177" s="3">
        <f>SUM(Table39[[#This Row],[RN Hours Contract (W/ Admin, DON)]], Table39[[#This Row],[LPN Contract Hours (w/ Admin)]], Table39[[#This Row],[CNA/NA/Med Aide Contract Hours]])</f>
        <v>0</v>
      </c>
      <c r="H177" s="4">
        <f>Table39[[#This Row],[Total Contract Hours]]/Table39[[#This Row],[Total Hours Nurse Staffing]]</f>
        <v>0</v>
      </c>
      <c r="I177" s="3">
        <f>SUM(Table39[[#This Row],[RN Hours]], Table39[[#This Row],[RN Admin Hours]], Table39[[#This Row],[RN DON Hours]])</f>
        <v>80.033333333333331</v>
      </c>
      <c r="J177" s="3">
        <f t="shared" si="9"/>
        <v>0</v>
      </c>
      <c r="K177" s="4">
        <f>Table39[[#This Row],[RN Hours Contract (W/ Admin, DON)]]/Table39[[#This Row],[RN Hours (w/ Admin, DON)]]</f>
        <v>0</v>
      </c>
      <c r="L177" s="3">
        <v>63.136111111111113</v>
      </c>
      <c r="M177" s="3">
        <v>0</v>
      </c>
      <c r="N177" s="4">
        <f>Table39[[#This Row],[RN Hours Contract]]/Table39[[#This Row],[RN Hours]]</f>
        <v>0</v>
      </c>
      <c r="O177" s="3">
        <v>11.297222222222222</v>
      </c>
      <c r="P177" s="3">
        <v>0</v>
      </c>
      <c r="Q177" s="4">
        <f>Table39[[#This Row],[RN Admin Hours Contract]]/Table39[[#This Row],[RN Admin Hours]]</f>
        <v>0</v>
      </c>
      <c r="R177" s="3">
        <v>5.6</v>
      </c>
      <c r="S177" s="3">
        <v>0</v>
      </c>
      <c r="T177" s="4">
        <f>Table39[[#This Row],[RN DON Hours Contract]]/Table39[[#This Row],[RN DON Hours]]</f>
        <v>0</v>
      </c>
      <c r="U177" s="3">
        <f>SUM(Table39[[#This Row],[LPN Hours]], Table39[[#This Row],[LPN Admin Hours]])</f>
        <v>95.580555555555549</v>
      </c>
      <c r="V177" s="3">
        <f>Table39[[#This Row],[LPN Hours Contract]]+Table39[[#This Row],[LPN Admin Hours Contract]]</f>
        <v>0</v>
      </c>
      <c r="W177" s="4">
        <f t="shared" si="10"/>
        <v>0</v>
      </c>
      <c r="X177" s="3">
        <v>92.277777777777771</v>
      </c>
      <c r="Y177" s="3">
        <v>0</v>
      </c>
      <c r="Z177" s="4">
        <f>Table39[[#This Row],[LPN Hours Contract]]/Table39[[#This Row],[LPN Hours]]</f>
        <v>0</v>
      </c>
      <c r="AA177" s="3">
        <v>3.3027777777777776</v>
      </c>
      <c r="AB177" s="3">
        <v>0</v>
      </c>
      <c r="AC177" s="4">
        <f>Table39[[#This Row],[LPN Admin Hours Contract]]/Table39[[#This Row],[LPN Admin Hours]]</f>
        <v>0</v>
      </c>
      <c r="AD177" s="3">
        <f>SUM(Table39[[#This Row],[CNA Hours]], Table39[[#This Row],[NA in Training Hours]], Table39[[#This Row],[Med Aide/Tech Hours]])</f>
        <v>205.27500000000001</v>
      </c>
      <c r="AE177" s="3">
        <f>SUM(Table39[[#This Row],[CNA Hours Contract]], Table39[[#This Row],[NA in Training Hours Contract]], Table39[[#This Row],[Med Aide/Tech Hours Contract]])</f>
        <v>0</v>
      </c>
      <c r="AF177" s="4">
        <f>Table39[[#This Row],[CNA/NA/Med Aide Contract Hours]]/Table39[[#This Row],[Total CNA, NA in Training, Med Aide/Tech Hours]]</f>
        <v>0</v>
      </c>
      <c r="AG177" s="3">
        <v>205.27500000000001</v>
      </c>
      <c r="AH177" s="3">
        <v>0</v>
      </c>
      <c r="AI177" s="4">
        <f>Table39[[#This Row],[CNA Hours Contract]]/Table39[[#This Row],[CNA Hours]]</f>
        <v>0</v>
      </c>
      <c r="AJ177" s="3">
        <v>0</v>
      </c>
      <c r="AK177" s="3">
        <v>0</v>
      </c>
      <c r="AL177" s="4">
        <v>0</v>
      </c>
      <c r="AM177" s="3">
        <v>0</v>
      </c>
      <c r="AN177" s="3">
        <v>0</v>
      </c>
      <c r="AO177" s="4">
        <v>0</v>
      </c>
      <c r="AP177" s="1" t="s">
        <v>175</v>
      </c>
      <c r="AQ177" s="1">
        <v>3</v>
      </c>
    </row>
    <row r="178" spans="1:43" x14ac:dyDescent="0.2">
      <c r="A178" s="1" t="s">
        <v>681</v>
      </c>
      <c r="B178" s="1" t="s">
        <v>872</v>
      </c>
      <c r="C178" s="1" t="s">
        <v>1377</v>
      </c>
      <c r="D178" s="1" t="s">
        <v>1726</v>
      </c>
      <c r="E178" s="3">
        <v>97.888888888888886</v>
      </c>
      <c r="F178" s="3">
        <f t="shared" si="8"/>
        <v>421.47166666666669</v>
      </c>
      <c r="G178" s="3">
        <f>SUM(Table39[[#This Row],[RN Hours Contract (W/ Admin, DON)]], Table39[[#This Row],[LPN Contract Hours (w/ Admin)]], Table39[[#This Row],[CNA/NA/Med Aide Contract Hours]])</f>
        <v>22.642777777777781</v>
      </c>
      <c r="H178" s="4">
        <f>Table39[[#This Row],[Total Contract Hours]]/Table39[[#This Row],[Total Hours Nurse Staffing]]</f>
        <v>5.3723131514046681E-2</v>
      </c>
      <c r="I178" s="3">
        <f>SUM(Table39[[#This Row],[RN Hours]], Table39[[#This Row],[RN Admin Hours]], Table39[[#This Row],[RN DON Hours]])</f>
        <v>93.467777777777783</v>
      </c>
      <c r="J178" s="3">
        <f t="shared" si="9"/>
        <v>2.7777777777777776E-2</v>
      </c>
      <c r="K178" s="4">
        <f>Table39[[#This Row],[RN Hours Contract (W/ Admin, DON)]]/Table39[[#This Row],[RN Hours (w/ Admin, DON)]]</f>
        <v>2.9719095112991996E-4</v>
      </c>
      <c r="L178" s="3">
        <v>70.223333333333343</v>
      </c>
      <c r="M178" s="3">
        <v>2.7777777777777776E-2</v>
      </c>
      <c r="N178" s="4">
        <f>Table39[[#This Row],[RN Hours Contract]]/Table39[[#This Row],[RN Hours]]</f>
        <v>3.9556336133921921E-4</v>
      </c>
      <c r="O178" s="3">
        <v>17.644444444444446</v>
      </c>
      <c r="P178" s="3">
        <v>0</v>
      </c>
      <c r="Q178" s="4">
        <f>Table39[[#This Row],[RN Admin Hours Contract]]/Table39[[#This Row],[RN Admin Hours]]</f>
        <v>0</v>
      </c>
      <c r="R178" s="3">
        <v>5.6</v>
      </c>
      <c r="S178" s="3">
        <v>0</v>
      </c>
      <c r="T178" s="4">
        <f>Table39[[#This Row],[RN DON Hours Contract]]/Table39[[#This Row],[RN DON Hours]]</f>
        <v>0</v>
      </c>
      <c r="U178" s="3">
        <f>SUM(Table39[[#This Row],[LPN Hours]], Table39[[#This Row],[LPN Admin Hours]])</f>
        <v>104.13722222222223</v>
      </c>
      <c r="V178" s="3">
        <f>Table39[[#This Row],[LPN Hours Contract]]+Table39[[#This Row],[LPN Admin Hours Contract]]</f>
        <v>12.444666666666667</v>
      </c>
      <c r="W178" s="4">
        <f t="shared" si="10"/>
        <v>0.11950257939577585</v>
      </c>
      <c r="X178" s="3">
        <v>98.812222222222232</v>
      </c>
      <c r="Y178" s="3">
        <v>9.6224444444444437</v>
      </c>
      <c r="Z178" s="4">
        <f>Table39[[#This Row],[LPN Hours Contract]]/Table39[[#This Row],[LPN Hours]]</f>
        <v>9.73811156964388E-2</v>
      </c>
      <c r="AA178" s="3">
        <v>5.3250000000000002</v>
      </c>
      <c r="AB178" s="3">
        <v>2.8222222222222224</v>
      </c>
      <c r="AC178" s="4">
        <f>Table39[[#This Row],[LPN Admin Hours Contract]]/Table39[[#This Row],[LPN Admin Hours]]</f>
        <v>0.52999478351591034</v>
      </c>
      <c r="AD178" s="3">
        <f>SUM(Table39[[#This Row],[CNA Hours]], Table39[[#This Row],[NA in Training Hours]], Table39[[#This Row],[Med Aide/Tech Hours]])</f>
        <v>223.86666666666665</v>
      </c>
      <c r="AE178" s="3">
        <f>SUM(Table39[[#This Row],[CNA Hours Contract]], Table39[[#This Row],[NA in Training Hours Contract]], Table39[[#This Row],[Med Aide/Tech Hours Contract]])</f>
        <v>10.170333333333334</v>
      </c>
      <c r="AF178" s="4">
        <f>Table39[[#This Row],[CNA/NA/Med Aide Contract Hours]]/Table39[[#This Row],[Total CNA, NA in Training, Med Aide/Tech Hours]]</f>
        <v>4.5430315664085771E-2</v>
      </c>
      <c r="AG178" s="3">
        <v>217.32499999999999</v>
      </c>
      <c r="AH178" s="3">
        <v>10.170333333333334</v>
      </c>
      <c r="AI178" s="4">
        <f>Table39[[#This Row],[CNA Hours Contract]]/Table39[[#This Row],[CNA Hours]]</f>
        <v>4.6797806664365969E-2</v>
      </c>
      <c r="AJ178" s="3">
        <v>6.541666666666667</v>
      </c>
      <c r="AK178" s="3">
        <v>0</v>
      </c>
      <c r="AL178" s="4">
        <f>Table39[[#This Row],[NA in Training Hours Contract]]/Table39[[#This Row],[NA in Training Hours]]</f>
        <v>0</v>
      </c>
      <c r="AM178" s="3">
        <v>0</v>
      </c>
      <c r="AN178" s="3">
        <v>0</v>
      </c>
      <c r="AO178" s="4">
        <v>0</v>
      </c>
      <c r="AP178" s="1" t="s">
        <v>176</v>
      </c>
      <c r="AQ178" s="1">
        <v>3</v>
      </c>
    </row>
    <row r="179" spans="1:43" x14ac:dyDescent="0.2">
      <c r="A179" s="1" t="s">
        <v>681</v>
      </c>
      <c r="B179" s="1" t="s">
        <v>873</v>
      </c>
      <c r="C179" s="1" t="s">
        <v>1446</v>
      </c>
      <c r="D179" s="1" t="s">
        <v>1742</v>
      </c>
      <c r="E179" s="3">
        <v>100.26666666666667</v>
      </c>
      <c r="F179" s="3">
        <f t="shared" si="8"/>
        <v>353.44633333333331</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54.966666666666661</v>
      </c>
      <c r="J179" s="3">
        <f t="shared" si="9"/>
        <v>0</v>
      </c>
      <c r="K179" s="4">
        <f>Table39[[#This Row],[RN Hours Contract (W/ Admin, DON)]]/Table39[[#This Row],[RN Hours (w/ Admin, DON)]]</f>
        <v>0</v>
      </c>
      <c r="L179" s="3">
        <v>34.211111111111109</v>
      </c>
      <c r="M179" s="3">
        <v>0</v>
      </c>
      <c r="N179" s="4">
        <f>Table39[[#This Row],[RN Hours Contract]]/Table39[[#This Row],[RN Hours]]</f>
        <v>0</v>
      </c>
      <c r="O179" s="3">
        <v>15.955555555555556</v>
      </c>
      <c r="P179" s="3">
        <v>0</v>
      </c>
      <c r="Q179" s="4">
        <f>Table39[[#This Row],[RN Admin Hours Contract]]/Table39[[#This Row],[RN Admin Hours]]</f>
        <v>0</v>
      </c>
      <c r="R179" s="3">
        <v>4.8</v>
      </c>
      <c r="S179" s="3">
        <v>0</v>
      </c>
      <c r="T179" s="4">
        <f>Table39[[#This Row],[RN DON Hours Contract]]/Table39[[#This Row],[RN DON Hours]]</f>
        <v>0</v>
      </c>
      <c r="U179" s="3">
        <f>SUM(Table39[[#This Row],[LPN Hours]], Table39[[#This Row],[LPN Admin Hours]])</f>
        <v>110.57777777777778</v>
      </c>
      <c r="V179" s="3">
        <f>Table39[[#This Row],[LPN Hours Contract]]+Table39[[#This Row],[LPN Admin Hours Contract]]</f>
        <v>0</v>
      </c>
      <c r="W179" s="4">
        <f t="shared" si="10"/>
        <v>0</v>
      </c>
      <c r="X179" s="3">
        <v>110.57777777777778</v>
      </c>
      <c r="Y179" s="3">
        <v>0</v>
      </c>
      <c r="Z179" s="4">
        <f>Table39[[#This Row],[LPN Hours Contract]]/Table39[[#This Row],[LPN Hours]]</f>
        <v>0</v>
      </c>
      <c r="AA179" s="3">
        <v>0</v>
      </c>
      <c r="AB179" s="3">
        <v>0</v>
      </c>
      <c r="AC179" s="4">
        <v>0</v>
      </c>
      <c r="AD179" s="3">
        <f>SUM(Table39[[#This Row],[CNA Hours]], Table39[[#This Row],[NA in Training Hours]], Table39[[#This Row],[Med Aide/Tech Hours]])</f>
        <v>187.90188888888889</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182.33799999999999</v>
      </c>
      <c r="AH179" s="3">
        <v>0</v>
      </c>
      <c r="AI179" s="4">
        <f>Table39[[#This Row],[CNA Hours Contract]]/Table39[[#This Row],[CNA Hours]]</f>
        <v>0</v>
      </c>
      <c r="AJ179" s="3">
        <v>5.5638888888888891</v>
      </c>
      <c r="AK179" s="3">
        <v>0</v>
      </c>
      <c r="AL179" s="4">
        <f>Table39[[#This Row],[NA in Training Hours Contract]]/Table39[[#This Row],[NA in Training Hours]]</f>
        <v>0</v>
      </c>
      <c r="AM179" s="3">
        <v>0</v>
      </c>
      <c r="AN179" s="3">
        <v>0</v>
      </c>
      <c r="AO179" s="4">
        <v>0</v>
      </c>
      <c r="AP179" s="1" t="s">
        <v>177</v>
      </c>
      <c r="AQ179" s="1">
        <v>3</v>
      </c>
    </row>
    <row r="180" spans="1:43" x14ac:dyDescent="0.2">
      <c r="A180" s="1" t="s">
        <v>681</v>
      </c>
      <c r="B180" s="1" t="s">
        <v>874</v>
      </c>
      <c r="C180" s="1" t="s">
        <v>1551</v>
      </c>
      <c r="D180" s="1" t="s">
        <v>1709</v>
      </c>
      <c r="E180" s="3">
        <v>144.1888888888889</v>
      </c>
      <c r="F180" s="3">
        <f t="shared" si="8"/>
        <v>436.01166666666666</v>
      </c>
      <c r="G180" s="3">
        <f>SUM(Table39[[#This Row],[RN Hours Contract (W/ Admin, DON)]], Table39[[#This Row],[LPN Contract Hours (w/ Admin)]], Table39[[#This Row],[CNA/NA/Med Aide Contract Hours]])</f>
        <v>4.0649999999999995</v>
      </c>
      <c r="H180" s="4">
        <f>Table39[[#This Row],[Total Contract Hours]]/Table39[[#This Row],[Total Hours Nurse Staffing]]</f>
        <v>9.3231450228778278E-3</v>
      </c>
      <c r="I180" s="3">
        <f>SUM(Table39[[#This Row],[RN Hours]], Table39[[#This Row],[RN Admin Hours]], Table39[[#This Row],[RN DON Hours]])</f>
        <v>86.216555555555544</v>
      </c>
      <c r="J180" s="3">
        <f t="shared" si="9"/>
        <v>0.6170000000000001</v>
      </c>
      <c r="K180" s="4">
        <f>Table39[[#This Row],[RN Hours Contract (W/ Admin, DON)]]/Table39[[#This Row],[RN Hours (w/ Admin, DON)]]</f>
        <v>7.1563981653433428E-3</v>
      </c>
      <c r="L180" s="3">
        <v>60.813777777777773</v>
      </c>
      <c r="M180" s="3">
        <v>0.6170000000000001</v>
      </c>
      <c r="N180" s="4">
        <f>Table39[[#This Row],[RN Hours Contract]]/Table39[[#This Row],[RN Hours]]</f>
        <v>1.0145727210939044E-2</v>
      </c>
      <c r="O180" s="3">
        <v>20.336111111111112</v>
      </c>
      <c r="P180" s="3">
        <v>0</v>
      </c>
      <c r="Q180" s="4">
        <f>Table39[[#This Row],[RN Admin Hours Contract]]/Table39[[#This Row],[RN Admin Hours]]</f>
        <v>0</v>
      </c>
      <c r="R180" s="3">
        <v>5.0666666666666664</v>
      </c>
      <c r="S180" s="3">
        <v>0</v>
      </c>
      <c r="T180" s="4">
        <f>Table39[[#This Row],[RN DON Hours Contract]]/Table39[[#This Row],[RN DON Hours]]</f>
        <v>0</v>
      </c>
      <c r="U180" s="3">
        <f>SUM(Table39[[#This Row],[LPN Hours]], Table39[[#This Row],[LPN Admin Hours]])</f>
        <v>134.6311111111111</v>
      </c>
      <c r="V180" s="3">
        <f>Table39[[#This Row],[LPN Hours Contract]]+Table39[[#This Row],[LPN Admin Hours Contract]]</f>
        <v>0.87988888888888883</v>
      </c>
      <c r="W180" s="4">
        <f t="shared" si="10"/>
        <v>6.5355539416347558E-3</v>
      </c>
      <c r="X180" s="3">
        <v>134.6311111111111</v>
      </c>
      <c r="Y180" s="3">
        <v>0.87988888888888883</v>
      </c>
      <c r="Z180" s="4">
        <f>Table39[[#This Row],[LPN Hours Contract]]/Table39[[#This Row],[LPN Hours]]</f>
        <v>6.5355539416347558E-3</v>
      </c>
      <c r="AA180" s="3">
        <v>0</v>
      </c>
      <c r="AB180" s="3">
        <v>0</v>
      </c>
      <c r="AC180" s="4">
        <v>0</v>
      </c>
      <c r="AD180" s="3">
        <f>SUM(Table39[[#This Row],[CNA Hours]], Table39[[#This Row],[NA in Training Hours]], Table39[[#This Row],[Med Aide/Tech Hours]])</f>
        <v>215.16399999999999</v>
      </c>
      <c r="AE180" s="3">
        <f>SUM(Table39[[#This Row],[CNA Hours Contract]], Table39[[#This Row],[NA in Training Hours Contract]], Table39[[#This Row],[Med Aide/Tech Hours Contract]])</f>
        <v>2.568111111111111</v>
      </c>
      <c r="AF180" s="4">
        <f>Table39[[#This Row],[CNA/NA/Med Aide Contract Hours]]/Table39[[#This Row],[Total CNA, NA in Training, Med Aide/Tech Hours]]</f>
        <v>1.1935598478886389E-2</v>
      </c>
      <c r="AG180" s="3">
        <v>197.49566666666666</v>
      </c>
      <c r="AH180" s="3">
        <v>2.568111111111111</v>
      </c>
      <c r="AI180" s="4">
        <f>Table39[[#This Row],[CNA Hours Contract]]/Table39[[#This Row],[CNA Hours]]</f>
        <v>1.3003379539691728E-2</v>
      </c>
      <c r="AJ180" s="3">
        <v>17.668333333333326</v>
      </c>
      <c r="AK180" s="3">
        <v>0</v>
      </c>
      <c r="AL180" s="4">
        <f>Table39[[#This Row],[NA in Training Hours Contract]]/Table39[[#This Row],[NA in Training Hours]]</f>
        <v>0</v>
      </c>
      <c r="AM180" s="3">
        <v>0</v>
      </c>
      <c r="AN180" s="3">
        <v>0</v>
      </c>
      <c r="AO180" s="4">
        <v>0</v>
      </c>
      <c r="AP180" s="1" t="s">
        <v>178</v>
      </c>
      <c r="AQ180" s="1">
        <v>3</v>
      </c>
    </row>
    <row r="181" spans="1:43" x14ac:dyDescent="0.2">
      <c r="A181" s="1" t="s">
        <v>681</v>
      </c>
      <c r="B181" s="1" t="s">
        <v>875</v>
      </c>
      <c r="C181" s="1" t="s">
        <v>1552</v>
      </c>
      <c r="D181" s="1" t="s">
        <v>1708</v>
      </c>
      <c r="E181" s="3">
        <v>58.944444444444443</v>
      </c>
      <c r="F181" s="3">
        <f t="shared" si="8"/>
        <v>234.61388888888888</v>
      </c>
      <c r="G181" s="3">
        <f>SUM(Table39[[#This Row],[RN Hours Contract (W/ Admin, DON)]], Table39[[#This Row],[LPN Contract Hours (w/ Admin)]], Table39[[#This Row],[CNA/NA/Med Aide Contract Hours]])</f>
        <v>5.6</v>
      </c>
      <c r="H181" s="4">
        <f>Table39[[#This Row],[Total Contract Hours]]/Table39[[#This Row],[Total Hours Nurse Staffing]]</f>
        <v>2.386900462935556E-2</v>
      </c>
      <c r="I181" s="3">
        <f>SUM(Table39[[#This Row],[RN Hours]], Table39[[#This Row],[RN Admin Hours]], Table39[[#This Row],[RN DON Hours]])</f>
        <v>44.055555555555557</v>
      </c>
      <c r="J181" s="3">
        <f t="shared" si="9"/>
        <v>5.6</v>
      </c>
      <c r="K181" s="4">
        <f>Table39[[#This Row],[RN Hours Contract (W/ Admin, DON)]]/Table39[[#This Row],[RN Hours (w/ Admin, DON)]]</f>
        <v>0.12711223203026481</v>
      </c>
      <c r="L181" s="3">
        <v>30.9</v>
      </c>
      <c r="M181" s="3">
        <v>0</v>
      </c>
      <c r="N181" s="4">
        <f>Table39[[#This Row],[RN Hours Contract]]/Table39[[#This Row],[RN Hours]]</f>
        <v>0</v>
      </c>
      <c r="O181" s="3">
        <v>5.4666666666666668</v>
      </c>
      <c r="P181" s="3">
        <v>0</v>
      </c>
      <c r="Q181" s="4">
        <f>Table39[[#This Row],[RN Admin Hours Contract]]/Table39[[#This Row],[RN Admin Hours]]</f>
        <v>0</v>
      </c>
      <c r="R181" s="3">
        <v>7.6888888888888891</v>
      </c>
      <c r="S181" s="3">
        <v>5.6</v>
      </c>
      <c r="T181" s="4">
        <f>Table39[[#This Row],[RN DON Hours Contract]]/Table39[[#This Row],[RN DON Hours]]</f>
        <v>0.72832369942196529</v>
      </c>
      <c r="U181" s="3">
        <f>SUM(Table39[[#This Row],[LPN Hours]], Table39[[#This Row],[LPN Admin Hours]])</f>
        <v>64.230555555555554</v>
      </c>
      <c r="V181" s="3">
        <f>Table39[[#This Row],[LPN Hours Contract]]+Table39[[#This Row],[LPN Admin Hours Contract]]</f>
        <v>0</v>
      </c>
      <c r="W181" s="4">
        <f t="shared" si="10"/>
        <v>0</v>
      </c>
      <c r="X181" s="3">
        <v>64.230555555555554</v>
      </c>
      <c r="Y181" s="3">
        <v>0</v>
      </c>
      <c r="Z181" s="4">
        <f>Table39[[#This Row],[LPN Hours Contract]]/Table39[[#This Row],[LPN Hours]]</f>
        <v>0</v>
      </c>
      <c r="AA181" s="3">
        <v>0</v>
      </c>
      <c r="AB181" s="3">
        <v>0</v>
      </c>
      <c r="AC181" s="4">
        <v>0</v>
      </c>
      <c r="AD181" s="3">
        <f>SUM(Table39[[#This Row],[CNA Hours]], Table39[[#This Row],[NA in Training Hours]], Table39[[#This Row],[Med Aide/Tech Hours]])</f>
        <v>126.32777777777778</v>
      </c>
      <c r="AE181" s="3">
        <f>SUM(Table39[[#This Row],[CNA Hours Contract]], Table39[[#This Row],[NA in Training Hours Contract]], Table39[[#This Row],[Med Aide/Tech Hours Contract]])</f>
        <v>0</v>
      </c>
      <c r="AF181" s="4">
        <f>Table39[[#This Row],[CNA/NA/Med Aide Contract Hours]]/Table39[[#This Row],[Total CNA, NA in Training, Med Aide/Tech Hours]]</f>
        <v>0</v>
      </c>
      <c r="AG181" s="3">
        <v>105.89444444444445</v>
      </c>
      <c r="AH181" s="3">
        <v>0</v>
      </c>
      <c r="AI181" s="4">
        <f>Table39[[#This Row],[CNA Hours Contract]]/Table39[[#This Row],[CNA Hours]]</f>
        <v>0</v>
      </c>
      <c r="AJ181" s="3">
        <v>20.433333333333334</v>
      </c>
      <c r="AK181" s="3">
        <v>0</v>
      </c>
      <c r="AL181" s="4">
        <f>Table39[[#This Row],[NA in Training Hours Contract]]/Table39[[#This Row],[NA in Training Hours]]</f>
        <v>0</v>
      </c>
      <c r="AM181" s="3">
        <v>0</v>
      </c>
      <c r="AN181" s="3">
        <v>0</v>
      </c>
      <c r="AO181" s="4">
        <v>0</v>
      </c>
      <c r="AP181" s="1" t="s">
        <v>179</v>
      </c>
      <c r="AQ181" s="1">
        <v>3</v>
      </c>
    </row>
    <row r="182" spans="1:43" x14ac:dyDescent="0.2">
      <c r="A182" s="1" t="s">
        <v>681</v>
      </c>
      <c r="B182" s="1" t="s">
        <v>876</v>
      </c>
      <c r="C182" s="1" t="s">
        <v>1396</v>
      </c>
      <c r="D182" s="1" t="s">
        <v>1689</v>
      </c>
      <c r="E182" s="3">
        <v>78.066666666666663</v>
      </c>
      <c r="F182" s="3">
        <f t="shared" si="8"/>
        <v>347.83366666666666</v>
      </c>
      <c r="G182" s="3">
        <f>SUM(Table39[[#This Row],[RN Hours Contract (W/ Admin, DON)]], Table39[[#This Row],[LPN Contract Hours (w/ Admin)]], Table39[[#This Row],[CNA/NA/Med Aide Contract Hours]])</f>
        <v>4.0555555555555554</v>
      </c>
      <c r="H182" s="4">
        <f>Table39[[#This Row],[Total Contract Hours]]/Table39[[#This Row],[Total Hours Nurse Staffing]]</f>
        <v>1.1659468142978939E-2</v>
      </c>
      <c r="I182" s="3">
        <f>SUM(Table39[[#This Row],[RN Hours]], Table39[[#This Row],[RN Admin Hours]], Table39[[#This Row],[RN DON Hours]])</f>
        <v>71.36366666666666</v>
      </c>
      <c r="J182" s="3">
        <f t="shared" si="9"/>
        <v>0</v>
      </c>
      <c r="K182" s="4">
        <f>Table39[[#This Row],[RN Hours Contract (W/ Admin, DON)]]/Table39[[#This Row],[RN Hours (w/ Admin, DON)]]</f>
        <v>0</v>
      </c>
      <c r="L182" s="3">
        <v>50.474777777777774</v>
      </c>
      <c r="M182" s="3">
        <v>0</v>
      </c>
      <c r="N182" s="4">
        <f>Table39[[#This Row],[RN Hours Contract]]/Table39[[#This Row],[RN Hours]]</f>
        <v>0</v>
      </c>
      <c r="O182" s="3">
        <v>10.4</v>
      </c>
      <c r="P182" s="3">
        <v>0</v>
      </c>
      <c r="Q182" s="4">
        <f>Table39[[#This Row],[RN Admin Hours Contract]]/Table39[[#This Row],[RN Admin Hours]]</f>
        <v>0</v>
      </c>
      <c r="R182" s="3">
        <v>10.488888888888889</v>
      </c>
      <c r="S182" s="3">
        <v>0</v>
      </c>
      <c r="T182" s="4">
        <f>Table39[[#This Row],[RN DON Hours Contract]]/Table39[[#This Row],[RN DON Hours]]</f>
        <v>0</v>
      </c>
      <c r="U182" s="3">
        <f>SUM(Table39[[#This Row],[LPN Hours]], Table39[[#This Row],[LPN Admin Hours]])</f>
        <v>108.23333333333333</v>
      </c>
      <c r="V182" s="3">
        <f>Table39[[#This Row],[LPN Hours Contract]]+Table39[[#This Row],[LPN Admin Hours Contract]]</f>
        <v>3.2222222222222223</v>
      </c>
      <c r="W182" s="4">
        <f t="shared" si="10"/>
        <v>2.9771070731957706E-2</v>
      </c>
      <c r="X182" s="3">
        <v>104.97222222222223</v>
      </c>
      <c r="Y182" s="3">
        <v>3.2222222222222223</v>
      </c>
      <c r="Z182" s="4">
        <f>Table39[[#This Row],[LPN Hours Contract]]/Table39[[#This Row],[LPN Hours]]</f>
        <v>3.0695951309870337E-2</v>
      </c>
      <c r="AA182" s="3">
        <v>3.2611111111111111</v>
      </c>
      <c r="AB182" s="3">
        <v>0</v>
      </c>
      <c r="AC182" s="4">
        <f>Table39[[#This Row],[LPN Admin Hours Contract]]/Table39[[#This Row],[LPN Admin Hours]]</f>
        <v>0</v>
      </c>
      <c r="AD182" s="3">
        <f>SUM(Table39[[#This Row],[CNA Hours]], Table39[[#This Row],[NA in Training Hours]], Table39[[#This Row],[Med Aide/Tech Hours]])</f>
        <v>168.23666666666665</v>
      </c>
      <c r="AE182" s="3">
        <f>SUM(Table39[[#This Row],[CNA Hours Contract]], Table39[[#This Row],[NA in Training Hours Contract]], Table39[[#This Row],[Med Aide/Tech Hours Contract]])</f>
        <v>0.83333333333333337</v>
      </c>
      <c r="AF182" s="4">
        <f>Table39[[#This Row],[CNA/NA/Med Aide Contract Hours]]/Table39[[#This Row],[Total CNA, NA in Training, Med Aide/Tech Hours]]</f>
        <v>4.9533395415188924E-3</v>
      </c>
      <c r="AG182" s="3">
        <v>168.23666666666665</v>
      </c>
      <c r="AH182" s="3">
        <v>0.83333333333333337</v>
      </c>
      <c r="AI182" s="4">
        <f>Table39[[#This Row],[CNA Hours Contract]]/Table39[[#This Row],[CNA Hours]]</f>
        <v>4.9533395415188924E-3</v>
      </c>
      <c r="AJ182" s="3">
        <v>0</v>
      </c>
      <c r="AK182" s="3">
        <v>0</v>
      </c>
      <c r="AL182" s="4">
        <v>0</v>
      </c>
      <c r="AM182" s="3">
        <v>0</v>
      </c>
      <c r="AN182" s="3">
        <v>0</v>
      </c>
      <c r="AO182" s="4">
        <v>0</v>
      </c>
      <c r="AP182" s="1" t="s">
        <v>180</v>
      </c>
      <c r="AQ182" s="1">
        <v>3</v>
      </c>
    </row>
    <row r="183" spans="1:43" x14ac:dyDescent="0.2">
      <c r="A183" s="1" t="s">
        <v>681</v>
      </c>
      <c r="B183" s="1" t="s">
        <v>877</v>
      </c>
      <c r="C183" s="1" t="s">
        <v>1553</v>
      </c>
      <c r="D183" s="1" t="s">
        <v>1746</v>
      </c>
      <c r="E183" s="3">
        <v>102.15555555555555</v>
      </c>
      <c r="F183" s="3">
        <f t="shared" si="8"/>
        <v>358.48922222222222</v>
      </c>
      <c r="G183" s="3">
        <f>SUM(Table39[[#This Row],[RN Hours Contract (W/ Admin, DON)]], Table39[[#This Row],[LPN Contract Hours (w/ Admin)]], Table39[[#This Row],[CNA/NA/Med Aide Contract Hours]])</f>
        <v>10.286</v>
      </c>
      <c r="H183" s="4">
        <f>Table39[[#This Row],[Total Contract Hours]]/Table39[[#This Row],[Total Hours Nurse Staffing]]</f>
        <v>2.8692633871218193E-2</v>
      </c>
      <c r="I183" s="3">
        <f>SUM(Table39[[#This Row],[RN Hours]], Table39[[#This Row],[RN Admin Hours]], Table39[[#This Row],[RN DON Hours]])</f>
        <v>57.125000000000014</v>
      </c>
      <c r="J183" s="3">
        <f t="shared" si="9"/>
        <v>1.0833333333333333</v>
      </c>
      <c r="K183" s="4">
        <f>Table39[[#This Row],[RN Hours Contract (W/ Admin, DON)]]/Table39[[#This Row],[RN Hours (w/ Admin, DON)]]</f>
        <v>1.8964259664478476E-2</v>
      </c>
      <c r="L183" s="3">
        <v>4.0305555555555559</v>
      </c>
      <c r="M183" s="3">
        <v>1.0833333333333333</v>
      </c>
      <c r="N183" s="4">
        <f>Table39[[#This Row],[RN Hours Contract]]/Table39[[#This Row],[RN Hours]]</f>
        <v>0.26878015161957269</v>
      </c>
      <c r="O183" s="3">
        <v>46.444444444444457</v>
      </c>
      <c r="P183" s="3">
        <v>0</v>
      </c>
      <c r="Q183" s="4">
        <f>Table39[[#This Row],[RN Admin Hours Contract]]/Table39[[#This Row],[RN Admin Hours]]</f>
        <v>0</v>
      </c>
      <c r="R183" s="3">
        <v>6.65</v>
      </c>
      <c r="S183" s="3">
        <v>0</v>
      </c>
      <c r="T183" s="4">
        <f>Table39[[#This Row],[RN DON Hours Contract]]/Table39[[#This Row],[RN DON Hours]]</f>
        <v>0</v>
      </c>
      <c r="U183" s="3">
        <f>SUM(Table39[[#This Row],[LPN Hours]], Table39[[#This Row],[LPN Admin Hours]])</f>
        <v>91.383111111111106</v>
      </c>
      <c r="V183" s="3">
        <f>Table39[[#This Row],[LPN Hours Contract]]+Table39[[#This Row],[LPN Admin Hours Contract]]</f>
        <v>5.6782222222222218</v>
      </c>
      <c r="W183" s="4">
        <f t="shared" si="10"/>
        <v>6.2136451179892221E-2</v>
      </c>
      <c r="X183" s="3">
        <v>91.383111111111106</v>
      </c>
      <c r="Y183" s="3">
        <v>5.6782222222222218</v>
      </c>
      <c r="Z183" s="4">
        <f>Table39[[#This Row],[LPN Hours Contract]]/Table39[[#This Row],[LPN Hours]]</f>
        <v>6.2136451179892221E-2</v>
      </c>
      <c r="AA183" s="3">
        <v>0</v>
      </c>
      <c r="AB183" s="3">
        <v>0</v>
      </c>
      <c r="AC183" s="4">
        <v>0</v>
      </c>
      <c r="AD183" s="3">
        <f>SUM(Table39[[#This Row],[CNA Hours]], Table39[[#This Row],[NA in Training Hours]], Table39[[#This Row],[Med Aide/Tech Hours]])</f>
        <v>209.98111111111112</v>
      </c>
      <c r="AE183" s="3">
        <f>SUM(Table39[[#This Row],[CNA Hours Contract]], Table39[[#This Row],[NA in Training Hours Contract]], Table39[[#This Row],[Med Aide/Tech Hours Contract]])</f>
        <v>3.5244444444444443</v>
      </c>
      <c r="AF183" s="4">
        <f>Table39[[#This Row],[CNA/NA/Med Aide Contract Hours]]/Table39[[#This Row],[Total CNA, NA in Training, Med Aide/Tech Hours]]</f>
        <v>1.6784578507061481E-2</v>
      </c>
      <c r="AG183" s="3">
        <v>179.93655555555557</v>
      </c>
      <c r="AH183" s="3">
        <v>3.5244444444444443</v>
      </c>
      <c r="AI183" s="4">
        <f>Table39[[#This Row],[CNA Hours Contract]]/Table39[[#This Row],[CNA Hours]]</f>
        <v>1.9587150779688395E-2</v>
      </c>
      <c r="AJ183" s="3">
        <v>30.044555555555554</v>
      </c>
      <c r="AK183" s="3">
        <v>0</v>
      </c>
      <c r="AL183" s="4">
        <f>Table39[[#This Row],[NA in Training Hours Contract]]/Table39[[#This Row],[NA in Training Hours]]</f>
        <v>0</v>
      </c>
      <c r="AM183" s="3">
        <v>0</v>
      </c>
      <c r="AN183" s="3">
        <v>0</v>
      </c>
      <c r="AO183" s="4">
        <v>0</v>
      </c>
      <c r="AP183" s="1" t="s">
        <v>181</v>
      </c>
      <c r="AQ183" s="1">
        <v>3</v>
      </c>
    </row>
    <row r="184" spans="1:43" x14ac:dyDescent="0.2">
      <c r="A184" s="1" t="s">
        <v>681</v>
      </c>
      <c r="B184" s="1" t="s">
        <v>878</v>
      </c>
      <c r="C184" s="1" t="s">
        <v>1554</v>
      </c>
      <c r="D184" s="1" t="s">
        <v>1688</v>
      </c>
      <c r="E184" s="3">
        <v>129.62222222222223</v>
      </c>
      <c r="F184" s="3">
        <f t="shared" si="8"/>
        <v>506.47655555555554</v>
      </c>
      <c r="G184" s="3">
        <f>SUM(Table39[[#This Row],[RN Hours Contract (W/ Admin, DON)]], Table39[[#This Row],[LPN Contract Hours (w/ Admin)]], Table39[[#This Row],[CNA/NA/Med Aide Contract Hours]])</f>
        <v>9.8555555555555561</v>
      </c>
      <c r="H184" s="4">
        <f>Table39[[#This Row],[Total Contract Hours]]/Table39[[#This Row],[Total Hours Nurse Staffing]]</f>
        <v>1.9459055799226421E-2</v>
      </c>
      <c r="I184" s="3">
        <f>SUM(Table39[[#This Row],[RN Hours]], Table39[[#This Row],[RN Admin Hours]], Table39[[#This Row],[RN DON Hours]])</f>
        <v>85.795555555555552</v>
      </c>
      <c r="J184" s="3">
        <f t="shared" si="9"/>
        <v>8.8888888888888892E-2</v>
      </c>
      <c r="K184" s="4">
        <f>Table39[[#This Row],[RN Hours Contract (W/ Admin, DON)]]/Table39[[#This Row],[RN Hours (w/ Admin, DON)]]</f>
        <v>1.0360547036883548E-3</v>
      </c>
      <c r="L184" s="3">
        <v>74.862222222222229</v>
      </c>
      <c r="M184" s="3">
        <v>8.8888888888888892E-2</v>
      </c>
      <c r="N184" s="4">
        <f>Table39[[#This Row],[RN Hours Contract]]/Table39[[#This Row],[RN Hours]]</f>
        <v>1.1873664212776061E-3</v>
      </c>
      <c r="O184" s="3">
        <v>5.4222222222222225</v>
      </c>
      <c r="P184" s="3">
        <v>0</v>
      </c>
      <c r="Q184" s="4">
        <f>Table39[[#This Row],[RN Admin Hours Contract]]/Table39[[#This Row],[RN Admin Hours]]</f>
        <v>0</v>
      </c>
      <c r="R184" s="3">
        <v>5.5111111111111111</v>
      </c>
      <c r="S184" s="3">
        <v>0</v>
      </c>
      <c r="T184" s="4">
        <f>Table39[[#This Row],[RN DON Hours Contract]]/Table39[[#This Row],[RN DON Hours]]</f>
        <v>0</v>
      </c>
      <c r="U184" s="3">
        <f>SUM(Table39[[#This Row],[LPN Hours]], Table39[[#This Row],[LPN Admin Hours]])</f>
        <v>126.56955555555557</v>
      </c>
      <c r="V184" s="3">
        <f>Table39[[#This Row],[LPN Hours Contract]]+Table39[[#This Row],[LPN Admin Hours Contract]]</f>
        <v>9.7666666666666675</v>
      </c>
      <c r="W184" s="4">
        <f t="shared" si="10"/>
        <v>7.7164422548515271E-2</v>
      </c>
      <c r="X184" s="3">
        <v>116.25844444444445</v>
      </c>
      <c r="Y184" s="3">
        <v>9.7666666666666675</v>
      </c>
      <c r="Z184" s="4">
        <f>Table39[[#This Row],[LPN Hours Contract]]/Table39[[#This Row],[LPN Hours]]</f>
        <v>8.4008234527288825E-2</v>
      </c>
      <c r="AA184" s="3">
        <v>10.311111111111112</v>
      </c>
      <c r="AB184" s="3">
        <v>0</v>
      </c>
      <c r="AC184" s="4">
        <f>Table39[[#This Row],[LPN Admin Hours Contract]]/Table39[[#This Row],[LPN Admin Hours]]</f>
        <v>0</v>
      </c>
      <c r="AD184" s="3">
        <f>SUM(Table39[[#This Row],[CNA Hours]], Table39[[#This Row],[NA in Training Hours]], Table39[[#This Row],[Med Aide/Tech Hours]])</f>
        <v>294.11144444444443</v>
      </c>
      <c r="AE184" s="3">
        <f>SUM(Table39[[#This Row],[CNA Hours Contract]], Table39[[#This Row],[NA in Training Hours Contract]], Table39[[#This Row],[Med Aide/Tech Hours Contract]])</f>
        <v>0</v>
      </c>
      <c r="AF184" s="4">
        <f>Table39[[#This Row],[CNA/NA/Med Aide Contract Hours]]/Table39[[#This Row],[Total CNA, NA in Training, Med Aide/Tech Hours]]</f>
        <v>0</v>
      </c>
      <c r="AG184" s="3">
        <v>294.11144444444443</v>
      </c>
      <c r="AH184" s="3">
        <v>0</v>
      </c>
      <c r="AI184" s="4">
        <f>Table39[[#This Row],[CNA Hours Contract]]/Table39[[#This Row],[CNA Hours]]</f>
        <v>0</v>
      </c>
      <c r="AJ184" s="3">
        <v>0</v>
      </c>
      <c r="AK184" s="3">
        <v>0</v>
      </c>
      <c r="AL184" s="4">
        <v>0</v>
      </c>
      <c r="AM184" s="3">
        <v>0</v>
      </c>
      <c r="AN184" s="3">
        <v>0</v>
      </c>
      <c r="AO184" s="4">
        <v>0</v>
      </c>
      <c r="AP184" s="1" t="s">
        <v>182</v>
      </c>
      <c r="AQ184" s="1">
        <v>3</v>
      </c>
    </row>
    <row r="185" spans="1:43" x14ac:dyDescent="0.2">
      <c r="A185" s="1" t="s">
        <v>681</v>
      </c>
      <c r="B185" s="1" t="s">
        <v>879</v>
      </c>
      <c r="C185" s="1" t="s">
        <v>1555</v>
      </c>
      <c r="D185" s="1" t="s">
        <v>1734</v>
      </c>
      <c r="E185" s="3">
        <v>93.533333333333331</v>
      </c>
      <c r="F185" s="3">
        <f t="shared" si="8"/>
        <v>311.76777777777778</v>
      </c>
      <c r="G185" s="3">
        <f>SUM(Table39[[#This Row],[RN Hours Contract (W/ Admin, DON)]], Table39[[#This Row],[LPN Contract Hours (w/ Admin)]], Table39[[#This Row],[CNA/NA/Med Aide Contract Hours]])</f>
        <v>104.60244444444444</v>
      </c>
      <c r="H185" s="4">
        <f>Table39[[#This Row],[Total Contract Hours]]/Table39[[#This Row],[Total Hours Nurse Staffing]]</f>
        <v>0.33551396873028716</v>
      </c>
      <c r="I185" s="3">
        <f>SUM(Table39[[#This Row],[RN Hours]], Table39[[#This Row],[RN Admin Hours]], Table39[[#This Row],[RN DON Hours]])</f>
        <v>60.465000000000003</v>
      </c>
      <c r="J185" s="3">
        <f t="shared" si="9"/>
        <v>7.4944444444444445</v>
      </c>
      <c r="K185" s="4">
        <f>Table39[[#This Row],[RN Hours Contract (W/ Admin, DON)]]/Table39[[#This Row],[RN Hours (w/ Admin, DON)]]</f>
        <v>0.12394681955584956</v>
      </c>
      <c r="L185" s="3">
        <v>49.711222222222226</v>
      </c>
      <c r="M185" s="3">
        <v>6.2444444444444445</v>
      </c>
      <c r="N185" s="4">
        <f>Table39[[#This Row],[RN Hours Contract]]/Table39[[#This Row],[RN Hours]]</f>
        <v>0.1256143817291423</v>
      </c>
      <c r="O185" s="3">
        <v>6.4021111111111102</v>
      </c>
      <c r="P185" s="3">
        <v>1.25</v>
      </c>
      <c r="Q185" s="4">
        <f>Table39[[#This Row],[RN Admin Hours Contract]]/Table39[[#This Row],[RN Admin Hours]]</f>
        <v>0.19524809524635975</v>
      </c>
      <c r="R185" s="3">
        <v>4.3516666666666666</v>
      </c>
      <c r="S185" s="3">
        <v>0</v>
      </c>
      <c r="T185" s="4">
        <f>Table39[[#This Row],[RN DON Hours Contract]]/Table39[[#This Row],[RN DON Hours]]</f>
        <v>0</v>
      </c>
      <c r="U185" s="3">
        <f>SUM(Table39[[#This Row],[LPN Hours]], Table39[[#This Row],[LPN Admin Hours]])</f>
        <v>72.295000000000002</v>
      </c>
      <c r="V185" s="3">
        <f>Table39[[#This Row],[LPN Hours Contract]]+Table39[[#This Row],[LPN Admin Hours Contract]]</f>
        <v>26.994444444444444</v>
      </c>
      <c r="W185" s="4">
        <f t="shared" si="10"/>
        <v>0.37339296555009949</v>
      </c>
      <c r="X185" s="3">
        <v>67.583333333333329</v>
      </c>
      <c r="Y185" s="3">
        <v>26.994444444444444</v>
      </c>
      <c r="Z185" s="4">
        <f>Table39[[#This Row],[LPN Hours Contract]]/Table39[[#This Row],[LPN Hours]]</f>
        <v>0.39942457870941228</v>
      </c>
      <c r="AA185" s="3">
        <v>4.7116666666666678</v>
      </c>
      <c r="AB185" s="3">
        <v>0</v>
      </c>
      <c r="AC185" s="4">
        <f>Table39[[#This Row],[LPN Admin Hours Contract]]/Table39[[#This Row],[LPN Admin Hours]]</f>
        <v>0</v>
      </c>
      <c r="AD185" s="3">
        <f>SUM(Table39[[#This Row],[CNA Hours]], Table39[[#This Row],[NA in Training Hours]], Table39[[#This Row],[Med Aide/Tech Hours]])</f>
        <v>179.00777777777779</v>
      </c>
      <c r="AE185" s="3">
        <f>SUM(Table39[[#This Row],[CNA Hours Contract]], Table39[[#This Row],[NA in Training Hours Contract]], Table39[[#This Row],[Med Aide/Tech Hours Contract]])</f>
        <v>70.113555555555564</v>
      </c>
      <c r="AF185" s="4">
        <f>Table39[[#This Row],[CNA/NA/Med Aide Contract Hours]]/Table39[[#This Row],[Total CNA, NA in Training, Med Aide/Tech Hours]]</f>
        <v>0.39167882214925487</v>
      </c>
      <c r="AG185" s="3">
        <v>179.00777777777779</v>
      </c>
      <c r="AH185" s="3">
        <v>70.113555555555564</v>
      </c>
      <c r="AI185" s="4">
        <f>Table39[[#This Row],[CNA Hours Contract]]/Table39[[#This Row],[CNA Hours]]</f>
        <v>0.39167882214925487</v>
      </c>
      <c r="AJ185" s="3">
        <v>0</v>
      </c>
      <c r="AK185" s="3">
        <v>0</v>
      </c>
      <c r="AL185" s="4">
        <v>0</v>
      </c>
      <c r="AM185" s="3">
        <v>0</v>
      </c>
      <c r="AN185" s="3">
        <v>0</v>
      </c>
      <c r="AO185" s="4">
        <v>0</v>
      </c>
      <c r="AP185" s="1" t="s">
        <v>183</v>
      </c>
      <c r="AQ185" s="1">
        <v>3</v>
      </c>
    </row>
    <row r="186" spans="1:43" x14ac:dyDescent="0.2">
      <c r="A186" s="1" t="s">
        <v>681</v>
      </c>
      <c r="B186" s="1" t="s">
        <v>880</v>
      </c>
      <c r="C186" s="1" t="s">
        <v>1456</v>
      </c>
      <c r="D186" s="1" t="s">
        <v>1731</v>
      </c>
      <c r="E186" s="3">
        <v>170.95555555555555</v>
      </c>
      <c r="F186" s="3">
        <f t="shared" si="8"/>
        <v>777.7258888888889</v>
      </c>
      <c r="G186" s="3">
        <f>SUM(Table39[[#This Row],[RN Hours Contract (W/ Admin, DON)]], Table39[[#This Row],[LPN Contract Hours (w/ Admin)]], Table39[[#This Row],[CNA/NA/Med Aide Contract Hours]])</f>
        <v>40.553666666666672</v>
      </c>
      <c r="H186" s="4">
        <f>Table39[[#This Row],[Total Contract Hours]]/Table39[[#This Row],[Total Hours Nurse Staffing]]</f>
        <v>5.2143907314959444E-2</v>
      </c>
      <c r="I186" s="3">
        <f>SUM(Table39[[#This Row],[RN Hours]], Table39[[#This Row],[RN Admin Hours]], Table39[[#This Row],[RN DON Hours]])</f>
        <v>97.431000000000012</v>
      </c>
      <c r="J186" s="3">
        <f t="shared" si="9"/>
        <v>6.5060000000000011</v>
      </c>
      <c r="K186" s="4">
        <f>Table39[[#This Row],[RN Hours Contract (W/ Admin, DON)]]/Table39[[#This Row],[RN Hours (w/ Admin, DON)]]</f>
        <v>6.6775461608728229E-2</v>
      </c>
      <c r="L186" s="3">
        <v>82.692111111111117</v>
      </c>
      <c r="M186" s="3">
        <v>6.5060000000000011</v>
      </c>
      <c r="N186" s="4">
        <f>Table39[[#This Row],[RN Hours Contract]]/Table39[[#This Row],[RN Hours]]</f>
        <v>7.8677396339030065E-2</v>
      </c>
      <c r="O186" s="3">
        <v>10.205555555555556</v>
      </c>
      <c r="P186" s="3">
        <v>0</v>
      </c>
      <c r="Q186" s="4">
        <f>Table39[[#This Row],[RN Admin Hours Contract]]/Table39[[#This Row],[RN Admin Hours]]</f>
        <v>0</v>
      </c>
      <c r="R186" s="3">
        <v>4.5333333333333332</v>
      </c>
      <c r="S186" s="3">
        <v>0</v>
      </c>
      <c r="T186" s="4">
        <f>Table39[[#This Row],[RN DON Hours Contract]]/Table39[[#This Row],[RN DON Hours]]</f>
        <v>0</v>
      </c>
      <c r="U186" s="3">
        <f>SUM(Table39[[#This Row],[LPN Hours]], Table39[[#This Row],[LPN Admin Hours]])</f>
        <v>205.73466666666664</v>
      </c>
      <c r="V186" s="3">
        <f>Table39[[#This Row],[LPN Hours Contract]]+Table39[[#This Row],[LPN Admin Hours Contract]]</f>
        <v>19.298555555555556</v>
      </c>
      <c r="W186" s="4">
        <f t="shared" si="10"/>
        <v>9.3803129381317477E-2</v>
      </c>
      <c r="X186" s="3">
        <v>182.1152222222222</v>
      </c>
      <c r="Y186" s="3">
        <v>19.298555555555556</v>
      </c>
      <c r="Z186" s="4">
        <f>Table39[[#This Row],[LPN Hours Contract]]/Table39[[#This Row],[LPN Hours]]</f>
        <v>0.1059689317568792</v>
      </c>
      <c r="AA186" s="3">
        <v>23.619444444444444</v>
      </c>
      <c r="AB186" s="3">
        <v>0</v>
      </c>
      <c r="AC186" s="4">
        <f>Table39[[#This Row],[LPN Admin Hours Contract]]/Table39[[#This Row],[LPN Admin Hours]]</f>
        <v>0</v>
      </c>
      <c r="AD186" s="3">
        <f>SUM(Table39[[#This Row],[CNA Hours]], Table39[[#This Row],[NA in Training Hours]], Table39[[#This Row],[Med Aide/Tech Hours]])</f>
        <v>474.56022222222219</v>
      </c>
      <c r="AE186" s="3">
        <f>SUM(Table39[[#This Row],[CNA Hours Contract]], Table39[[#This Row],[NA in Training Hours Contract]], Table39[[#This Row],[Med Aide/Tech Hours Contract]])</f>
        <v>14.749111111111114</v>
      </c>
      <c r="AF186" s="4">
        <f>Table39[[#This Row],[CNA/NA/Med Aide Contract Hours]]/Table39[[#This Row],[Total CNA, NA in Training, Med Aide/Tech Hours]]</f>
        <v>3.1079535157931024E-2</v>
      </c>
      <c r="AG186" s="3">
        <v>474.56022222222219</v>
      </c>
      <c r="AH186" s="3">
        <v>14.749111111111114</v>
      </c>
      <c r="AI186" s="4">
        <f>Table39[[#This Row],[CNA Hours Contract]]/Table39[[#This Row],[CNA Hours]]</f>
        <v>3.1079535157931024E-2</v>
      </c>
      <c r="AJ186" s="3">
        <v>0</v>
      </c>
      <c r="AK186" s="3">
        <v>0</v>
      </c>
      <c r="AL186" s="4">
        <v>0</v>
      </c>
      <c r="AM186" s="3">
        <v>0</v>
      </c>
      <c r="AN186" s="3">
        <v>0</v>
      </c>
      <c r="AO186" s="4">
        <v>0</v>
      </c>
      <c r="AP186" s="1" t="s">
        <v>184</v>
      </c>
      <c r="AQ186" s="1">
        <v>3</v>
      </c>
    </row>
    <row r="187" spans="1:43" x14ac:dyDescent="0.2">
      <c r="A187" s="1" t="s">
        <v>681</v>
      </c>
      <c r="B187" s="1" t="s">
        <v>881</v>
      </c>
      <c r="C187" s="1" t="s">
        <v>1556</v>
      </c>
      <c r="D187" s="1" t="s">
        <v>1708</v>
      </c>
      <c r="E187" s="3">
        <v>63.244444444444447</v>
      </c>
      <c r="F187" s="3">
        <f t="shared" si="8"/>
        <v>248.74811111111109</v>
      </c>
      <c r="G187" s="3">
        <f>SUM(Table39[[#This Row],[RN Hours Contract (W/ Admin, DON)]], Table39[[#This Row],[LPN Contract Hours (w/ Admin)]], Table39[[#This Row],[CNA/NA/Med Aide Contract Hours]])</f>
        <v>0.26666666666666666</v>
      </c>
      <c r="H187" s="4">
        <f>Table39[[#This Row],[Total Contract Hours]]/Table39[[#This Row],[Total Hours Nurse Staffing]]</f>
        <v>1.0720349411921834E-3</v>
      </c>
      <c r="I187" s="3">
        <f>SUM(Table39[[#This Row],[RN Hours]], Table39[[#This Row],[RN Admin Hours]], Table39[[#This Row],[RN DON Hours]])</f>
        <v>45.088888888888889</v>
      </c>
      <c r="J187" s="3">
        <f t="shared" si="9"/>
        <v>0</v>
      </c>
      <c r="K187" s="4">
        <f>Table39[[#This Row],[RN Hours Contract (W/ Admin, DON)]]/Table39[[#This Row],[RN Hours (w/ Admin, DON)]]</f>
        <v>0</v>
      </c>
      <c r="L187" s="3">
        <v>28.288888888888888</v>
      </c>
      <c r="M187" s="3">
        <v>0</v>
      </c>
      <c r="N187" s="4">
        <f>Table39[[#This Row],[RN Hours Contract]]/Table39[[#This Row],[RN Hours]]</f>
        <v>0</v>
      </c>
      <c r="O187" s="3">
        <v>11.2</v>
      </c>
      <c r="P187" s="3">
        <v>0</v>
      </c>
      <c r="Q187" s="4">
        <f>Table39[[#This Row],[RN Admin Hours Contract]]/Table39[[#This Row],[RN Admin Hours]]</f>
        <v>0</v>
      </c>
      <c r="R187" s="3">
        <v>5.6</v>
      </c>
      <c r="S187" s="3">
        <v>0</v>
      </c>
      <c r="T187" s="4">
        <f>Table39[[#This Row],[RN DON Hours Contract]]/Table39[[#This Row],[RN DON Hours]]</f>
        <v>0</v>
      </c>
      <c r="U187" s="3">
        <f>SUM(Table39[[#This Row],[LPN Hours]], Table39[[#This Row],[LPN Admin Hours]])</f>
        <v>74.459222222222223</v>
      </c>
      <c r="V187" s="3">
        <f>Table39[[#This Row],[LPN Hours Contract]]+Table39[[#This Row],[LPN Admin Hours Contract]]</f>
        <v>0.17777777777777778</v>
      </c>
      <c r="W187" s="4">
        <f t="shared" si="10"/>
        <v>2.3875857479037743E-3</v>
      </c>
      <c r="X187" s="3">
        <v>74.459222222222223</v>
      </c>
      <c r="Y187" s="3">
        <v>0.17777777777777778</v>
      </c>
      <c r="Z187" s="4">
        <f>Table39[[#This Row],[LPN Hours Contract]]/Table39[[#This Row],[LPN Hours]]</f>
        <v>2.3875857479037743E-3</v>
      </c>
      <c r="AA187" s="3">
        <v>0</v>
      </c>
      <c r="AB187" s="3">
        <v>0</v>
      </c>
      <c r="AC187" s="4">
        <v>0</v>
      </c>
      <c r="AD187" s="3">
        <f>SUM(Table39[[#This Row],[CNA Hours]], Table39[[#This Row],[NA in Training Hours]], Table39[[#This Row],[Med Aide/Tech Hours]])</f>
        <v>129.19999999999999</v>
      </c>
      <c r="AE187" s="3">
        <f>SUM(Table39[[#This Row],[CNA Hours Contract]], Table39[[#This Row],[NA in Training Hours Contract]], Table39[[#This Row],[Med Aide/Tech Hours Contract]])</f>
        <v>8.8888888888888892E-2</v>
      </c>
      <c r="AF187" s="4">
        <f>Table39[[#This Row],[CNA/NA/Med Aide Contract Hours]]/Table39[[#This Row],[Total CNA, NA in Training, Med Aide/Tech Hours]]</f>
        <v>6.8799449604403174E-4</v>
      </c>
      <c r="AG187" s="3">
        <v>129.19999999999999</v>
      </c>
      <c r="AH187" s="3">
        <v>8.8888888888888892E-2</v>
      </c>
      <c r="AI187" s="4">
        <f>Table39[[#This Row],[CNA Hours Contract]]/Table39[[#This Row],[CNA Hours]]</f>
        <v>6.8799449604403174E-4</v>
      </c>
      <c r="AJ187" s="3">
        <v>0</v>
      </c>
      <c r="AK187" s="3">
        <v>0</v>
      </c>
      <c r="AL187" s="4">
        <v>0</v>
      </c>
      <c r="AM187" s="3">
        <v>0</v>
      </c>
      <c r="AN187" s="3">
        <v>0</v>
      </c>
      <c r="AO187" s="4">
        <v>0</v>
      </c>
      <c r="AP187" s="1" t="s">
        <v>185</v>
      </c>
      <c r="AQ187" s="1">
        <v>3</v>
      </c>
    </row>
    <row r="188" spans="1:43" x14ac:dyDescent="0.2">
      <c r="A188" s="1" t="s">
        <v>681</v>
      </c>
      <c r="B188" s="1" t="s">
        <v>882</v>
      </c>
      <c r="C188" s="1" t="s">
        <v>1557</v>
      </c>
      <c r="D188" s="1" t="s">
        <v>1701</v>
      </c>
      <c r="E188" s="3">
        <v>55.31111111111111</v>
      </c>
      <c r="F188" s="3">
        <f t="shared" si="8"/>
        <v>255.74666666666664</v>
      </c>
      <c r="G188" s="3">
        <f>SUM(Table39[[#This Row],[RN Hours Contract (W/ Admin, DON)]], Table39[[#This Row],[LPN Contract Hours (w/ Admin)]], Table39[[#This Row],[CNA/NA/Med Aide Contract Hours]])</f>
        <v>0</v>
      </c>
      <c r="H188" s="4">
        <f>Table39[[#This Row],[Total Contract Hours]]/Table39[[#This Row],[Total Hours Nurse Staffing]]</f>
        <v>0</v>
      </c>
      <c r="I188" s="3">
        <f>SUM(Table39[[#This Row],[RN Hours]], Table39[[#This Row],[RN Admin Hours]], Table39[[#This Row],[RN DON Hours]])</f>
        <v>46.786555555555552</v>
      </c>
      <c r="J188" s="3">
        <f t="shared" si="9"/>
        <v>0</v>
      </c>
      <c r="K188" s="4">
        <f>Table39[[#This Row],[RN Hours Contract (W/ Admin, DON)]]/Table39[[#This Row],[RN Hours (w/ Admin, DON)]]</f>
        <v>0</v>
      </c>
      <c r="L188" s="3">
        <v>40.848999999999997</v>
      </c>
      <c r="M188" s="3">
        <v>0</v>
      </c>
      <c r="N188" s="4">
        <f>Table39[[#This Row],[RN Hours Contract]]/Table39[[#This Row],[RN Hours]]</f>
        <v>0</v>
      </c>
      <c r="O188" s="3">
        <v>0</v>
      </c>
      <c r="P188" s="3">
        <v>0</v>
      </c>
      <c r="Q188" s="4">
        <v>0</v>
      </c>
      <c r="R188" s="3">
        <v>5.9375555555555568</v>
      </c>
      <c r="S188" s="3">
        <v>0</v>
      </c>
      <c r="T188" s="4">
        <f>Table39[[#This Row],[RN DON Hours Contract]]/Table39[[#This Row],[RN DON Hours]]</f>
        <v>0</v>
      </c>
      <c r="U188" s="3">
        <f>SUM(Table39[[#This Row],[LPN Hours]], Table39[[#This Row],[LPN Admin Hours]])</f>
        <v>59.339777777777776</v>
      </c>
      <c r="V188" s="3">
        <f>Table39[[#This Row],[LPN Hours Contract]]+Table39[[#This Row],[LPN Admin Hours Contract]]</f>
        <v>0</v>
      </c>
      <c r="W188" s="4">
        <f t="shared" si="10"/>
        <v>0</v>
      </c>
      <c r="X188" s="3">
        <v>59.339777777777776</v>
      </c>
      <c r="Y188" s="3">
        <v>0</v>
      </c>
      <c r="Z188" s="4">
        <f>Table39[[#This Row],[LPN Hours Contract]]/Table39[[#This Row],[LPN Hours]]</f>
        <v>0</v>
      </c>
      <c r="AA188" s="3">
        <v>0</v>
      </c>
      <c r="AB188" s="3">
        <v>0</v>
      </c>
      <c r="AC188" s="4">
        <v>0</v>
      </c>
      <c r="AD188" s="3">
        <f>SUM(Table39[[#This Row],[CNA Hours]], Table39[[#This Row],[NA in Training Hours]], Table39[[#This Row],[Med Aide/Tech Hours]])</f>
        <v>149.62033333333332</v>
      </c>
      <c r="AE188" s="3">
        <f>SUM(Table39[[#This Row],[CNA Hours Contract]], Table39[[#This Row],[NA in Training Hours Contract]], Table39[[#This Row],[Med Aide/Tech Hours Contract]])</f>
        <v>0</v>
      </c>
      <c r="AF188" s="4">
        <f>Table39[[#This Row],[CNA/NA/Med Aide Contract Hours]]/Table39[[#This Row],[Total CNA, NA in Training, Med Aide/Tech Hours]]</f>
        <v>0</v>
      </c>
      <c r="AG188" s="3">
        <v>149.62033333333332</v>
      </c>
      <c r="AH188" s="3">
        <v>0</v>
      </c>
      <c r="AI188" s="4">
        <f>Table39[[#This Row],[CNA Hours Contract]]/Table39[[#This Row],[CNA Hours]]</f>
        <v>0</v>
      </c>
      <c r="AJ188" s="3">
        <v>0</v>
      </c>
      <c r="AK188" s="3">
        <v>0</v>
      </c>
      <c r="AL188" s="4">
        <v>0</v>
      </c>
      <c r="AM188" s="3">
        <v>0</v>
      </c>
      <c r="AN188" s="3">
        <v>0</v>
      </c>
      <c r="AO188" s="4">
        <v>0</v>
      </c>
      <c r="AP188" s="1" t="s">
        <v>186</v>
      </c>
      <c r="AQ188" s="1">
        <v>3</v>
      </c>
    </row>
    <row r="189" spans="1:43" x14ac:dyDescent="0.2">
      <c r="A189" s="1" t="s">
        <v>681</v>
      </c>
      <c r="B189" s="1" t="s">
        <v>883</v>
      </c>
      <c r="C189" s="1" t="s">
        <v>1528</v>
      </c>
      <c r="D189" s="1" t="s">
        <v>1731</v>
      </c>
      <c r="E189" s="3">
        <v>46.988888888888887</v>
      </c>
      <c r="F189" s="3">
        <f t="shared" si="8"/>
        <v>260.38066666666668</v>
      </c>
      <c r="G189" s="3">
        <f>SUM(Table39[[#This Row],[RN Hours Contract (W/ Admin, DON)]], Table39[[#This Row],[LPN Contract Hours (w/ Admin)]], Table39[[#This Row],[CNA/NA/Med Aide Contract Hours]])</f>
        <v>0</v>
      </c>
      <c r="H189" s="4">
        <f>Table39[[#This Row],[Total Contract Hours]]/Table39[[#This Row],[Total Hours Nurse Staffing]]</f>
        <v>0</v>
      </c>
      <c r="I189" s="3">
        <f>SUM(Table39[[#This Row],[RN Hours]], Table39[[#This Row],[RN Admin Hours]], Table39[[#This Row],[RN DON Hours]])</f>
        <v>61.911555555555559</v>
      </c>
      <c r="J189" s="3">
        <f t="shared" si="9"/>
        <v>0</v>
      </c>
      <c r="K189" s="4">
        <f>Table39[[#This Row],[RN Hours Contract (W/ Admin, DON)]]/Table39[[#This Row],[RN Hours (w/ Admin, DON)]]</f>
        <v>0</v>
      </c>
      <c r="L189" s="3">
        <v>42.711222222222226</v>
      </c>
      <c r="M189" s="3">
        <v>0</v>
      </c>
      <c r="N189" s="4">
        <f>Table39[[#This Row],[RN Hours Contract]]/Table39[[#This Row],[RN Hours]]</f>
        <v>0</v>
      </c>
      <c r="O189" s="3">
        <v>13.511444444444441</v>
      </c>
      <c r="P189" s="3">
        <v>0</v>
      </c>
      <c r="Q189" s="4">
        <f>Table39[[#This Row],[RN Admin Hours Contract]]/Table39[[#This Row],[RN Admin Hours]]</f>
        <v>0</v>
      </c>
      <c r="R189" s="3">
        <v>5.6888888888888891</v>
      </c>
      <c r="S189" s="3">
        <v>0</v>
      </c>
      <c r="T189" s="4">
        <f>Table39[[#This Row],[RN DON Hours Contract]]/Table39[[#This Row],[RN DON Hours]]</f>
        <v>0</v>
      </c>
      <c r="U189" s="3">
        <f>SUM(Table39[[#This Row],[LPN Hours]], Table39[[#This Row],[LPN Admin Hours]])</f>
        <v>57.542888888888889</v>
      </c>
      <c r="V189" s="3">
        <f>Table39[[#This Row],[LPN Hours Contract]]+Table39[[#This Row],[LPN Admin Hours Contract]]</f>
        <v>0</v>
      </c>
      <c r="W189" s="4">
        <f t="shared" si="10"/>
        <v>0</v>
      </c>
      <c r="X189" s="3">
        <v>56.216777777777779</v>
      </c>
      <c r="Y189" s="3">
        <v>0</v>
      </c>
      <c r="Z189" s="4">
        <f>Table39[[#This Row],[LPN Hours Contract]]/Table39[[#This Row],[LPN Hours]]</f>
        <v>0</v>
      </c>
      <c r="AA189" s="3">
        <v>1.326111111111111</v>
      </c>
      <c r="AB189" s="3">
        <v>0</v>
      </c>
      <c r="AC189" s="4">
        <f>Table39[[#This Row],[LPN Admin Hours Contract]]/Table39[[#This Row],[LPN Admin Hours]]</f>
        <v>0</v>
      </c>
      <c r="AD189" s="3">
        <f>SUM(Table39[[#This Row],[CNA Hours]], Table39[[#This Row],[NA in Training Hours]], Table39[[#This Row],[Med Aide/Tech Hours]])</f>
        <v>140.92622222222224</v>
      </c>
      <c r="AE189" s="3">
        <f>SUM(Table39[[#This Row],[CNA Hours Contract]], Table39[[#This Row],[NA in Training Hours Contract]], Table39[[#This Row],[Med Aide/Tech Hours Contract]])</f>
        <v>0</v>
      </c>
      <c r="AF189" s="4">
        <f>Table39[[#This Row],[CNA/NA/Med Aide Contract Hours]]/Table39[[#This Row],[Total CNA, NA in Training, Med Aide/Tech Hours]]</f>
        <v>0</v>
      </c>
      <c r="AG189" s="3">
        <v>139.50400000000002</v>
      </c>
      <c r="AH189" s="3">
        <v>0</v>
      </c>
      <c r="AI189" s="4">
        <f>Table39[[#This Row],[CNA Hours Contract]]/Table39[[#This Row],[CNA Hours]]</f>
        <v>0</v>
      </c>
      <c r="AJ189" s="3">
        <v>1.4222222222222223</v>
      </c>
      <c r="AK189" s="3">
        <v>0</v>
      </c>
      <c r="AL189" s="4">
        <f>Table39[[#This Row],[NA in Training Hours Contract]]/Table39[[#This Row],[NA in Training Hours]]</f>
        <v>0</v>
      </c>
      <c r="AM189" s="3">
        <v>0</v>
      </c>
      <c r="AN189" s="3">
        <v>0</v>
      </c>
      <c r="AO189" s="4">
        <v>0</v>
      </c>
      <c r="AP189" s="1" t="s">
        <v>187</v>
      </c>
      <c r="AQ189" s="1">
        <v>3</v>
      </c>
    </row>
    <row r="190" spans="1:43" x14ac:dyDescent="0.2">
      <c r="A190" s="1" t="s">
        <v>681</v>
      </c>
      <c r="B190" s="1" t="s">
        <v>884</v>
      </c>
      <c r="C190" s="1" t="s">
        <v>1558</v>
      </c>
      <c r="D190" s="1" t="s">
        <v>1723</v>
      </c>
      <c r="E190" s="3">
        <v>76.63333333333334</v>
      </c>
      <c r="F190" s="3">
        <f t="shared" si="8"/>
        <v>303.59477777777778</v>
      </c>
      <c r="G190" s="3">
        <f>SUM(Table39[[#This Row],[RN Hours Contract (W/ Admin, DON)]], Table39[[#This Row],[LPN Contract Hours (w/ Admin)]], Table39[[#This Row],[CNA/NA/Med Aide Contract Hours]])</f>
        <v>7.899444444444442</v>
      </c>
      <c r="H190" s="4">
        <f>Table39[[#This Row],[Total Contract Hours]]/Table39[[#This Row],[Total Hours Nurse Staffing]]</f>
        <v>2.601969804048012E-2</v>
      </c>
      <c r="I190" s="3">
        <f>SUM(Table39[[#This Row],[RN Hours]], Table39[[#This Row],[RN Admin Hours]], Table39[[#This Row],[RN DON Hours]])</f>
        <v>53.673444444444449</v>
      </c>
      <c r="J190" s="3">
        <f t="shared" si="9"/>
        <v>4.0869999999999989</v>
      </c>
      <c r="K190" s="4">
        <f>Table39[[#This Row],[RN Hours Contract (W/ Admin, DON)]]/Table39[[#This Row],[RN Hours (w/ Admin, DON)]]</f>
        <v>7.614566276308786E-2</v>
      </c>
      <c r="L190" s="3">
        <v>30.129000000000001</v>
      </c>
      <c r="M190" s="3">
        <v>4.0869999999999989</v>
      </c>
      <c r="N190" s="4">
        <f>Table39[[#This Row],[RN Hours Contract]]/Table39[[#This Row],[RN Hours]]</f>
        <v>0.13565003816920571</v>
      </c>
      <c r="O190" s="3">
        <v>20.444444444444443</v>
      </c>
      <c r="P190" s="3">
        <v>0</v>
      </c>
      <c r="Q190" s="4">
        <f>Table39[[#This Row],[RN Admin Hours Contract]]/Table39[[#This Row],[RN Admin Hours]]</f>
        <v>0</v>
      </c>
      <c r="R190" s="3">
        <v>3.1</v>
      </c>
      <c r="S190" s="3">
        <v>0</v>
      </c>
      <c r="T190" s="4">
        <f>Table39[[#This Row],[RN DON Hours Contract]]/Table39[[#This Row],[RN DON Hours]]</f>
        <v>0</v>
      </c>
      <c r="U190" s="3">
        <f>SUM(Table39[[#This Row],[LPN Hours]], Table39[[#This Row],[LPN Admin Hours]])</f>
        <v>92.626111111111115</v>
      </c>
      <c r="V190" s="3">
        <f>Table39[[#This Row],[LPN Hours Contract]]+Table39[[#This Row],[LPN Admin Hours Contract]]</f>
        <v>0</v>
      </c>
      <c r="W190" s="4">
        <f t="shared" si="10"/>
        <v>0</v>
      </c>
      <c r="X190" s="3">
        <v>87.426111111111112</v>
      </c>
      <c r="Y190" s="3">
        <v>0</v>
      </c>
      <c r="Z190" s="4">
        <f>Table39[[#This Row],[LPN Hours Contract]]/Table39[[#This Row],[LPN Hours]]</f>
        <v>0</v>
      </c>
      <c r="AA190" s="3">
        <v>5.2</v>
      </c>
      <c r="AB190" s="3">
        <v>0</v>
      </c>
      <c r="AC190" s="4">
        <f>Table39[[#This Row],[LPN Admin Hours Contract]]/Table39[[#This Row],[LPN Admin Hours]]</f>
        <v>0</v>
      </c>
      <c r="AD190" s="3">
        <f>SUM(Table39[[#This Row],[CNA Hours]], Table39[[#This Row],[NA in Training Hours]], Table39[[#This Row],[Med Aide/Tech Hours]])</f>
        <v>157.29522222222221</v>
      </c>
      <c r="AE190" s="3">
        <f>SUM(Table39[[#This Row],[CNA Hours Contract]], Table39[[#This Row],[NA in Training Hours Contract]], Table39[[#This Row],[Med Aide/Tech Hours Contract]])</f>
        <v>3.8124444444444432</v>
      </c>
      <c r="AF190" s="4">
        <f>Table39[[#This Row],[CNA/NA/Med Aide Contract Hours]]/Table39[[#This Row],[Total CNA, NA in Training, Med Aide/Tech Hours]]</f>
        <v>2.4237509509718803E-2</v>
      </c>
      <c r="AG190" s="3">
        <v>104.90544444444444</v>
      </c>
      <c r="AH190" s="3">
        <v>3.8124444444444432</v>
      </c>
      <c r="AI190" s="4">
        <f>Table39[[#This Row],[CNA Hours Contract]]/Table39[[#This Row],[CNA Hours]]</f>
        <v>3.6341721486756844E-2</v>
      </c>
      <c r="AJ190" s="3">
        <v>52.38977777777778</v>
      </c>
      <c r="AK190" s="3">
        <v>0</v>
      </c>
      <c r="AL190" s="4">
        <f>Table39[[#This Row],[NA in Training Hours Contract]]/Table39[[#This Row],[NA in Training Hours]]</f>
        <v>0</v>
      </c>
      <c r="AM190" s="3">
        <v>0</v>
      </c>
      <c r="AN190" s="3">
        <v>0</v>
      </c>
      <c r="AO190" s="4">
        <v>0</v>
      </c>
      <c r="AP190" s="1" t="s">
        <v>188</v>
      </c>
      <c r="AQ190" s="1">
        <v>3</v>
      </c>
    </row>
    <row r="191" spans="1:43" x14ac:dyDescent="0.2">
      <c r="A191" s="1" t="s">
        <v>681</v>
      </c>
      <c r="B191" s="1" t="s">
        <v>885</v>
      </c>
      <c r="C191" s="1" t="s">
        <v>1467</v>
      </c>
      <c r="D191" s="1" t="s">
        <v>1721</v>
      </c>
      <c r="E191" s="3">
        <v>114.06666666666666</v>
      </c>
      <c r="F191" s="3">
        <f t="shared" si="8"/>
        <v>453.25277777777785</v>
      </c>
      <c r="G191" s="3">
        <f>SUM(Table39[[#This Row],[RN Hours Contract (W/ Admin, DON)]], Table39[[#This Row],[LPN Contract Hours (w/ Admin)]], Table39[[#This Row],[CNA/NA/Med Aide Contract Hours]])</f>
        <v>129.35500000000002</v>
      </c>
      <c r="H191" s="4">
        <f>Table39[[#This Row],[Total Contract Hours]]/Table39[[#This Row],[Total Hours Nurse Staffing]]</f>
        <v>0.28539262491496648</v>
      </c>
      <c r="I191" s="3">
        <f>SUM(Table39[[#This Row],[RN Hours]], Table39[[#This Row],[RN Admin Hours]], Table39[[#This Row],[RN DON Hours]])</f>
        <v>128.47000000000003</v>
      </c>
      <c r="J191" s="3">
        <f t="shared" si="9"/>
        <v>35.874444444444443</v>
      </c>
      <c r="K191" s="4">
        <f>Table39[[#This Row],[RN Hours Contract (W/ Admin, DON)]]/Table39[[#This Row],[RN Hours (w/ Admin, DON)]]</f>
        <v>0.27924374908106508</v>
      </c>
      <c r="L191" s="3">
        <v>75.706666666666678</v>
      </c>
      <c r="M191" s="3">
        <v>35.874444444444443</v>
      </c>
      <c r="N191" s="4">
        <f>Table39[[#This Row],[RN Hours Contract]]/Table39[[#This Row],[RN Hours]]</f>
        <v>0.47386110132675813</v>
      </c>
      <c r="O191" s="3">
        <v>48.007777777777783</v>
      </c>
      <c r="P191" s="3">
        <v>0</v>
      </c>
      <c r="Q191" s="4">
        <f>Table39[[#This Row],[RN Admin Hours Contract]]/Table39[[#This Row],[RN Admin Hours]]</f>
        <v>0</v>
      </c>
      <c r="R191" s="3">
        <v>4.7555555555555555</v>
      </c>
      <c r="S191" s="3">
        <v>0</v>
      </c>
      <c r="T191" s="4">
        <f>Table39[[#This Row],[RN DON Hours Contract]]/Table39[[#This Row],[RN DON Hours]]</f>
        <v>0</v>
      </c>
      <c r="U191" s="3">
        <f>SUM(Table39[[#This Row],[LPN Hours]], Table39[[#This Row],[LPN Admin Hours]])</f>
        <v>51.738888888888887</v>
      </c>
      <c r="V191" s="3">
        <f>Table39[[#This Row],[LPN Hours Contract]]+Table39[[#This Row],[LPN Admin Hours Contract]]</f>
        <v>21.483333333333334</v>
      </c>
      <c r="W191" s="4">
        <f t="shared" si="10"/>
        <v>0.41522602813271775</v>
      </c>
      <c r="X191" s="3">
        <v>51.738888888888887</v>
      </c>
      <c r="Y191" s="3">
        <v>21.483333333333334</v>
      </c>
      <c r="Z191" s="4">
        <f>Table39[[#This Row],[LPN Hours Contract]]/Table39[[#This Row],[LPN Hours]]</f>
        <v>0.41522602813271775</v>
      </c>
      <c r="AA191" s="3">
        <v>0</v>
      </c>
      <c r="AB191" s="3">
        <v>0</v>
      </c>
      <c r="AC191" s="4">
        <v>0</v>
      </c>
      <c r="AD191" s="3">
        <f>SUM(Table39[[#This Row],[CNA Hours]], Table39[[#This Row],[NA in Training Hours]], Table39[[#This Row],[Med Aide/Tech Hours]])</f>
        <v>273.04388888888894</v>
      </c>
      <c r="AE191" s="3">
        <f>SUM(Table39[[#This Row],[CNA Hours Contract]], Table39[[#This Row],[NA in Training Hours Contract]], Table39[[#This Row],[Med Aide/Tech Hours Contract]])</f>
        <v>71.997222222222234</v>
      </c>
      <c r="AF191" s="4">
        <f>Table39[[#This Row],[CNA/NA/Med Aide Contract Hours]]/Table39[[#This Row],[Total CNA, NA in Training, Med Aide/Tech Hours]]</f>
        <v>0.26368369757405707</v>
      </c>
      <c r="AG191" s="3">
        <v>224.59111111111113</v>
      </c>
      <c r="AH191" s="3">
        <v>71.988888888888894</v>
      </c>
      <c r="AI191" s="4">
        <f>Table39[[#This Row],[CNA Hours Contract]]/Table39[[#This Row],[CNA Hours]]</f>
        <v>0.32053311697306708</v>
      </c>
      <c r="AJ191" s="3">
        <v>48.452777777777797</v>
      </c>
      <c r="AK191" s="3">
        <v>8.3333333333333332E-3</v>
      </c>
      <c r="AL191" s="4">
        <f>Table39[[#This Row],[NA in Training Hours Contract]]/Table39[[#This Row],[NA in Training Hours]]</f>
        <v>1.7198876340079108E-4</v>
      </c>
      <c r="AM191" s="3">
        <v>0</v>
      </c>
      <c r="AN191" s="3">
        <v>0</v>
      </c>
      <c r="AO191" s="4">
        <v>0</v>
      </c>
      <c r="AP191" s="1" t="s">
        <v>189</v>
      </c>
      <c r="AQ191" s="1">
        <v>3</v>
      </c>
    </row>
    <row r="192" spans="1:43" x14ac:dyDescent="0.2">
      <c r="A192" s="1" t="s">
        <v>681</v>
      </c>
      <c r="B192" s="1" t="s">
        <v>886</v>
      </c>
      <c r="C192" s="1" t="s">
        <v>1559</v>
      </c>
      <c r="D192" s="1" t="s">
        <v>1724</v>
      </c>
      <c r="E192" s="3">
        <v>70.333333333333329</v>
      </c>
      <c r="F192" s="3">
        <f t="shared" si="8"/>
        <v>250.0911111111111</v>
      </c>
      <c r="G192" s="3">
        <f>SUM(Table39[[#This Row],[RN Hours Contract (W/ Admin, DON)]], Table39[[#This Row],[LPN Contract Hours (w/ Admin)]], Table39[[#This Row],[CNA/NA/Med Aide Contract Hours]])</f>
        <v>17.366666666666667</v>
      </c>
      <c r="H192" s="4">
        <f>Table39[[#This Row],[Total Contract Hours]]/Table39[[#This Row],[Total Hours Nurse Staffing]]</f>
        <v>6.9441359149110107E-2</v>
      </c>
      <c r="I192" s="3">
        <f>SUM(Table39[[#This Row],[RN Hours]], Table39[[#This Row],[RN Admin Hours]], Table39[[#This Row],[RN DON Hours]])</f>
        <v>51.74944444444445</v>
      </c>
      <c r="J192" s="3">
        <f t="shared" si="9"/>
        <v>0.92222222222222228</v>
      </c>
      <c r="K192" s="4">
        <f>Table39[[#This Row],[RN Hours Contract (W/ Admin, DON)]]/Table39[[#This Row],[RN Hours (w/ Admin, DON)]]</f>
        <v>1.782091058411792E-2</v>
      </c>
      <c r="L192" s="3">
        <v>35.038333333333334</v>
      </c>
      <c r="M192" s="3">
        <v>0.92222222222222228</v>
      </c>
      <c r="N192" s="4">
        <f>Table39[[#This Row],[RN Hours Contract]]/Table39[[#This Row],[RN Hours]]</f>
        <v>2.6320379267151851E-2</v>
      </c>
      <c r="O192" s="3">
        <v>11.466666666666667</v>
      </c>
      <c r="P192" s="3">
        <v>0</v>
      </c>
      <c r="Q192" s="4">
        <f>Table39[[#This Row],[RN Admin Hours Contract]]/Table39[[#This Row],[RN Admin Hours]]</f>
        <v>0</v>
      </c>
      <c r="R192" s="3">
        <v>5.2444444444444445</v>
      </c>
      <c r="S192" s="3">
        <v>0</v>
      </c>
      <c r="T192" s="4">
        <f>Table39[[#This Row],[RN DON Hours Contract]]/Table39[[#This Row],[RN DON Hours]]</f>
        <v>0</v>
      </c>
      <c r="U192" s="3">
        <f>SUM(Table39[[#This Row],[LPN Hours]], Table39[[#This Row],[LPN Admin Hours]])</f>
        <v>62.277777777777779</v>
      </c>
      <c r="V192" s="3">
        <f>Table39[[#This Row],[LPN Hours Contract]]+Table39[[#This Row],[LPN Admin Hours Contract]]</f>
        <v>13.475</v>
      </c>
      <c r="W192" s="4">
        <f t="shared" si="10"/>
        <v>0.21636931311329169</v>
      </c>
      <c r="X192" s="3">
        <v>62.277777777777779</v>
      </c>
      <c r="Y192" s="3">
        <v>13.475</v>
      </c>
      <c r="Z192" s="4">
        <f>Table39[[#This Row],[LPN Hours Contract]]/Table39[[#This Row],[LPN Hours]]</f>
        <v>0.21636931311329169</v>
      </c>
      <c r="AA192" s="3">
        <v>0</v>
      </c>
      <c r="AB192" s="3">
        <v>0</v>
      </c>
      <c r="AC192" s="4">
        <v>0</v>
      </c>
      <c r="AD192" s="3">
        <f>SUM(Table39[[#This Row],[CNA Hours]], Table39[[#This Row],[NA in Training Hours]], Table39[[#This Row],[Med Aide/Tech Hours]])</f>
        <v>136.06388888888887</v>
      </c>
      <c r="AE192" s="3">
        <f>SUM(Table39[[#This Row],[CNA Hours Contract]], Table39[[#This Row],[NA in Training Hours Contract]], Table39[[#This Row],[Med Aide/Tech Hours Contract]])</f>
        <v>2.9694444444444446</v>
      </c>
      <c r="AF192" s="4">
        <f>Table39[[#This Row],[CNA/NA/Med Aide Contract Hours]]/Table39[[#This Row],[Total CNA, NA in Training, Med Aide/Tech Hours]]</f>
        <v>2.1823898087091443E-2</v>
      </c>
      <c r="AG192" s="3">
        <v>135.23888888888888</v>
      </c>
      <c r="AH192" s="3">
        <v>2.9694444444444446</v>
      </c>
      <c r="AI192" s="4">
        <f>Table39[[#This Row],[CNA Hours Contract]]/Table39[[#This Row],[CNA Hours]]</f>
        <v>2.1957030768598777E-2</v>
      </c>
      <c r="AJ192" s="3">
        <v>0.82499999999999996</v>
      </c>
      <c r="AK192" s="3">
        <v>0</v>
      </c>
      <c r="AL192" s="4">
        <f>Table39[[#This Row],[NA in Training Hours Contract]]/Table39[[#This Row],[NA in Training Hours]]</f>
        <v>0</v>
      </c>
      <c r="AM192" s="3">
        <v>0</v>
      </c>
      <c r="AN192" s="3">
        <v>0</v>
      </c>
      <c r="AO192" s="4">
        <v>0</v>
      </c>
      <c r="AP192" s="1" t="s">
        <v>190</v>
      </c>
      <c r="AQ192" s="1">
        <v>3</v>
      </c>
    </row>
    <row r="193" spans="1:43" x14ac:dyDescent="0.2">
      <c r="A193" s="1" t="s">
        <v>681</v>
      </c>
      <c r="B193" s="1" t="s">
        <v>887</v>
      </c>
      <c r="C193" s="1" t="s">
        <v>1377</v>
      </c>
      <c r="D193" s="1" t="s">
        <v>1726</v>
      </c>
      <c r="E193" s="3">
        <v>139.0888888888889</v>
      </c>
      <c r="F193" s="3">
        <f t="shared" si="8"/>
        <v>474.49277777777775</v>
      </c>
      <c r="G193" s="3">
        <f>SUM(Table39[[#This Row],[RN Hours Contract (W/ Admin, DON)]], Table39[[#This Row],[LPN Contract Hours (w/ Admin)]], Table39[[#This Row],[CNA/NA/Med Aide Contract Hours]])</f>
        <v>22.54</v>
      </c>
      <c r="H193" s="4">
        <f>Table39[[#This Row],[Total Contract Hours]]/Table39[[#This Row],[Total Hours Nurse Staffing]]</f>
        <v>4.7503357386308419E-2</v>
      </c>
      <c r="I193" s="3">
        <f>SUM(Table39[[#This Row],[RN Hours]], Table39[[#This Row],[RN Admin Hours]], Table39[[#This Row],[RN DON Hours]])</f>
        <v>73.322222222222223</v>
      </c>
      <c r="J193" s="3">
        <f t="shared" si="9"/>
        <v>4.1138888888888889</v>
      </c>
      <c r="K193" s="4">
        <f>Table39[[#This Row],[RN Hours Contract (W/ Admin, DON)]]/Table39[[#This Row],[RN Hours (w/ Admin, DON)]]</f>
        <v>5.6106985906955599E-2</v>
      </c>
      <c r="L193" s="3">
        <v>46.87777777777778</v>
      </c>
      <c r="M193" s="3">
        <v>3.7583333333333333</v>
      </c>
      <c r="N193" s="4">
        <f>Table39[[#This Row],[RN Hours Contract]]/Table39[[#This Row],[RN Hours]]</f>
        <v>8.0173026783598E-2</v>
      </c>
      <c r="O193" s="3">
        <v>20.755555555555556</v>
      </c>
      <c r="P193" s="3">
        <v>0.35555555555555557</v>
      </c>
      <c r="Q193" s="4">
        <f>Table39[[#This Row],[RN Admin Hours Contract]]/Table39[[#This Row],[RN Admin Hours]]</f>
        <v>1.7130620985010708E-2</v>
      </c>
      <c r="R193" s="3">
        <v>5.6888888888888891</v>
      </c>
      <c r="S193" s="3">
        <v>0</v>
      </c>
      <c r="T193" s="4">
        <f>Table39[[#This Row],[RN DON Hours Contract]]/Table39[[#This Row],[RN DON Hours]]</f>
        <v>0</v>
      </c>
      <c r="U193" s="3">
        <f>SUM(Table39[[#This Row],[LPN Hours]], Table39[[#This Row],[LPN Admin Hours]])</f>
        <v>176.30733333333333</v>
      </c>
      <c r="V193" s="3">
        <f>Table39[[#This Row],[LPN Hours Contract]]+Table39[[#This Row],[LPN Admin Hours Contract]]</f>
        <v>12.435111111111109</v>
      </c>
      <c r="W193" s="4">
        <f t="shared" si="10"/>
        <v>7.0530878529033253E-2</v>
      </c>
      <c r="X193" s="3">
        <v>176.30733333333333</v>
      </c>
      <c r="Y193" s="3">
        <v>12.435111111111109</v>
      </c>
      <c r="Z193" s="4">
        <f>Table39[[#This Row],[LPN Hours Contract]]/Table39[[#This Row],[LPN Hours]]</f>
        <v>7.0530878529033253E-2</v>
      </c>
      <c r="AA193" s="3">
        <v>0</v>
      </c>
      <c r="AB193" s="3">
        <v>0</v>
      </c>
      <c r="AC193" s="4">
        <v>0</v>
      </c>
      <c r="AD193" s="3">
        <f>SUM(Table39[[#This Row],[CNA Hours]], Table39[[#This Row],[NA in Training Hours]], Table39[[#This Row],[Med Aide/Tech Hours]])</f>
        <v>224.86322222222222</v>
      </c>
      <c r="AE193" s="3">
        <f>SUM(Table39[[#This Row],[CNA Hours Contract]], Table39[[#This Row],[NA in Training Hours Contract]], Table39[[#This Row],[Med Aide/Tech Hours Contract]])</f>
        <v>5.9909999999999997</v>
      </c>
      <c r="AF193" s="4">
        <f>Table39[[#This Row],[CNA/NA/Med Aide Contract Hours]]/Table39[[#This Row],[Total CNA, NA in Training, Med Aide/Tech Hours]]</f>
        <v>2.6642862895913513E-2</v>
      </c>
      <c r="AG193" s="3">
        <v>224.86322222222222</v>
      </c>
      <c r="AH193" s="3">
        <v>5.9909999999999997</v>
      </c>
      <c r="AI193" s="4">
        <f>Table39[[#This Row],[CNA Hours Contract]]/Table39[[#This Row],[CNA Hours]]</f>
        <v>2.6642862895913513E-2</v>
      </c>
      <c r="AJ193" s="3">
        <v>0</v>
      </c>
      <c r="AK193" s="3">
        <v>0</v>
      </c>
      <c r="AL193" s="4">
        <v>0</v>
      </c>
      <c r="AM193" s="3">
        <v>0</v>
      </c>
      <c r="AN193" s="3">
        <v>0</v>
      </c>
      <c r="AO193" s="4">
        <v>0</v>
      </c>
      <c r="AP193" s="1" t="s">
        <v>191</v>
      </c>
      <c r="AQ193" s="1">
        <v>3</v>
      </c>
    </row>
    <row r="194" spans="1:43" x14ac:dyDescent="0.2">
      <c r="A194" s="1" t="s">
        <v>681</v>
      </c>
      <c r="B194" s="1" t="s">
        <v>888</v>
      </c>
      <c r="C194" s="1" t="s">
        <v>1410</v>
      </c>
      <c r="D194" s="1" t="s">
        <v>1746</v>
      </c>
      <c r="E194" s="3">
        <v>70.25555555555556</v>
      </c>
      <c r="F194" s="3">
        <f t="shared" ref="F194:F257" si="11">SUM(I194,U194,AD194)</f>
        <v>256.01055555555558</v>
      </c>
      <c r="G194" s="3">
        <f>SUM(Table39[[#This Row],[RN Hours Contract (W/ Admin, DON)]], Table39[[#This Row],[LPN Contract Hours (w/ Admin)]], Table39[[#This Row],[CNA/NA/Med Aide Contract Hours]])</f>
        <v>53.904444444444451</v>
      </c>
      <c r="H194" s="4">
        <f>Table39[[#This Row],[Total Contract Hours]]/Table39[[#This Row],[Total Hours Nurse Staffing]]</f>
        <v>0.21055555434997256</v>
      </c>
      <c r="I194" s="3">
        <f>SUM(Table39[[#This Row],[RN Hours]], Table39[[#This Row],[RN Admin Hours]], Table39[[#This Row],[RN DON Hours]])</f>
        <v>47.452777777777776</v>
      </c>
      <c r="J194" s="3">
        <f t="shared" si="9"/>
        <v>10.881222222222219</v>
      </c>
      <c r="K194" s="4">
        <f>Table39[[#This Row],[RN Hours Contract (W/ Admin, DON)]]/Table39[[#This Row],[RN Hours (w/ Admin, DON)]]</f>
        <v>0.22930632792834976</v>
      </c>
      <c r="L194" s="3">
        <v>27.586111111111112</v>
      </c>
      <c r="M194" s="3">
        <v>10.881222222222219</v>
      </c>
      <c r="N194" s="4">
        <f>Table39[[#This Row],[RN Hours Contract]]/Table39[[#This Row],[RN Hours]]</f>
        <v>0.39444567515859413</v>
      </c>
      <c r="O194" s="3">
        <v>14.466666666666667</v>
      </c>
      <c r="P194" s="3">
        <v>0</v>
      </c>
      <c r="Q194" s="4">
        <f>Table39[[#This Row],[RN Admin Hours Contract]]/Table39[[#This Row],[RN Admin Hours]]</f>
        <v>0</v>
      </c>
      <c r="R194" s="3">
        <v>5.4</v>
      </c>
      <c r="S194" s="3">
        <v>0</v>
      </c>
      <c r="T194" s="4">
        <f>Table39[[#This Row],[RN DON Hours Contract]]/Table39[[#This Row],[RN DON Hours]]</f>
        <v>0</v>
      </c>
      <c r="U194" s="3">
        <f>SUM(Table39[[#This Row],[LPN Hours]], Table39[[#This Row],[LPN Admin Hours]])</f>
        <v>67.263444444444445</v>
      </c>
      <c r="V194" s="3">
        <f>Table39[[#This Row],[LPN Hours Contract]]+Table39[[#This Row],[LPN Admin Hours Contract]]</f>
        <v>23.860777777777781</v>
      </c>
      <c r="W194" s="4">
        <f t="shared" si="10"/>
        <v>0.35473618656988859</v>
      </c>
      <c r="X194" s="3">
        <v>67.263444444444445</v>
      </c>
      <c r="Y194" s="3">
        <v>23.860777777777781</v>
      </c>
      <c r="Z194" s="4">
        <f>Table39[[#This Row],[LPN Hours Contract]]/Table39[[#This Row],[LPN Hours]]</f>
        <v>0.35473618656988859</v>
      </c>
      <c r="AA194" s="3">
        <v>0</v>
      </c>
      <c r="AB194" s="3">
        <v>0</v>
      </c>
      <c r="AC194" s="4">
        <v>0</v>
      </c>
      <c r="AD194" s="3">
        <f>SUM(Table39[[#This Row],[CNA Hours]], Table39[[#This Row],[NA in Training Hours]], Table39[[#This Row],[Med Aide/Tech Hours]])</f>
        <v>141.29433333333333</v>
      </c>
      <c r="AE194" s="3">
        <f>SUM(Table39[[#This Row],[CNA Hours Contract]], Table39[[#This Row],[NA in Training Hours Contract]], Table39[[#This Row],[Med Aide/Tech Hours Contract]])</f>
        <v>19.162444444444457</v>
      </c>
      <c r="AF194" s="4">
        <f>Table39[[#This Row],[CNA/NA/Med Aide Contract Hours]]/Table39[[#This Row],[Total CNA, NA in Training, Med Aide/Tech Hours]]</f>
        <v>0.13562075698561485</v>
      </c>
      <c r="AG194" s="3">
        <v>130.19822222222223</v>
      </c>
      <c r="AH194" s="3">
        <v>19.162444444444457</v>
      </c>
      <c r="AI194" s="4">
        <f>Table39[[#This Row],[CNA Hours Contract]]/Table39[[#This Row],[CNA Hours]]</f>
        <v>0.14717900227345662</v>
      </c>
      <c r="AJ194" s="3">
        <v>11.09611111111111</v>
      </c>
      <c r="AK194" s="3">
        <v>0</v>
      </c>
      <c r="AL194" s="4">
        <f>Table39[[#This Row],[NA in Training Hours Contract]]/Table39[[#This Row],[NA in Training Hours]]</f>
        <v>0</v>
      </c>
      <c r="AM194" s="3">
        <v>0</v>
      </c>
      <c r="AN194" s="3">
        <v>0</v>
      </c>
      <c r="AO194" s="4">
        <v>0</v>
      </c>
      <c r="AP194" s="1" t="s">
        <v>192</v>
      </c>
      <c r="AQ194" s="1">
        <v>3</v>
      </c>
    </row>
    <row r="195" spans="1:43" x14ac:dyDescent="0.2">
      <c r="A195" s="1" t="s">
        <v>681</v>
      </c>
      <c r="B195" s="1" t="s">
        <v>889</v>
      </c>
      <c r="C195" s="1" t="s">
        <v>1431</v>
      </c>
      <c r="D195" s="1" t="s">
        <v>1730</v>
      </c>
      <c r="E195" s="3">
        <v>80.677777777777777</v>
      </c>
      <c r="F195" s="3">
        <f t="shared" si="11"/>
        <v>338.13866666666672</v>
      </c>
      <c r="G195" s="3">
        <f>SUM(Table39[[#This Row],[RN Hours Contract (W/ Admin, DON)]], Table39[[#This Row],[LPN Contract Hours (w/ Admin)]], Table39[[#This Row],[CNA/NA/Med Aide Contract Hours]])</f>
        <v>104.33022222222225</v>
      </c>
      <c r="H195" s="4">
        <f>Table39[[#This Row],[Total Contract Hours]]/Table39[[#This Row],[Total Hours Nurse Staffing]]</f>
        <v>0.30854271488882934</v>
      </c>
      <c r="I195" s="3">
        <f>SUM(Table39[[#This Row],[RN Hours]], Table39[[#This Row],[RN Admin Hours]], Table39[[#This Row],[RN DON Hours]])</f>
        <v>68.528111111111116</v>
      </c>
      <c r="J195" s="3">
        <f t="shared" si="9"/>
        <v>43.548777777777801</v>
      </c>
      <c r="K195" s="4">
        <f>Table39[[#This Row],[RN Hours Contract (W/ Admin, DON)]]/Table39[[#This Row],[RN Hours (w/ Admin, DON)]]</f>
        <v>0.63548778846637177</v>
      </c>
      <c r="L195" s="3">
        <v>42.453111111111113</v>
      </c>
      <c r="M195" s="3">
        <v>32.956333333333355</v>
      </c>
      <c r="N195" s="4">
        <f>Table39[[#This Row],[RN Hours Contract]]/Table39[[#This Row],[RN Hours]]</f>
        <v>0.77629960374583251</v>
      </c>
      <c r="O195" s="3">
        <v>17.734111111111112</v>
      </c>
      <c r="P195" s="3">
        <v>2.7848888888888892</v>
      </c>
      <c r="Q195" s="4">
        <f>Table39[[#This Row],[RN Admin Hours Contract]]/Table39[[#This Row],[RN Admin Hours]]</f>
        <v>0.15703571898475632</v>
      </c>
      <c r="R195" s="3">
        <v>8.3408888888888892</v>
      </c>
      <c r="S195" s="3">
        <v>7.807555555555556</v>
      </c>
      <c r="T195" s="4">
        <f>Table39[[#This Row],[RN DON Hours Contract]]/Table39[[#This Row],[RN DON Hours]]</f>
        <v>0.93605797410347957</v>
      </c>
      <c r="U195" s="3">
        <f>SUM(Table39[[#This Row],[LPN Hours]], Table39[[#This Row],[LPN Admin Hours]])</f>
        <v>85.901555555555561</v>
      </c>
      <c r="V195" s="3">
        <f>Table39[[#This Row],[LPN Hours Contract]]+Table39[[#This Row],[LPN Admin Hours Contract]]</f>
        <v>39.069111111111113</v>
      </c>
      <c r="W195" s="4">
        <f t="shared" si="10"/>
        <v>0.45481261495717318</v>
      </c>
      <c r="X195" s="3">
        <v>85.812666666666672</v>
      </c>
      <c r="Y195" s="3">
        <v>39.069111111111113</v>
      </c>
      <c r="Z195" s="4">
        <f>Table39[[#This Row],[LPN Hours Contract]]/Table39[[#This Row],[LPN Hours]]</f>
        <v>0.45528373174641401</v>
      </c>
      <c r="AA195" s="3">
        <v>8.8888888888888892E-2</v>
      </c>
      <c r="AB195" s="3">
        <v>0</v>
      </c>
      <c r="AC195" s="4">
        <f>Table39[[#This Row],[LPN Admin Hours Contract]]/Table39[[#This Row],[LPN Admin Hours]]</f>
        <v>0</v>
      </c>
      <c r="AD195" s="3">
        <f>SUM(Table39[[#This Row],[CNA Hours]], Table39[[#This Row],[NA in Training Hours]], Table39[[#This Row],[Med Aide/Tech Hours]])</f>
        <v>183.70900000000003</v>
      </c>
      <c r="AE195" s="3">
        <f>SUM(Table39[[#This Row],[CNA Hours Contract]], Table39[[#This Row],[NA in Training Hours Contract]], Table39[[#This Row],[Med Aide/Tech Hours Contract]])</f>
        <v>21.712333333333333</v>
      </c>
      <c r="AF195" s="4">
        <f>Table39[[#This Row],[CNA/NA/Med Aide Contract Hours]]/Table39[[#This Row],[Total CNA, NA in Training, Med Aide/Tech Hours]]</f>
        <v>0.11818872963944788</v>
      </c>
      <c r="AG195" s="3">
        <v>169.12444444444446</v>
      </c>
      <c r="AH195" s="3">
        <v>21.712333333333333</v>
      </c>
      <c r="AI195" s="4">
        <f>Table39[[#This Row],[CNA Hours Contract]]/Table39[[#This Row],[CNA Hours]]</f>
        <v>0.12838081097416759</v>
      </c>
      <c r="AJ195" s="3">
        <v>14.584555555555555</v>
      </c>
      <c r="AK195" s="3">
        <v>0</v>
      </c>
      <c r="AL195" s="4">
        <f>Table39[[#This Row],[NA in Training Hours Contract]]/Table39[[#This Row],[NA in Training Hours]]</f>
        <v>0</v>
      </c>
      <c r="AM195" s="3">
        <v>0</v>
      </c>
      <c r="AN195" s="3">
        <v>0</v>
      </c>
      <c r="AO195" s="4">
        <v>0</v>
      </c>
      <c r="AP195" s="1" t="s">
        <v>193</v>
      </c>
      <c r="AQ195" s="1">
        <v>3</v>
      </c>
    </row>
    <row r="196" spans="1:43" x14ac:dyDescent="0.2">
      <c r="A196" s="1" t="s">
        <v>681</v>
      </c>
      <c r="B196" s="1" t="s">
        <v>890</v>
      </c>
      <c r="C196" s="1" t="s">
        <v>1421</v>
      </c>
      <c r="D196" s="1" t="s">
        <v>1712</v>
      </c>
      <c r="E196" s="3">
        <v>89.833333333333329</v>
      </c>
      <c r="F196" s="3">
        <f t="shared" si="11"/>
        <v>306.30666666666662</v>
      </c>
      <c r="G196" s="3">
        <f>SUM(Table39[[#This Row],[RN Hours Contract (W/ Admin, DON)]], Table39[[#This Row],[LPN Contract Hours (w/ Admin)]], Table39[[#This Row],[CNA/NA/Med Aide Contract Hours]])</f>
        <v>27.620555555555562</v>
      </c>
      <c r="H196" s="4">
        <f>Table39[[#This Row],[Total Contract Hours]]/Table39[[#This Row],[Total Hours Nurse Staffing]]</f>
        <v>9.017288411033246E-2</v>
      </c>
      <c r="I196" s="3">
        <f>SUM(Table39[[#This Row],[RN Hours]], Table39[[#This Row],[RN Admin Hours]], Table39[[#This Row],[RN DON Hours]])</f>
        <v>75.483888888888885</v>
      </c>
      <c r="J196" s="3">
        <f t="shared" si="9"/>
        <v>0</v>
      </c>
      <c r="K196" s="4">
        <f>Table39[[#This Row],[RN Hours Contract (W/ Admin, DON)]]/Table39[[#This Row],[RN Hours (w/ Admin, DON)]]</f>
        <v>0</v>
      </c>
      <c r="L196" s="3">
        <v>45.972777777777779</v>
      </c>
      <c r="M196" s="3">
        <v>0</v>
      </c>
      <c r="N196" s="4">
        <f>Table39[[#This Row],[RN Hours Contract]]/Table39[[#This Row],[RN Hours]]</f>
        <v>0</v>
      </c>
      <c r="O196" s="3">
        <v>24.177777777777777</v>
      </c>
      <c r="P196" s="3">
        <v>0</v>
      </c>
      <c r="Q196" s="4">
        <f>Table39[[#This Row],[RN Admin Hours Contract]]/Table39[[#This Row],[RN Admin Hours]]</f>
        <v>0</v>
      </c>
      <c r="R196" s="3">
        <v>5.333333333333333</v>
      </c>
      <c r="S196" s="3">
        <v>0</v>
      </c>
      <c r="T196" s="4">
        <f>Table39[[#This Row],[RN DON Hours Contract]]/Table39[[#This Row],[RN DON Hours]]</f>
        <v>0</v>
      </c>
      <c r="U196" s="3">
        <f>SUM(Table39[[#This Row],[LPN Hours]], Table39[[#This Row],[LPN Admin Hours]])</f>
        <v>63.877666666666663</v>
      </c>
      <c r="V196" s="3">
        <f>Table39[[#This Row],[LPN Hours Contract]]+Table39[[#This Row],[LPN Admin Hours Contract]]</f>
        <v>22.492666666666672</v>
      </c>
      <c r="W196" s="4">
        <f t="shared" si="10"/>
        <v>0.3521209812506198</v>
      </c>
      <c r="X196" s="3">
        <v>63.877666666666663</v>
      </c>
      <c r="Y196" s="3">
        <v>22.492666666666672</v>
      </c>
      <c r="Z196" s="4">
        <f>Table39[[#This Row],[LPN Hours Contract]]/Table39[[#This Row],[LPN Hours]]</f>
        <v>0.3521209812506198</v>
      </c>
      <c r="AA196" s="3">
        <v>0</v>
      </c>
      <c r="AB196" s="3">
        <v>0</v>
      </c>
      <c r="AC196" s="4">
        <v>0</v>
      </c>
      <c r="AD196" s="3">
        <f>SUM(Table39[[#This Row],[CNA Hours]], Table39[[#This Row],[NA in Training Hours]], Table39[[#This Row],[Med Aide/Tech Hours]])</f>
        <v>166.94511111111109</v>
      </c>
      <c r="AE196" s="3">
        <f>SUM(Table39[[#This Row],[CNA Hours Contract]], Table39[[#This Row],[NA in Training Hours Contract]], Table39[[#This Row],[Med Aide/Tech Hours Contract]])</f>
        <v>5.1278888888888883</v>
      </c>
      <c r="AF196" s="4">
        <f>Table39[[#This Row],[CNA/NA/Med Aide Contract Hours]]/Table39[[#This Row],[Total CNA, NA in Training, Med Aide/Tech Hours]]</f>
        <v>3.0716017107419204E-2</v>
      </c>
      <c r="AG196" s="3">
        <v>154.38688888888888</v>
      </c>
      <c r="AH196" s="3">
        <v>5.1278888888888883</v>
      </c>
      <c r="AI196" s="4">
        <f>Table39[[#This Row],[CNA Hours Contract]]/Table39[[#This Row],[CNA Hours]]</f>
        <v>3.3214536064519004E-2</v>
      </c>
      <c r="AJ196" s="3">
        <v>12.558222222222227</v>
      </c>
      <c r="AK196" s="3">
        <v>0</v>
      </c>
      <c r="AL196" s="4">
        <f>Table39[[#This Row],[NA in Training Hours Contract]]/Table39[[#This Row],[NA in Training Hours]]</f>
        <v>0</v>
      </c>
      <c r="AM196" s="3">
        <v>0</v>
      </c>
      <c r="AN196" s="3">
        <v>0</v>
      </c>
      <c r="AO196" s="4">
        <v>0</v>
      </c>
      <c r="AP196" s="1" t="s">
        <v>194</v>
      </c>
      <c r="AQ196" s="1">
        <v>3</v>
      </c>
    </row>
    <row r="197" spans="1:43" x14ac:dyDescent="0.2">
      <c r="A197" s="1" t="s">
        <v>681</v>
      </c>
      <c r="B197" s="1" t="s">
        <v>891</v>
      </c>
      <c r="C197" s="1" t="s">
        <v>1402</v>
      </c>
      <c r="D197" s="1" t="s">
        <v>1714</v>
      </c>
      <c r="E197" s="3">
        <v>139.03333333333333</v>
      </c>
      <c r="F197" s="3">
        <f t="shared" si="11"/>
        <v>459.32222222222225</v>
      </c>
      <c r="G197" s="3">
        <f>SUM(Table39[[#This Row],[RN Hours Contract (W/ Admin, DON)]], Table39[[#This Row],[LPN Contract Hours (w/ Admin)]], Table39[[#This Row],[CNA/NA/Med Aide Contract Hours]])</f>
        <v>151.20833333333331</v>
      </c>
      <c r="H197" s="4">
        <f>Table39[[#This Row],[Total Contract Hours]]/Table39[[#This Row],[Total Hours Nurse Staffing]]</f>
        <v>0.32919881951667912</v>
      </c>
      <c r="I197" s="3">
        <f>SUM(Table39[[#This Row],[RN Hours]], Table39[[#This Row],[RN Admin Hours]], Table39[[#This Row],[RN DON Hours]])</f>
        <v>66.944444444444443</v>
      </c>
      <c r="J197" s="3">
        <f t="shared" si="9"/>
        <v>31.516666666666666</v>
      </c>
      <c r="K197" s="4">
        <f>Table39[[#This Row],[RN Hours Contract (W/ Admin, DON)]]/Table39[[#This Row],[RN Hours (w/ Admin, DON)]]</f>
        <v>0.47078838174273857</v>
      </c>
      <c r="L197" s="3">
        <v>48.174999999999997</v>
      </c>
      <c r="M197" s="3">
        <v>31.516666666666666</v>
      </c>
      <c r="N197" s="4">
        <f>Table39[[#This Row],[RN Hours Contract]]/Table39[[#This Row],[RN Hours]]</f>
        <v>0.65421207403563397</v>
      </c>
      <c r="O197" s="3">
        <v>14.233333333333333</v>
      </c>
      <c r="P197" s="3">
        <v>0</v>
      </c>
      <c r="Q197" s="4">
        <f>Table39[[#This Row],[RN Admin Hours Contract]]/Table39[[#This Row],[RN Admin Hours]]</f>
        <v>0</v>
      </c>
      <c r="R197" s="3">
        <v>4.5361111111111114</v>
      </c>
      <c r="S197" s="3">
        <v>0</v>
      </c>
      <c r="T197" s="4">
        <f>Table39[[#This Row],[RN DON Hours Contract]]/Table39[[#This Row],[RN DON Hours]]</f>
        <v>0</v>
      </c>
      <c r="U197" s="3">
        <f>SUM(Table39[[#This Row],[LPN Hours]], Table39[[#This Row],[LPN Admin Hours]])</f>
        <v>103.29722222222222</v>
      </c>
      <c r="V197" s="3">
        <f>Table39[[#This Row],[LPN Hours Contract]]+Table39[[#This Row],[LPN Admin Hours Contract]]</f>
        <v>32.544444444444444</v>
      </c>
      <c r="W197" s="4">
        <f t="shared" si="10"/>
        <v>0.31505633689192464</v>
      </c>
      <c r="X197" s="3">
        <v>90.908333333333331</v>
      </c>
      <c r="Y197" s="3">
        <v>32.544444444444444</v>
      </c>
      <c r="Z197" s="4">
        <f>Table39[[#This Row],[LPN Hours Contract]]/Table39[[#This Row],[LPN Hours]]</f>
        <v>0.35799187215449019</v>
      </c>
      <c r="AA197" s="3">
        <v>12.388888888888889</v>
      </c>
      <c r="AB197" s="3">
        <v>0</v>
      </c>
      <c r="AC197" s="4">
        <f>Table39[[#This Row],[LPN Admin Hours Contract]]/Table39[[#This Row],[LPN Admin Hours]]</f>
        <v>0</v>
      </c>
      <c r="AD197" s="3">
        <f>SUM(Table39[[#This Row],[CNA Hours]], Table39[[#This Row],[NA in Training Hours]], Table39[[#This Row],[Med Aide/Tech Hours]])</f>
        <v>289.08055555555558</v>
      </c>
      <c r="AE197" s="3">
        <f>SUM(Table39[[#This Row],[CNA Hours Contract]], Table39[[#This Row],[NA in Training Hours Contract]], Table39[[#This Row],[Med Aide/Tech Hours Contract]])</f>
        <v>87.147222222222226</v>
      </c>
      <c r="AF197" s="4">
        <f>Table39[[#This Row],[CNA/NA/Med Aide Contract Hours]]/Table39[[#This Row],[Total CNA, NA in Training, Med Aide/Tech Hours]]</f>
        <v>0.30146345213271963</v>
      </c>
      <c r="AG197" s="3">
        <v>289.08055555555558</v>
      </c>
      <c r="AH197" s="3">
        <v>87.147222222222226</v>
      </c>
      <c r="AI197" s="4">
        <f>Table39[[#This Row],[CNA Hours Contract]]/Table39[[#This Row],[CNA Hours]]</f>
        <v>0.30146345213271963</v>
      </c>
      <c r="AJ197" s="3">
        <v>0</v>
      </c>
      <c r="AK197" s="3">
        <v>0</v>
      </c>
      <c r="AL197" s="4">
        <v>0</v>
      </c>
      <c r="AM197" s="3">
        <v>0</v>
      </c>
      <c r="AN197" s="3">
        <v>0</v>
      </c>
      <c r="AO197" s="4">
        <v>0</v>
      </c>
      <c r="AP197" s="1" t="s">
        <v>195</v>
      </c>
      <c r="AQ197" s="1">
        <v>3</v>
      </c>
    </row>
    <row r="198" spans="1:43" x14ac:dyDescent="0.2">
      <c r="A198" s="1" t="s">
        <v>681</v>
      </c>
      <c r="B198" s="1" t="s">
        <v>892</v>
      </c>
      <c r="C198" s="1" t="s">
        <v>1471</v>
      </c>
      <c r="D198" s="1" t="s">
        <v>1716</v>
      </c>
      <c r="E198" s="3">
        <v>57.955555555555556</v>
      </c>
      <c r="F198" s="3">
        <f t="shared" si="11"/>
        <v>251.48455555555554</v>
      </c>
      <c r="G198" s="3">
        <f>SUM(Table39[[#This Row],[RN Hours Contract (W/ Admin, DON)]], Table39[[#This Row],[LPN Contract Hours (w/ Admin)]], Table39[[#This Row],[CNA/NA/Med Aide Contract Hours]])</f>
        <v>12.567555555555554</v>
      </c>
      <c r="H198" s="4">
        <f>Table39[[#This Row],[Total Contract Hours]]/Table39[[#This Row],[Total Hours Nurse Staffing]]</f>
        <v>4.9973468660103271E-2</v>
      </c>
      <c r="I198" s="3">
        <f>SUM(Table39[[#This Row],[RN Hours]], Table39[[#This Row],[RN Admin Hours]], Table39[[#This Row],[RN DON Hours]])</f>
        <v>62.003777777777771</v>
      </c>
      <c r="J198" s="3">
        <f t="shared" si="9"/>
        <v>0</v>
      </c>
      <c r="K198" s="4">
        <f>Table39[[#This Row],[RN Hours Contract (W/ Admin, DON)]]/Table39[[#This Row],[RN Hours (w/ Admin, DON)]]</f>
        <v>0</v>
      </c>
      <c r="L198" s="3">
        <v>52.585999999999999</v>
      </c>
      <c r="M198" s="3">
        <v>0</v>
      </c>
      <c r="N198" s="4">
        <f>Table39[[#This Row],[RN Hours Contract]]/Table39[[#This Row],[RN Hours]]</f>
        <v>0</v>
      </c>
      <c r="O198" s="3">
        <v>4.6024444444444432</v>
      </c>
      <c r="P198" s="3">
        <v>0</v>
      </c>
      <c r="Q198" s="4">
        <f>Table39[[#This Row],[RN Admin Hours Contract]]/Table39[[#This Row],[RN Admin Hours]]</f>
        <v>0</v>
      </c>
      <c r="R198" s="3">
        <v>4.8153333333333306</v>
      </c>
      <c r="S198" s="3">
        <v>0</v>
      </c>
      <c r="T198" s="4">
        <f>Table39[[#This Row],[RN DON Hours Contract]]/Table39[[#This Row],[RN DON Hours]]</f>
        <v>0</v>
      </c>
      <c r="U198" s="3">
        <f>SUM(Table39[[#This Row],[LPN Hours]], Table39[[#This Row],[LPN Admin Hours]])</f>
        <v>50.854555555555557</v>
      </c>
      <c r="V198" s="3">
        <f>Table39[[#This Row],[LPN Hours Contract]]+Table39[[#This Row],[LPN Admin Hours Contract]]</f>
        <v>0.71111111111111114</v>
      </c>
      <c r="W198" s="4">
        <f t="shared" si="10"/>
        <v>1.3983233229405865E-2</v>
      </c>
      <c r="X198" s="3">
        <v>44.972000000000001</v>
      </c>
      <c r="Y198" s="3">
        <v>0.71111111111111114</v>
      </c>
      <c r="Z198" s="4">
        <f>Table39[[#This Row],[LPN Hours Contract]]/Table39[[#This Row],[LPN Hours]]</f>
        <v>1.5812307905165683E-2</v>
      </c>
      <c r="AA198" s="3">
        <v>5.8825555555555553</v>
      </c>
      <c r="AB198" s="3">
        <v>0</v>
      </c>
      <c r="AC198" s="4">
        <f>Table39[[#This Row],[LPN Admin Hours Contract]]/Table39[[#This Row],[LPN Admin Hours]]</f>
        <v>0</v>
      </c>
      <c r="AD198" s="3">
        <f>SUM(Table39[[#This Row],[CNA Hours]], Table39[[#This Row],[NA in Training Hours]], Table39[[#This Row],[Med Aide/Tech Hours]])</f>
        <v>138.62622222222222</v>
      </c>
      <c r="AE198" s="3">
        <f>SUM(Table39[[#This Row],[CNA Hours Contract]], Table39[[#This Row],[NA in Training Hours Contract]], Table39[[#This Row],[Med Aide/Tech Hours Contract]])</f>
        <v>11.856444444444444</v>
      </c>
      <c r="AF198" s="4">
        <f>Table39[[#This Row],[CNA/NA/Med Aide Contract Hours]]/Table39[[#This Row],[Total CNA, NA in Training, Med Aide/Tech Hours]]</f>
        <v>8.552815083886646E-2</v>
      </c>
      <c r="AG198" s="3">
        <v>138.62622222222222</v>
      </c>
      <c r="AH198" s="3">
        <v>11.856444444444444</v>
      </c>
      <c r="AI198" s="4">
        <f>Table39[[#This Row],[CNA Hours Contract]]/Table39[[#This Row],[CNA Hours]]</f>
        <v>8.552815083886646E-2</v>
      </c>
      <c r="AJ198" s="3">
        <v>0</v>
      </c>
      <c r="AK198" s="3">
        <v>0</v>
      </c>
      <c r="AL198" s="4">
        <v>0</v>
      </c>
      <c r="AM198" s="3">
        <v>0</v>
      </c>
      <c r="AN198" s="3">
        <v>0</v>
      </c>
      <c r="AO198" s="4">
        <v>0</v>
      </c>
      <c r="AP198" s="1" t="s">
        <v>196</v>
      </c>
      <c r="AQ198" s="1">
        <v>3</v>
      </c>
    </row>
    <row r="199" spans="1:43" x14ac:dyDescent="0.2">
      <c r="A199" s="1" t="s">
        <v>681</v>
      </c>
      <c r="B199" s="1" t="s">
        <v>893</v>
      </c>
      <c r="C199" s="1" t="s">
        <v>1532</v>
      </c>
      <c r="D199" s="1" t="s">
        <v>1688</v>
      </c>
      <c r="E199" s="3">
        <v>95.722222222222229</v>
      </c>
      <c r="F199" s="3">
        <f t="shared" si="11"/>
        <v>304.51799999999997</v>
      </c>
      <c r="G199" s="3">
        <f>SUM(Table39[[#This Row],[RN Hours Contract (W/ Admin, DON)]], Table39[[#This Row],[LPN Contract Hours (w/ Admin)]], Table39[[#This Row],[CNA/NA/Med Aide Contract Hours]])</f>
        <v>36.293555555555557</v>
      </c>
      <c r="H199" s="4">
        <f>Table39[[#This Row],[Total Contract Hours]]/Table39[[#This Row],[Total Hours Nurse Staffing]]</f>
        <v>0.11918361330218759</v>
      </c>
      <c r="I199" s="3">
        <f>SUM(Table39[[#This Row],[RN Hours]], Table39[[#This Row],[RN Admin Hours]], Table39[[#This Row],[RN DON Hours]])</f>
        <v>55.639555555555546</v>
      </c>
      <c r="J199" s="3">
        <f t="shared" si="9"/>
        <v>16.513555555555559</v>
      </c>
      <c r="K199" s="4">
        <f>Table39[[#This Row],[RN Hours Contract (W/ Admin, DON)]]/Table39[[#This Row],[RN Hours (w/ Admin, DON)]]</f>
        <v>0.29679524558867004</v>
      </c>
      <c r="L199" s="3">
        <v>39.319111111111106</v>
      </c>
      <c r="M199" s="3">
        <v>9.8625555555555575</v>
      </c>
      <c r="N199" s="4">
        <f>Table39[[#This Row],[RN Hours Contract]]/Table39[[#This Row],[RN Hours]]</f>
        <v>0.25083363476059151</v>
      </c>
      <c r="O199" s="3">
        <v>15.195999999999998</v>
      </c>
      <c r="P199" s="3">
        <v>5.5265555555555546</v>
      </c>
      <c r="Q199" s="4">
        <f>Table39[[#This Row],[RN Admin Hours Contract]]/Table39[[#This Row],[RN Admin Hours]]</f>
        <v>0.36368488783598019</v>
      </c>
      <c r="R199" s="3">
        <v>1.1244444444444446</v>
      </c>
      <c r="S199" s="3">
        <v>1.1244444444444446</v>
      </c>
      <c r="T199" s="4">
        <f>Table39[[#This Row],[RN DON Hours Contract]]/Table39[[#This Row],[RN DON Hours]]</f>
        <v>1</v>
      </c>
      <c r="U199" s="3">
        <f>SUM(Table39[[#This Row],[LPN Hours]], Table39[[#This Row],[LPN Admin Hours]])</f>
        <v>73.623888888888885</v>
      </c>
      <c r="V199" s="3">
        <f>Table39[[#This Row],[LPN Hours Contract]]+Table39[[#This Row],[LPN Admin Hours Contract]]</f>
        <v>13.070222222222224</v>
      </c>
      <c r="W199" s="4">
        <f t="shared" si="10"/>
        <v>0.17752691985542135</v>
      </c>
      <c r="X199" s="3">
        <v>73.623888888888885</v>
      </c>
      <c r="Y199" s="3">
        <v>13.070222222222224</v>
      </c>
      <c r="Z199" s="4">
        <f>Table39[[#This Row],[LPN Hours Contract]]/Table39[[#This Row],[LPN Hours]]</f>
        <v>0.17752691985542135</v>
      </c>
      <c r="AA199" s="3">
        <v>0</v>
      </c>
      <c r="AB199" s="3">
        <v>0</v>
      </c>
      <c r="AC199" s="4">
        <v>0</v>
      </c>
      <c r="AD199" s="3">
        <f>SUM(Table39[[#This Row],[CNA Hours]], Table39[[#This Row],[NA in Training Hours]], Table39[[#This Row],[Med Aide/Tech Hours]])</f>
        <v>175.25455555555556</v>
      </c>
      <c r="AE199" s="3">
        <f>SUM(Table39[[#This Row],[CNA Hours Contract]], Table39[[#This Row],[NA in Training Hours Contract]], Table39[[#This Row],[Med Aide/Tech Hours Contract]])</f>
        <v>6.7097777777777763</v>
      </c>
      <c r="AF199" s="4">
        <f>Table39[[#This Row],[CNA/NA/Med Aide Contract Hours]]/Table39[[#This Row],[Total CNA, NA in Training, Med Aide/Tech Hours]]</f>
        <v>3.8285896514974084E-2</v>
      </c>
      <c r="AG199" s="3">
        <v>139.82944444444445</v>
      </c>
      <c r="AH199" s="3">
        <v>6.7097777777777763</v>
      </c>
      <c r="AI199" s="4">
        <f>Table39[[#This Row],[CNA Hours Contract]]/Table39[[#This Row],[CNA Hours]]</f>
        <v>4.7985442582829073E-2</v>
      </c>
      <c r="AJ199" s="3">
        <v>35.425111111111121</v>
      </c>
      <c r="AK199" s="3">
        <v>0</v>
      </c>
      <c r="AL199" s="4">
        <f>Table39[[#This Row],[NA in Training Hours Contract]]/Table39[[#This Row],[NA in Training Hours]]</f>
        <v>0</v>
      </c>
      <c r="AM199" s="3">
        <v>0</v>
      </c>
      <c r="AN199" s="3">
        <v>0</v>
      </c>
      <c r="AO199" s="4">
        <v>0</v>
      </c>
      <c r="AP199" s="1" t="s">
        <v>197</v>
      </c>
      <c r="AQ199" s="1">
        <v>3</v>
      </c>
    </row>
    <row r="200" spans="1:43" x14ac:dyDescent="0.2">
      <c r="A200" s="1" t="s">
        <v>681</v>
      </c>
      <c r="B200" s="1" t="s">
        <v>894</v>
      </c>
      <c r="C200" s="1" t="s">
        <v>1560</v>
      </c>
      <c r="D200" s="1" t="s">
        <v>1714</v>
      </c>
      <c r="E200" s="3">
        <v>104.4</v>
      </c>
      <c r="F200" s="3">
        <f t="shared" si="11"/>
        <v>359.37300000000005</v>
      </c>
      <c r="G200" s="3">
        <f>SUM(Table39[[#This Row],[RN Hours Contract (W/ Admin, DON)]], Table39[[#This Row],[LPN Contract Hours (w/ Admin)]], Table39[[#This Row],[CNA/NA/Med Aide Contract Hours]])</f>
        <v>83.115666666666669</v>
      </c>
      <c r="H200" s="4">
        <f>Table39[[#This Row],[Total Contract Hours]]/Table39[[#This Row],[Total Hours Nurse Staffing]]</f>
        <v>0.23127966393320215</v>
      </c>
      <c r="I200" s="3">
        <f>SUM(Table39[[#This Row],[RN Hours]], Table39[[#This Row],[RN Admin Hours]], Table39[[#This Row],[RN DON Hours]])</f>
        <v>41.739777777777782</v>
      </c>
      <c r="J200" s="3">
        <f t="shared" si="9"/>
        <v>8.3231111111111105</v>
      </c>
      <c r="K200" s="4">
        <f>Table39[[#This Row],[RN Hours Contract (W/ Admin, DON)]]/Table39[[#This Row],[RN Hours (w/ Admin, DON)]]</f>
        <v>0.19940477774997467</v>
      </c>
      <c r="L200" s="3">
        <v>34.314777777777778</v>
      </c>
      <c r="M200" s="3">
        <v>8.3231111111111105</v>
      </c>
      <c r="N200" s="4">
        <f>Table39[[#This Row],[RN Hours Contract]]/Table39[[#This Row],[RN Hours]]</f>
        <v>0.24255179984004299</v>
      </c>
      <c r="O200" s="3">
        <v>1.825</v>
      </c>
      <c r="P200" s="3">
        <v>0</v>
      </c>
      <c r="Q200" s="4">
        <f>Table39[[#This Row],[RN Admin Hours Contract]]/Table39[[#This Row],[RN Admin Hours]]</f>
        <v>0</v>
      </c>
      <c r="R200" s="3">
        <v>5.6</v>
      </c>
      <c r="S200" s="3">
        <v>0</v>
      </c>
      <c r="T200" s="4">
        <f>Table39[[#This Row],[RN DON Hours Contract]]/Table39[[#This Row],[RN DON Hours]]</f>
        <v>0</v>
      </c>
      <c r="U200" s="3">
        <f>SUM(Table39[[#This Row],[LPN Hours]], Table39[[#This Row],[LPN Admin Hours]])</f>
        <v>106.37466666666666</v>
      </c>
      <c r="V200" s="3">
        <f>Table39[[#This Row],[LPN Hours Contract]]+Table39[[#This Row],[LPN Admin Hours Contract]]</f>
        <v>34.332111111111104</v>
      </c>
      <c r="W200" s="4">
        <f t="shared" si="10"/>
        <v>0.32274706174820234</v>
      </c>
      <c r="X200" s="3">
        <v>101.39688888888888</v>
      </c>
      <c r="Y200" s="3">
        <v>34.332111111111104</v>
      </c>
      <c r="Z200" s="4">
        <f>Table39[[#This Row],[LPN Hours Contract]]/Table39[[#This Row],[LPN Hours]]</f>
        <v>0.3385913659415366</v>
      </c>
      <c r="AA200" s="3">
        <v>4.9777777777777779</v>
      </c>
      <c r="AB200" s="3">
        <v>0</v>
      </c>
      <c r="AC200" s="4">
        <f>Table39[[#This Row],[LPN Admin Hours Contract]]/Table39[[#This Row],[LPN Admin Hours]]</f>
        <v>0</v>
      </c>
      <c r="AD200" s="3">
        <f>SUM(Table39[[#This Row],[CNA Hours]], Table39[[#This Row],[NA in Training Hours]], Table39[[#This Row],[Med Aide/Tech Hours]])</f>
        <v>211.25855555555557</v>
      </c>
      <c r="AE200" s="3">
        <f>SUM(Table39[[#This Row],[CNA Hours Contract]], Table39[[#This Row],[NA in Training Hours Contract]], Table39[[#This Row],[Med Aide/Tech Hours Contract]])</f>
        <v>40.460444444444448</v>
      </c>
      <c r="AF200" s="4">
        <f>Table39[[#This Row],[CNA/NA/Med Aide Contract Hours]]/Table39[[#This Row],[Total CNA, NA in Training, Med Aide/Tech Hours]]</f>
        <v>0.19152097456145104</v>
      </c>
      <c r="AG200" s="3">
        <v>211.25855555555557</v>
      </c>
      <c r="AH200" s="3">
        <v>40.460444444444448</v>
      </c>
      <c r="AI200" s="4">
        <f>Table39[[#This Row],[CNA Hours Contract]]/Table39[[#This Row],[CNA Hours]]</f>
        <v>0.19152097456145104</v>
      </c>
      <c r="AJ200" s="3">
        <v>0</v>
      </c>
      <c r="AK200" s="3">
        <v>0</v>
      </c>
      <c r="AL200" s="4">
        <v>0</v>
      </c>
      <c r="AM200" s="3">
        <v>0</v>
      </c>
      <c r="AN200" s="3">
        <v>0</v>
      </c>
      <c r="AO200" s="4">
        <v>0</v>
      </c>
      <c r="AP200" s="1" t="s">
        <v>198</v>
      </c>
      <c r="AQ200" s="1">
        <v>3</v>
      </c>
    </row>
    <row r="201" spans="1:43" x14ac:dyDescent="0.2">
      <c r="A201" s="1" t="s">
        <v>681</v>
      </c>
      <c r="B201" s="1" t="s">
        <v>895</v>
      </c>
      <c r="C201" s="1" t="s">
        <v>1471</v>
      </c>
      <c r="D201" s="1" t="s">
        <v>1716</v>
      </c>
      <c r="E201" s="3">
        <v>88.12222222222222</v>
      </c>
      <c r="F201" s="3">
        <f t="shared" si="11"/>
        <v>311.37888888888892</v>
      </c>
      <c r="G201" s="3">
        <f>SUM(Table39[[#This Row],[RN Hours Contract (W/ Admin, DON)]], Table39[[#This Row],[LPN Contract Hours (w/ Admin)]], Table39[[#This Row],[CNA/NA/Med Aide Contract Hours]])</f>
        <v>0</v>
      </c>
      <c r="H201" s="4">
        <f>Table39[[#This Row],[Total Contract Hours]]/Table39[[#This Row],[Total Hours Nurse Staffing]]</f>
        <v>0</v>
      </c>
      <c r="I201" s="3">
        <f>SUM(Table39[[#This Row],[RN Hours]], Table39[[#This Row],[RN Admin Hours]], Table39[[#This Row],[RN DON Hours]])</f>
        <v>37.784444444444446</v>
      </c>
      <c r="J201" s="3">
        <f t="shared" si="9"/>
        <v>0</v>
      </c>
      <c r="K201" s="4">
        <f>Table39[[#This Row],[RN Hours Contract (W/ Admin, DON)]]/Table39[[#This Row],[RN Hours (w/ Admin, DON)]]</f>
        <v>0</v>
      </c>
      <c r="L201" s="3">
        <v>22.191666666666666</v>
      </c>
      <c r="M201" s="3">
        <v>0</v>
      </c>
      <c r="N201" s="4">
        <f>Table39[[#This Row],[RN Hours Contract]]/Table39[[#This Row],[RN Hours]]</f>
        <v>0</v>
      </c>
      <c r="O201" s="3">
        <v>10.252777777777778</v>
      </c>
      <c r="P201" s="3">
        <v>0</v>
      </c>
      <c r="Q201" s="4">
        <f>Table39[[#This Row],[RN Admin Hours Contract]]/Table39[[#This Row],[RN Admin Hours]]</f>
        <v>0</v>
      </c>
      <c r="R201" s="3">
        <v>5.34</v>
      </c>
      <c r="S201" s="3">
        <v>0</v>
      </c>
      <c r="T201" s="4">
        <f>Table39[[#This Row],[RN DON Hours Contract]]/Table39[[#This Row],[RN DON Hours]]</f>
        <v>0</v>
      </c>
      <c r="U201" s="3">
        <f>SUM(Table39[[#This Row],[LPN Hours]], Table39[[#This Row],[LPN Admin Hours]])</f>
        <v>134.23333333333332</v>
      </c>
      <c r="V201" s="3">
        <f>Table39[[#This Row],[LPN Hours Contract]]+Table39[[#This Row],[LPN Admin Hours Contract]]</f>
        <v>0</v>
      </c>
      <c r="W201" s="4">
        <f t="shared" si="10"/>
        <v>0</v>
      </c>
      <c r="X201" s="3">
        <v>132.94999999999999</v>
      </c>
      <c r="Y201" s="3">
        <v>0</v>
      </c>
      <c r="Z201" s="4">
        <f>Table39[[#This Row],[LPN Hours Contract]]/Table39[[#This Row],[LPN Hours]]</f>
        <v>0</v>
      </c>
      <c r="AA201" s="3">
        <v>1.2833333333333334</v>
      </c>
      <c r="AB201" s="3">
        <v>0</v>
      </c>
      <c r="AC201" s="4">
        <f>Table39[[#This Row],[LPN Admin Hours Contract]]/Table39[[#This Row],[LPN Admin Hours]]</f>
        <v>0</v>
      </c>
      <c r="AD201" s="3">
        <f>SUM(Table39[[#This Row],[CNA Hours]], Table39[[#This Row],[NA in Training Hours]], Table39[[#This Row],[Med Aide/Tech Hours]])</f>
        <v>139.36111111111111</v>
      </c>
      <c r="AE201" s="3">
        <f>SUM(Table39[[#This Row],[CNA Hours Contract]], Table39[[#This Row],[NA in Training Hours Contract]], Table39[[#This Row],[Med Aide/Tech Hours Contract]])</f>
        <v>0</v>
      </c>
      <c r="AF201" s="4">
        <f>Table39[[#This Row],[CNA/NA/Med Aide Contract Hours]]/Table39[[#This Row],[Total CNA, NA in Training, Med Aide/Tech Hours]]</f>
        <v>0</v>
      </c>
      <c r="AG201" s="3">
        <v>139.36111111111111</v>
      </c>
      <c r="AH201" s="3">
        <v>0</v>
      </c>
      <c r="AI201" s="4">
        <f>Table39[[#This Row],[CNA Hours Contract]]/Table39[[#This Row],[CNA Hours]]</f>
        <v>0</v>
      </c>
      <c r="AJ201" s="3">
        <v>0</v>
      </c>
      <c r="AK201" s="3">
        <v>0</v>
      </c>
      <c r="AL201" s="4">
        <v>0</v>
      </c>
      <c r="AM201" s="3">
        <v>0</v>
      </c>
      <c r="AN201" s="3">
        <v>0</v>
      </c>
      <c r="AO201" s="4">
        <v>0</v>
      </c>
      <c r="AP201" s="1" t="s">
        <v>199</v>
      </c>
      <c r="AQ201" s="1">
        <v>3</v>
      </c>
    </row>
    <row r="202" spans="1:43" x14ac:dyDescent="0.2">
      <c r="A202" s="1" t="s">
        <v>681</v>
      </c>
      <c r="B202" s="1" t="s">
        <v>896</v>
      </c>
      <c r="C202" s="1" t="s">
        <v>1561</v>
      </c>
      <c r="D202" s="1" t="s">
        <v>1720</v>
      </c>
      <c r="E202" s="3">
        <v>102.52222222222223</v>
      </c>
      <c r="F202" s="3">
        <f t="shared" si="11"/>
        <v>328.16844444444445</v>
      </c>
      <c r="G202" s="3">
        <f>SUM(Table39[[#This Row],[RN Hours Contract (W/ Admin, DON)]], Table39[[#This Row],[LPN Contract Hours (w/ Admin)]], Table39[[#This Row],[CNA/NA/Med Aide Contract Hours]])</f>
        <v>27.780111111111115</v>
      </c>
      <c r="H202" s="4">
        <f>Table39[[#This Row],[Total Contract Hours]]/Table39[[#This Row],[Total Hours Nurse Staffing]]</f>
        <v>8.4651987664871309E-2</v>
      </c>
      <c r="I202" s="3">
        <f>SUM(Table39[[#This Row],[RN Hours]], Table39[[#This Row],[RN Admin Hours]], Table39[[#This Row],[RN DON Hours]])</f>
        <v>69.581111111111113</v>
      </c>
      <c r="J202" s="3">
        <f t="shared" si="9"/>
        <v>7.7777777777777779E-2</v>
      </c>
      <c r="K202" s="4">
        <f>Table39[[#This Row],[RN Hours Contract (W/ Admin, DON)]]/Table39[[#This Row],[RN Hours (w/ Admin, DON)]]</f>
        <v>1.1178001692668828E-3</v>
      </c>
      <c r="L202" s="3">
        <v>53.13666666666667</v>
      </c>
      <c r="M202" s="3">
        <v>7.7777777777777779E-2</v>
      </c>
      <c r="N202" s="4">
        <f>Table39[[#This Row],[RN Hours Contract]]/Table39[[#This Row],[RN Hours]]</f>
        <v>1.4637308408088157E-3</v>
      </c>
      <c r="O202" s="3">
        <v>12.266666666666667</v>
      </c>
      <c r="P202" s="3">
        <v>0</v>
      </c>
      <c r="Q202" s="4">
        <f>Table39[[#This Row],[RN Admin Hours Contract]]/Table39[[#This Row],[RN Admin Hours]]</f>
        <v>0</v>
      </c>
      <c r="R202" s="3">
        <v>4.177777777777778</v>
      </c>
      <c r="S202" s="3">
        <v>0</v>
      </c>
      <c r="T202" s="4">
        <f>Table39[[#This Row],[RN DON Hours Contract]]/Table39[[#This Row],[RN DON Hours]]</f>
        <v>0</v>
      </c>
      <c r="U202" s="3">
        <f>SUM(Table39[[#This Row],[LPN Hours]], Table39[[#This Row],[LPN Admin Hours]])</f>
        <v>78.153111111111102</v>
      </c>
      <c r="V202" s="3">
        <f>Table39[[#This Row],[LPN Hours Contract]]+Table39[[#This Row],[LPN Admin Hours Contract]]</f>
        <v>5.0935555555555556</v>
      </c>
      <c r="W202" s="4">
        <f t="shared" si="10"/>
        <v>6.5174060035997725E-2</v>
      </c>
      <c r="X202" s="3">
        <v>78.153111111111102</v>
      </c>
      <c r="Y202" s="3">
        <v>5.0935555555555556</v>
      </c>
      <c r="Z202" s="4">
        <f>Table39[[#This Row],[LPN Hours Contract]]/Table39[[#This Row],[LPN Hours]]</f>
        <v>6.5174060035997725E-2</v>
      </c>
      <c r="AA202" s="3">
        <v>0</v>
      </c>
      <c r="AB202" s="3">
        <v>0</v>
      </c>
      <c r="AC202" s="4">
        <v>0</v>
      </c>
      <c r="AD202" s="3">
        <f>SUM(Table39[[#This Row],[CNA Hours]], Table39[[#This Row],[NA in Training Hours]], Table39[[#This Row],[Med Aide/Tech Hours]])</f>
        <v>180.43422222222222</v>
      </c>
      <c r="AE202" s="3">
        <f>SUM(Table39[[#This Row],[CNA Hours Contract]], Table39[[#This Row],[NA in Training Hours Contract]], Table39[[#This Row],[Med Aide/Tech Hours Contract]])</f>
        <v>22.608777777777782</v>
      </c>
      <c r="AF202" s="4">
        <f>Table39[[#This Row],[CNA/NA/Med Aide Contract Hours]]/Table39[[#This Row],[Total CNA, NA in Training, Med Aide/Tech Hours]]</f>
        <v>0.12530204913086213</v>
      </c>
      <c r="AG202" s="3">
        <v>180.43422222222222</v>
      </c>
      <c r="AH202" s="3">
        <v>22.608777777777782</v>
      </c>
      <c r="AI202" s="4">
        <f>Table39[[#This Row],[CNA Hours Contract]]/Table39[[#This Row],[CNA Hours]]</f>
        <v>0.12530204913086213</v>
      </c>
      <c r="AJ202" s="3">
        <v>0</v>
      </c>
      <c r="AK202" s="3">
        <v>0</v>
      </c>
      <c r="AL202" s="4">
        <v>0</v>
      </c>
      <c r="AM202" s="3">
        <v>0</v>
      </c>
      <c r="AN202" s="3">
        <v>0</v>
      </c>
      <c r="AO202" s="4">
        <v>0</v>
      </c>
      <c r="AP202" s="1" t="s">
        <v>200</v>
      </c>
      <c r="AQ202" s="1">
        <v>3</v>
      </c>
    </row>
    <row r="203" spans="1:43" x14ac:dyDescent="0.2">
      <c r="A203" s="1" t="s">
        <v>681</v>
      </c>
      <c r="B203" s="1" t="s">
        <v>897</v>
      </c>
      <c r="C203" s="1" t="s">
        <v>1534</v>
      </c>
      <c r="D203" s="1" t="s">
        <v>1714</v>
      </c>
      <c r="E203" s="3">
        <v>74.8</v>
      </c>
      <c r="F203" s="3">
        <f t="shared" si="11"/>
        <v>353.1583333333333</v>
      </c>
      <c r="G203" s="3">
        <f>SUM(Table39[[#This Row],[RN Hours Contract (W/ Admin, DON)]], Table39[[#This Row],[LPN Contract Hours (w/ Admin)]], Table39[[#This Row],[CNA/NA/Med Aide Contract Hours]])</f>
        <v>81.541666666666671</v>
      </c>
      <c r="H203" s="4">
        <f>Table39[[#This Row],[Total Contract Hours]]/Table39[[#This Row],[Total Hours Nurse Staffing]]</f>
        <v>0.23089265910002599</v>
      </c>
      <c r="I203" s="3">
        <f>SUM(Table39[[#This Row],[RN Hours]], Table39[[#This Row],[RN Admin Hours]], Table39[[#This Row],[RN DON Hours]])</f>
        <v>53.772222222222226</v>
      </c>
      <c r="J203" s="3">
        <f t="shared" si="9"/>
        <v>6.541666666666667</v>
      </c>
      <c r="K203" s="4">
        <f>Table39[[#This Row],[RN Hours Contract (W/ Admin, DON)]]/Table39[[#This Row],[RN Hours (w/ Admin, DON)]]</f>
        <v>0.12165512966215518</v>
      </c>
      <c r="L203" s="3">
        <v>38.605555555555554</v>
      </c>
      <c r="M203" s="3">
        <v>6.541666666666667</v>
      </c>
      <c r="N203" s="4">
        <f>Table39[[#This Row],[RN Hours Contract]]/Table39[[#This Row],[RN Hours]]</f>
        <v>0.1694488415599367</v>
      </c>
      <c r="O203" s="3">
        <v>10.333333333333334</v>
      </c>
      <c r="P203" s="3">
        <v>0</v>
      </c>
      <c r="Q203" s="4">
        <f>Table39[[#This Row],[RN Admin Hours Contract]]/Table39[[#This Row],[RN Admin Hours]]</f>
        <v>0</v>
      </c>
      <c r="R203" s="3">
        <v>4.833333333333333</v>
      </c>
      <c r="S203" s="3">
        <v>0</v>
      </c>
      <c r="T203" s="4">
        <f>Table39[[#This Row],[RN DON Hours Contract]]/Table39[[#This Row],[RN DON Hours]]</f>
        <v>0</v>
      </c>
      <c r="U203" s="3">
        <f>SUM(Table39[[#This Row],[LPN Hours]], Table39[[#This Row],[LPN Admin Hours]])</f>
        <v>121.98333333333333</v>
      </c>
      <c r="V203" s="3">
        <f>Table39[[#This Row],[LPN Hours Contract]]+Table39[[#This Row],[LPN Admin Hours Contract]]</f>
        <v>19.894444444444446</v>
      </c>
      <c r="W203" s="4">
        <f t="shared" si="10"/>
        <v>0.16309149701689668</v>
      </c>
      <c r="X203" s="3">
        <v>116.21111111111111</v>
      </c>
      <c r="Y203" s="3">
        <v>19.894444444444446</v>
      </c>
      <c r="Z203" s="4">
        <f>Table39[[#This Row],[LPN Hours Contract]]/Table39[[#This Row],[LPN Hours]]</f>
        <v>0.17119227459604169</v>
      </c>
      <c r="AA203" s="3">
        <v>5.7722222222222221</v>
      </c>
      <c r="AB203" s="3">
        <v>0</v>
      </c>
      <c r="AC203" s="4">
        <f>Table39[[#This Row],[LPN Admin Hours Contract]]/Table39[[#This Row],[LPN Admin Hours]]</f>
        <v>0</v>
      </c>
      <c r="AD203" s="3">
        <f>SUM(Table39[[#This Row],[CNA Hours]], Table39[[#This Row],[NA in Training Hours]], Table39[[#This Row],[Med Aide/Tech Hours]])</f>
        <v>177.40277777777777</v>
      </c>
      <c r="AE203" s="3">
        <f>SUM(Table39[[#This Row],[CNA Hours Contract]], Table39[[#This Row],[NA in Training Hours Contract]], Table39[[#This Row],[Med Aide/Tech Hours Contract]])</f>
        <v>55.105555555555554</v>
      </c>
      <c r="AF203" s="4">
        <f>Table39[[#This Row],[CNA/NA/Med Aide Contract Hours]]/Table39[[#This Row],[Total CNA, NA in Training, Med Aide/Tech Hours]]</f>
        <v>0.31062397244186957</v>
      </c>
      <c r="AG203" s="3">
        <v>177.40277777777777</v>
      </c>
      <c r="AH203" s="3">
        <v>55.105555555555554</v>
      </c>
      <c r="AI203" s="4">
        <f>Table39[[#This Row],[CNA Hours Contract]]/Table39[[#This Row],[CNA Hours]]</f>
        <v>0.31062397244186957</v>
      </c>
      <c r="AJ203" s="3">
        <v>0</v>
      </c>
      <c r="AK203" s="3">
        <v>0</v>
      </c>
      <c r="AL203" s="4">
        <v>0</v>
      </c>
      <c r="AM203" s="3">
        <v>0</v>
      </c>
      <c r="AN203" s="3">
        <v>0</v>
      </c>
      <c r="AO203" s="4">
        <v>0</v>
      </c>
      <c r="AP203" s="1" t="s">
        <v>201</v>
      </c>
      <c r="AQ203" s="1">
        <v>3</v>
      </c>
    </row>
    <row r="204" spans="1:43" x14ac:dyDescent="0.2">
      <c r="A204" s="1" t="s">
        <v>681</v>
      </c>
      <c r="B204" s="1" t="s">
        <v>898</v>
      </c>
      <c r="C204" s="1" t="s">
        <v>1450</v>
      </c>
      <c r="D204" s="1" t="s">
        <v>1729</v>
      </c>
      <c r="E204" s="3">
        <v>102.68888888888888</v>
      </c>
      <c r="F204" s="3">
        <f t="shared" si="11"/>
        <v>409.60533333333331</v>
      </c>
      <c r="G204" s="3">
        <f>SUM(Table39[[#This Row],[RN Hours Contract (W/ Admin, DON)]], Table39[[#This Row],[LPN Contract Hours (w/ Admin)]], Table39[[#This Row],[CNA/NA/Med Aide Contract Hours]])</f>
        <v>30.034111111111113</v>
      </c>
      <c r="H204" s="4">
        <f>Table39[[#This Row],[Total Contract Hours]]/Table39[[#This Row],[Total Hours Nurse Staffing]]</f>
        <v>7.3324511833613285E-2</v>
      </c>
      <c r="I204" s="3">
        <f>SUM(Table39[[#This Row],[RN Hours]], Table39[[#This Row],[RN Admin Hours]], Table39[[#This Row],[RN DON Hours]])</f>
        <v>84.801333333333332</v>
      </c>
      <c r="J204" s="3">
        <f t="shared" si="9"/>
        <v>5.8317777777777779</v>
      </c>
      <c r="K204" s="4">
        <f>Table39[[#This Row],[RN Hours Contract (W/ Admin, DON)]]/Table39[[#This Row],[RN Hours (w/ Admin, DON)]]</f>
        <v>6.8769883073117308E-2</v>
      </c>
      <c r="L204" s="3">
        <v>68.342444444444439</v>
      </c>
      <c r="M204" s="3">
        <v>5.8317777777777779</v>
      </c>
      <c r="N204" s="4">
        <f>Table39[[#This Row],[RN Hours Contract]]/Table39[[#This Row],[RN Hours]]</f>
        <v>8.5331711869311738E-2</v>
      </c>
      <c r="O204" s="3">
        <v>11.344999999999999</v>
      </c>
      <c r="P204" s="3">
        <v>0</v>
      </c>
      <c r="Q204" s="4">
        <f>Table39[[#This Row],[RN Admin Hours Contract]]/Table39[[#This Row],[RN Admin Hours]]</f>
        <v>0</v>
      </c>
      <c r="R204" s="3">
        <v>5.1138888888888889</v>
      </c>
      <c r="S204" s="3">
        <v>0</v>
      </c>
      <c r="T204" s="4">
        <f>Table39[[#This Row],[RN DON Hours Contract]]/Table39[[#This Row],[RN DON Hours]]</f>
        <v>0</v>
      </c>
      <c r="U204" s="3">
        <f>SUM(Table39[[#This Row],[LPN Hours]], Table39[[#This Row],[LPN Admin Hours]])</f>
        <v>88.923777777777772</v>
      </c>
      <c r="V204" s="3">
        <f>Table39[[#This Row],[LPN Hours Contract]]+Table39[[#This Row],[LPN Admin Hours Contract]]</f>
        <v>7.8024444444444434</v>
      </c>
      <c r="W204" s="4">
        <f t="shared" si="10"/>
        <v>8.7743060848616911E-2</v>
      </c>
      <c r="X204" s="3">
        <v>84.231888888888889</v>
      </c>
      <c r="Y204" s="3">
        <v>7.8024444444444434</v>
      </c>
      <c r="Z204" s="4">
        <f>Table39[[#This Row],[LPN Hours Contract]]/Table39[[#This Row],[LPN Hours]]</f>
        <v>9.2630529213665436E-2</v>
      </c>
      <c r="AA204" s="3">
        <v>4.6918888888888892</v>
      </c>
      <c r="AB204" s="3">
        <v>0</v>
      </c>
      <c r="AC204" s="4">
        <f>Table39[[#This Row],[LPN Admin Hours Contract]]/Table39[[#This Row],[LPN Admin Hours]]</f>
        <v>0</v>
      </c>
      <c r="AD204" s="3">
        <f>SUM(Table39[[#This Row],[CNA Hours]], Table39[[#This Row],[NA in Training Hours]], Table39[[#This Row],[Med Aide/Tech Hours]])</f>
        <v>235.88022222222222</v>
      </c>
      <c r="AE204" s="3">
        <f>SUM(Table39[[#This Row],[CNA Hours Contract]], Table39[[#This Row],[NA in Training Hours Contract]], Table39[[#This Row],[Med Aide/Tech Hours Contract]])</f>
        <v>16.399888888888892</v>
      </c>
      <c r="AF204" s="4">
        <f>Table39[[#This Row],[CNA/NA/Med Aide Contract Hours]]/Table39[[#This Row],[Total CNA, NA in Training, Med Aide/Tech Hours]]</f>
        <v>6.9526341523616988E-2</v>
      </c>
      <c r="AG204" s="3">
        <v>233.66866666666667</v>
      </c>
      <c r="AH204" s="3">
        <v>16.399888888888892</v>
      </c>
      <c r="AI204" s="4">
        <f>Table39[[#This Row],[CNA Hours Contract]]/Table39[[#This Row],[CNA Hours]]</f>
        <v>7.0184373124718868E-2</v>
      </c>
      <c r="AJ204" s="3">
        <v>2.2115555555555555</v>
      </c>
      <c r="AK204" s="3">
        <v>0</v>
      </c>
      <c r="AL204" s="4">
        <f>Table39[[#This Row],[NA in Training Hours Contract]]/Table39[[#This Row],[NA in Training Hours]]</f>
        <v>0</v>
      </c>
      <c r="AM204" s="3">
        <v>0</v>
      </c>
      <c r="AN204" s="3">
        <v>0</v>
      </c>
      <c r="AO204" s="4">
        <v>0</v>
      </c>
      <c r="AP204" s="1" t="s">
        <v>202</v>
      </c>
      <c r="AQ204" s="1">
        <v>3</v>
      </c>
    </row>
    <row r="205" spans="1:43" x14ac:dyDescent="0.2">
      <c r="A205" s="1" t="s">
        <v>681</v>
      </c>
      <c r="B205" s="1" t="s">
        <v>899</v>
      </c>
      <c r="C205" s="1" t="s">
        <v>1454</v>
      </c>
      <c r="D205" s="1" t="s">
        <v>1720</v>
      </c>
      <c r="E205" s="3">
        <v>126.9</v>
      </c>
      <c r="F205" s="3">
        <f t="shared" si="11"/>
        <v>451.44166666666672</v>
      </c>
      <c r="G205" s="3">
        <f>SUM(Table39[[#This Row],[RN Hours Contract (W/ Admin, DON)]], Table39[[#This Row],[LPN Contract Hours (w/ Admin)]], Table39[[#This Row],[CNA/NA/Med Aide Contract Hours]])</f>
        <v>0</v>
      </c>
      <c r="H205" s="4">
        <f>Table39[[#This Row],[Total Contract Hours]]/Table39[[#This Row],[Total Hours Nurse Staffing]]</f>
        <v>0</v>
      </c>
      <c r="I205" s="3">
        <f>SUM(Table39[[#This Row],[RN Hours]], Table39[[#This Row],[RN Admin Hours]], Table39[[#This Row],[RN DON Hours]])</f>
        <v>119.34722222222223</v>
      </c>
      <c r="J205" s="3">
        <f t="shared" si="9"/>
        <v>0</v>
      </c>
      <c r="K205" s="4">
        <f>Table39[[#This Row],[RN Hours Contract (W/ Admin, DON)]]/Table39[[#This Row],[RN Hours (w/ Admin, DON)]]</f>
        <v>0</v>
      </c>
      <c r="L205" s="3">
        <v>93.169444444444451</v>
      </c>
      <c r="M205" s="3">
        <v>0</v>
      </c>
      <c r="N205" s="4">
        <f>Table39[[#This Row],[RN Hours Contract]]/Table39[[#This Row],[RN Hours]]</f>
        <v>0</v>
      </c>
      <c r="O205" s="3">
        <v>21.744444444444444</v>
      </c>
      <c r="P205" s="3">
        <v>0</v>
      </c>
      <c r="Q205" s="4">
        <f>Table39[[#This Row],[RN Admin Hours Contract]]/Table39[[#This Row],[RN Admin Hours]]</f>
        <v>0</v>
      </c>
      <c r="R205" s="3">
        <v>4.4333333333333336</v>
      </c>
      <c r="S205" s="3">
        <v>0</v>
      </c>
      <c r="T205" s="4">
        <f>Table39[[#This Row],[RN DON Hours Contract]]/Table39[[#This Row],[RN DON Hours]]</f>
        <v>0</v>
      </c>
      <c r="U205" s="3">
        <f>SUM(Table39[[#This Row],[LPN Hours]], Table39[[#This Row],[LPN Admin Hours]])</f>
        <v>78.05</v>
      </c>
      <c r="V205" s="3">
        <f>Table39[[#This Row],[LPN Hours Contract]]+Table39[[#This Row],[LPN Admin Hours Contract]]</f>
        <v>0</v>
      </c>
      <c r="W205" s="4">
        <f t="shared" si="10"/>
        <v>0</v>
      </c>
      <c r="X205" s="3">
        <v>78.05</v>
      </c>
      <c r="Y205" s="3">
        <v>0</v>
      </c>
      <c r="Z205" s="4">
        <f>Table39[[#This Row],[LPN Hours Contract]]/Table39[[#This Row],[LPN Hours]]</f>
        <v>0</v>
      </c>
      <c r="AA205" s="3">
        <v>0</v>
      </c>
      <c r="AB205" s="3">
        <v>0</v>
      </c>
      <c r="AC205" s="4">
        <v>0</v>
      </c>
      <c r="AD205" s="3">
        <f>SUM(Table39[[#This Row],[CNA Hours]], Table39[[#This Row],[NA in Training Hours]], Table39[[#This Row],[Med Aide/Tech Hours]])</f>
        <v>254.04444444444445</v>
      </c>
      <c r="AE205" s="3">
        <f>SUM(Table39[[#This Row],[CNA Hours Contract]], Table39[[#This Row],[NA in Training Hours Contract]], Table39[[#This Row],[Med Aide/Tech Hours Contract]])</f>
        <v>0</v>
      </c>
      <c r="AF205" s="4">
        <f>Table39[[#This Row],[CNA/NA/Med Aide Contract Hours]]/Table39[[#This Row],[Total CNA, NA in Training, Med Aide/Tech Hours]]</f>
        <v>0</v>
      </c>
      <c r="AG205" s="3">
        <v>254.04444444444445</v>
      </c>
      <c r="AH205" s="3">
        <v>0</v>
      </c>
      <c r="AI205" s="4">
        <f>Table39[[#This Row],[CNA Hours Contract]]/Table39[[#This Row],[CNA Hours]]</f>
        <v>0</v>
      </c>
      <c r="AJ205" s="3">
        <v>0</v>
      </c>
      <c r="AK205" s="3">
        <v>0</v>
      </c>
      <c r="AL205" s="4">
        <v>0</v>
      </c>
      <c r="AM205" s="3">
        <v>0</v>
      </c>
      <c r="AN205" s="3">
        <v>0</v>
      </c>
      <c r="AO205" s="4">
        <v>0</v>
      </c>
      <c r="AP205" s="1" t="s">
        <v>203</v>
      </c>
      <c r="AQ205" s="1">
        <v>3</v>
      </c>
    </row>
    <row r="206" spans="1:43" x14ac:dyDescent="0.2">
      <c r="A206" s="1" t="s">
        <v>681</v>
      </c>
      <c r="B206" s="1" t="s">
        <v>900</v>
      </c>
      <c r="C206" s="1" t="s">
        <v>1440</v>
      </c>
      <c r="D206" s="1" t="s">
        <v>1747</v>
      </c>
      <c r="E206" s="3">
        <v>97.688888888888883</v>
      </c>
      <c r="F206" s="3">
        <f t="shared" si="11"/>
        <v>357.7</v>
      </c>
      <c r="G206" s="3">
        <f>SUM(Table39[[#This Row],[RN Hours Contract (W/ Admin, DON)]], Table39[[#This Row],[LPN Contract Hours (w/ Admin)]], Table39[[#This Row],[CNA/NA/Med Aide Contract Hours]])</f>
        <v>0</v>
      </c>
      <c r="H206" s="4">
        <f>Table39[[#This Row],[Total Contract Hours]]/Table39[[#This Row],[Total Hours Nurse Staffing]]</f>
        <v>0</v>
      </c>
      <c r="I206" s="3">
        <f>SUM(Table39[[#This Row],[RN Hours]], Table39[[#This Row],[RN Admin Hours]], Table39[[#This Row],[RN DON Hours]])</f>
        <v>53.699999999999996</v>
      </c>
      <c r="J206" s="3">
        <f t="shared" si="9"/>
        <v>0</v>
      </c>
      <c r="K206" s="4">
        <f>Table39[[#This Row],[RN Hours Contract (W/ Admin, DON)]]/Table39[[#This Row],[RN Hours (w/ Admin, DON)]]</f>
        <v>0</v>
      </c>
      <c r="L206" s="3">
        <v>39.18611111111111</v>
      </c>
      <c r="M206" s="3">
        <v>0</v>
      </c>
      <c r="N206" s="4">
        <f>Table39[[#This Row],[RN Hours Contract]]/Table39[[#This Row],[RN Hours]]</f>
        <v>0</v>
      </c>
      <c r="O206" s="3">
        <v>9.65</v>
      </c>
      <c r="P206" s="3">
        <v>0</v>
      </c>
      <c r="Q206" s="4">
        <f>Table39[[#This Row],[RN Admin Hours Contract]]/Table39[[#This Row],[RN Admin Hours]]</f>
        <v>0</v>
      </c>
      <c r="R206" s="3">
        <v>4.8638888888888889</v>
      </c>
      <c r="S206" s="3">
        <v>0</v>
      </c>
      <c r="T206" s="4">
        <f>Table39[[#This Row],[RN DON Hours Contract]]/Table39[[#This Row],[RN DON Hours]]</f>
        <v>0</v>
      </c>
      <c r="U206" s="3">
        <f>SUM(Table39[[#This Row],[LPN Hours]], Table39[[#This Row],[LPN Admin Hours]])</f>
        <v>123.23611111111111</v>
      </c>
      <c r="V206" s="3">
        <f>Table39[[#This Row],[LPN Hours Contract]]+Table39[[#This Row],[LPN Admin Hours Contract]]</f>
        <v>0</v>
      </c>
      <c r="W206" s="4">
        <f t="shared" si="10"/>
        <v>0</v>
      </c>
      <c r="X206" s="3">
        <v>117.73611111111111</v>
      </c>
      <c r="Y206" s="3">
        <v>0</v>
      </c>
      <c r="Z206" s="4">
        <f>Table39[[#This Row],[LPN Hours Contract]]/Table39[[#This Row],[LPN Hours]]</f>
        <v>0</v>
      </c>
      <c r="AA206" s="3">
        <v>5.5</v>
      </c>
      <c r="AB206" s="3">
        <v>0</v>
      </c>
      <c r="AC206" s="4">
        <f>Table39[[#This Row],[LPN Admin Hours Contract]]/Table39[[#This Row],[LPN Admin Hours]]</f>
        <v>0</v>
      </c>
      <c r="AD206" s="3">
        <f>SUM(Table39[[#This Row],[CNA Hours]], Table39[[#This Row],[NA in Training Hours]], Table39[[#This Row],[Med Aide/Tech Hours]])</f>
        <v>180.76388888888889</v>
      </c>
      <c r="AE206" s="3">
        <f>SUM(Table39[[#This Row],[CNA Hours Contract]], Table39[[#This Row],[NA in Training Hours Contract]], Table39[[#This Row],[Med Aide/Tech Hours Contract]])</f>
        <v>0</v>
      </c>
      <c r="AF206" s="4">
        <f>Table39[[#This Row],[CNA/NA/Med Aide Contract Hours]]/Table39[[#This Row],[Total CNA, NA in Training, Med Aide/Tech Hours]]</f>
        <v>0</v>
      </c>
      <c r="AG206" s="3">
        <v>180.76388888888889</v>
      </c>
      <c r="AH206" s="3">
        <v>0</v>
      </c>
      <c r="AI206" s="4">
        <f>Table39[[#This Row],[CNA Hours Contract]]/Table39[[#This Row],[CNA Hours]]</f>
        <v>0</v>
      </c>
      <c r="AJ206" s="3">
        <v>0</v>
      </c>
      <c r="AK206" s="3">
        <v>0</v>
      </c>
      <c r="AL206" s="4">
        <v>0</v>
      </c>
      <c r="AM206" s="3">
        <v>0</v>
      </c>
      <c r="AN206" s="3">
        <v>0</v>
      </c>
      <c r="AO206" s="4">
        <v>0</v>
      </c>
      <c r="AP206" s="1" t="s">
        <v>204</v>
      </c>
      <c r="AQ206" s="1">
        <v>3</v>
      </c>
    </row>
    <row r="207" spans="1:43" x14ac:dyDescent="0.2">
      <c r="A207" s="1" t="s">
        <v>681</v>
      </c>
      <c r="B207" s="1" t="s">
        <v>901</v>
      </c>
      <c r="C207" s="1" t="s">
        <v>1443</v>
      </c>
      <c r="D207" s="1" t="s">
        <v>1727</v>
      </c>
      <c r="E207" s="3">
        <v>92.788888888888891</v>
      </c>
      <c r="F207" s="3">
        <f t="shared" si="11"/>
        <v>381.59722222222223</v>
      </c>
      <c r="G207" s="3">
        <f>SUM(Table39[[#This Row],[RN Hours Contract (W/ Admin, DON)]], Table39[[#This Row],[LPN Contract Hours (w/ Admin)]], Table39[[#This Row],[CNA/NA/Med Aide Contract Hours]])</f>
        <v>0</v>
      </c>
      <c r="H207" s="4">
        <f>Table39[[#This Row],[Total Contract Hours]]/Table39[[#This Row],[Total Hours Nurse Staffing]]</f>
        <v>0</v>
      </c>
      <c r="I207" s="3">
        <f>SUM(Table39[[#This Row],[RN Hours]], Table39[[#This Row],[RN Admin Hours]], Table39[[#This Row],[RN DON Hours]])</f>
        <v>78.480555555555554</v>
      </c>
      <c r="J207" s="3">
        <f t="shared" si="9"/>
        <v>0</v>
      </c>
      <c r="K207" s="4">
        <f>Table39[[#This Row],[RN Hours Contract (W/ Admin, DON)]]/Table39[[#This Row],[RN Hours (w/ Admin, DON)]]</f>
        <v>0</v>
      </c>
      <c r="L207" s="3">
        <v>59.74722222222222</v>
      </c>
      <c r="M207" s="3">
        <v>0</v>
      </c>
      <c r="N207" s="4">
        <f>Table39[[#This Row],[RN Hours Contract]]/Table39[[#This Row],[RN Hours]]</f>
        <v>0</v>
      </c>
      <c r="O207" s="3">
        <v>14.6</v>
      </c>
      <c r="P207" s="3">
        <v>0</v>
      </c>
      <c r="Q207" s="4">
        <f>Table39[[#This Row],[RN Admin Hours Contract]]/Table39[[#This Row],[RN Admin Hours]]</f>
        <v>0</v>
      </c>
      <c r="R207" s="3">
        <v>4.1333333333333337</v>
      </c>
      <c r="S207" s="3">
        <v>0</v>
      </c>
      <c r="T207" s="4">
        <f>Table39[[#This Row],[RN DON Hours Contract]]/Table39[[#This Row],[RN DON Hours]]</f>
        <v>0</v>
      </c>
      <c r="U207" s="3">
        <f>SUM(Table39[[#This Row],[LPN Hours]], Table39[[#This Row],[LPN Admin Hours]])</f>
        <v>81.211111111111109</v>
      </c>
      <c r="V207" s="3">
        <f>Table39[[#This Row],[LPN Hours Contract]]+Table39[[#This Row],[LPN Admin Hours Contract]]</f>
        <v>0</v>
      </c>
      <c r="W207" s="4">
        <f t="shared" si="10"/>
        <v>0</v>
      </c>
      <c r="X207" s="3">
        <v>81.211111111111109</v>
      </c>
      <c r="Y207" s="3">
        <v>0</v>
      </c>
      <c r="Z207" s="4">
        <f>Table39[[#This Row],[LPN Hours Contract]]/Table39[[#This Row],[LPN Hours]]</f>
        <v>0</v>
      </c>
      <c r="AA207" s="3">
        <v>0</v>
      </c>
      <c r="AB207" s="3">
        <v>0</v>
      </c>
      <c r="AC207" s="4">
        <v>0</v>
      </c>
      <c r="AD207" s="3">
        <f>SUM(Table39[[#This Row],[CNA Hours]], Table39[[#This Row],[NA in Training Hours]], Table39[[#This Row],[Med Aide/Tech Hours]])</f>
        <v>221.90555555555557</v>
      </c>
      <c r="AE207" s="3">
        <f>SUM(Table39[[#This Row],[CNA Hours Contract]], Table39[[#This Row],[NA in Training Hours Contract]], Table39[[#This Row],[Med Aide/Tech Hours Contract]])</f>
        <v>0</v>
      </c>
      <c r="AF207" s="4">
        <f>Table39[[#This Row],[CNA/NA/Med Aide Contract Hours]]/Table39[[#This Row],[Total CNA, NA in Training, Med Aide/Tech Hours]]</f>
        <v>0</v>
      </c>
      <c r="AG207" s="3">
        <v>221.90555555555557</v>
      </c>
      <c r="AH207" s="3">
        <v>0</v>
      </c>
      <c r="AI207" s="4">
        <f>Table39[[#This Row],[CNA Hours Contract]]/Table39[[#This Row],[CNA Hours]]</f>
        <v>0</v>
      </c>
      <c r="AJ207" s="3">
        <v>0</v>
      </c>
      <c r="AK207" s="3">
        <v>0</v>
      </c>
      <c r="AL207" s="4">
        <v>0</v>
      </c>
      <c r="AM207" s="3">
        <v>0</v>
      </c>
      <c r="AN207" s="3">
        <v>0</v>
      </c>
      <c r="AO207" s="4">
        <v>0</v>
      </c>
      <c r="AP207" s="1" t="s">
        <v>205</v>
      </c>
      <c r="AQ207" s="1">
        <v>3</v>
      </c>
    </row>
    <row r="208" spans="1:43" x14ac:dyDescent="0.2">
      <c r="A208" s="1" t="s">
        <v>681</v>
      </c>
      <c r="B208" s="1" t="s">
        <v>902</v>
      </c>
      <c r="C208" s="1" t="s">
        <v>1562</v>
      </c>
      <c r="D208" s="1" t="s">
        <v>1725</v>
      </c>
      <c r="E208" s="3">
        <v>109.05555555555556</v>
      </c>
      <c r="F208" s="3">
        <f t="shared" si="11"/>
        <v>390.99644444444442</v>
      </c>
      <c r="G208" s="3">
        <f>SUM(Table39[[#This Row],[RN Hours Contract (W/ Admin, DON)]], Table39[[#This Row],[LPN Contract Hours (w/ Admin)]], Table39[[#This Row],[CNA/NA/Med Aide Contract Hours]])</f>
        <v>93.146444444444455</v>
      </c>
      <c r="H208" s="4">
        <f>Table39[[#This Row],[Total Contract Hours]]/Table39[[#This Row],[Total Hours Nurse Staffing]]</f>
        <v>0.23822836695303853</v>
      </c>
      <c r="I208" s="3">
        <f>SUM(Table39[[#This Row],[RN Hours]], Table39[[#This Row],[RN Admin Hours]], Table39[[#This Row],[RN DON Hours]])</f>
        <v>67.773888888888877</v>
      </c>
      <c r="J208" s="3">
        <f t="shared" si="9"/>
        <v>4.918333333333333</v>
      </c>
      <c r="K208" s="4">
        <f>Table39[[#This Row],[RN Hours Contract (W/ Admin, DON)]]/Table39[[#This Row],[RN Hours (w/ Admin, DON)]]</f>
        <v>7.2569737607895549E-2</v>
      </c>
      <c r="L208" s="3">
        <v>46.682222222222215</v>
      </c>
      <c r="M208" s="3">
        <v>4.918333333333333</v>
      </c>
      <c r="N208" s="4">
        <f>Table39[[#This Row],[RN Hours Contract]]/Table39[[#This Row],[RN Hours]]</f>
        <v>0.10535773789689153</v>
      </c>
      <c r="O208" s="3">
        <v>16.113888888888887</v>
      </c>
      <c r="P208" s="3">
        <v>0</v>
      </c>
      <c r="Q208" s="4">
        <f>Table39[[#This Row],[RN Admin Hours Contract]]/Table39[[#This Row],[RN Admin Hours]]</f>
        <v>0</v>
      </c>
      <c r="R208" s="3">
        <v>4.9777777777777779</v>
      </c>
      <c r="S208" s="3">
        <v>0</v>
      </c>
      <c r="T208" s="4">
        <f>Table39[[#This Row],[RN DON Hours Contract]]/Table39[[#This Row],[RN DON Hours]]</f>
        <v>0</v>
      </c>
      <c r="U208" s="3">
        <f>SUM(Table39[[#This Row],[LPN Hours]], Table39[[#This Row],[LPN Admin Hours]])</f>
        <v>108.7811111111111</v>
      </c>
      <c r="V208" s="3">
        <f>Table39[[#This Row],[LPN Hours Contract]]+Table39[[#This Row],[LPN Admin Hours Contract]]</f>
        <v>48.178333333333349</v>
      </c>
      <c r="W208" s="4">
        <f t="shared" si="10"/>
        <v>0.44289245477666689</v>
      </c>
      <c r="X208" s="3">
        <v>108.7811111111111</v>
      </c>
      <c r="Y208" s="3">
        <v>48.178333333333349</v>
      </c>
      <c r="Z208" s="4">
        <f>Table39[[#This Row],[LPN Hours Contract]]/Table39[[#This Row],[LPN Hours]]</f>
        <v>0.44289245477666689</v>
      </c>
      <c r="AA208" s="3">
        <v>0</v>
      </c>
      <c r="AB208" s="3">
        <v>0</v>
      </c>
      <c r="AC208" s="4">
        <v>0</v>
      </c>
      <c r="AD208" s="3">
        <f>SUM(Table39[[#This Row],[CNA Hours]], Table39[[#This Row],[NA in Training Hours]], Table39[[#This Row],[Med Aide/Tech Hours]])</f>
        <v>214.44144444444444</v>
      </c>
      <c r="AE208" s="3">
        <f>SUM(Table39[[#This Row],[CNA Hours Contract]], Table39[[#This Row],[NA in Training Hours Contract]], Table39[[#This Row],[Med Aide/Tech Hours Contract]])</f>
        <v>40.049777777777777</v>
      </c>
      <c r="AF208" s="4">
        <f>Table39[[#This Row],[CNA/NA/Med Aide Contract Hours]]/Table39[[#This Row],[Total CNA, NA in Training, Med Aide/Tech Hours]]</f>
        <v>0.1867632345115709</v>
      </c>
      <c r="AG208" s="3">
        <v>214.44144444444444</v>
      </c>
      <c r="AH208" s="3">
        <v>40.049777777777777</v>
      </c>
      <c r="AI208" s="4">
        <f>Table39[[#This Row],[CNA Hours Contract]]/Table39[[#This Row],[CNA Hours]]</f>
        <v>0.1867632345115709</v>
      </c>
      <c r="AJ208" s="3">
        <v>0</v>
      </c>
      <c r="AK208" s="3">
        <v>0</v>
      </c>
      <c r="AL208" s="4">
        <v>0</v>
      </c>
      <c r="AM208" s="3">
        <v>0</v>
      </c>
      <c r="AN208" s="3">
        <v>0</v>
      </c>
      <c r="AO208" s="4">
        <v>0</v>
      </c>
      <c r="AP208" s="1" t="s">
        <v>206</v>
      </c>
      <c r="AQ208" s="1">
        <v>3</v>
      </c>
    </row>
    <row r="209" spans="1:43" x14ac:dyDescent="0.2">
      <c r="A209" s="1" t="s">
        <v>681</v>
      </c>
      <c r="B209" s="1" t="s">
        <v>903</v>
      </c>
      <c r="C209" s="1" t="s">
        <v>1563</v>
      </c>
      <c r="D209" s="1" t="s">
        <v>1737</v>
      </c>
      <c r="E209" s="3">
        <v>111.78888888888889</v>
      </c>
      <c r="F209" s="3">
        <f t="shared" si="11"/>
        <v>361.23444444444442</v>
      </c>
      <c r="G209" s="3">
        <f>SUM(Table39[[#This Row],[RN Hours Contract (W/ Admin, DON)]], Table39[[#This Row],[LPN Contract Hours (w/ Admin)]], Table39[[#This Row],[CNA/NA/Med Aide Contract Hours]])</f>
        <v>86.237111111111105</v>
      </c>
      <c r="H209" s="4">
        <f>Table39[[#This Row],[Total Contract Hours]]/Table39[[#This Row],[Total Hours Nurse Staffing]]</f>
        <v>0.23872892642820451</v>
      </c>
      <c r="I209" s="3">
        <f>SUM(Table39[[#This Row],[RN Hours]], Table39[[#This Row],[RN Admin Hours]], Table39[[#This Row],[RN DON Hours]])</f>
        <v>57.546111111111109</v>
      </c>
      <c r="J209" s="3">
        <f t="shared" si="9"/>
        <v>0.85</v>
      </c>
      <c r="K209" s="4">
        <f>Table39[[#This Row],[RN Hours Contract (W/ Admin, DON)]]/Table39[[#This Row],[RN Hours (w/ Admin, DON)]]</f>
        <v>1.4770763542280104E-2</v>
      </c>
      <c r="L209" s="3">
        <v>43.573888888888888</v>
      </c>
      <c r="M209" s="3">
        <v>0.85</v>
      </c>
      <c r="N209" s="4">
        <f>Table39[[#This Row],[RN Hours Contract]]/Table39[[#This Row],[RN Hours]]</f>
        <v>1.9507095227774024E-2</v>
      </c>
      <c r="O209" s="3">
        <v>8.5500000000000007</v>
      </c>
      <c r="P209" s="3">
        <v>0</v>
      </c>
      <c r="Q209" s="4">
        <f>Table39[[#This Row],[RN Admin Hours Contract]]/Table39[[#This Row],[RN Admin Hours]]</f>
        <v>0</v>
      </c>
      <c r="R209" s="3">
        <v>5.4222222222222225</v>
      </c>
      <c r="S209" s="3">
        <v>0</v>
      </c>
      <c r="T209" s="4">
        <f>Table39[[#This Row],[RN DON Hours Contract]]/Table39[[#This Row],[RN DON Hours]]</f>
        <v>0</v>
      </c>
      <c r="U209" s="3">
        <f>SUM(Table39[[#This Row],[LPN Hours]], Table39[[#This Row],[LPN Admin Hours]])</f>
        <v>96.274000000000001</v>
      </c>
      <c r="V209" s="3">
        <f>Table39[[#This Row],[LPN Hours Contract]]+Table39[[#This Row],[LPN Admin Hours Contract]]</f>
        <v>33.470666666666666</v>
      </c>
      <c r="W209" s="4">
        <f t="shared" si="10"/>
        <v>0.34766049677656136</v>
      </c>
      <c r="X209" s="3">
        <v>96.274000000000001</v>
      </c>
      <c r="Y209" s="3">
        <v>33.470666666666666</v>
      </c>
      <c r="Z209" s="4">
        <f>Table39[[#This Row],[LPN Hours Contract]]/Table39[[#This Row],[LPN Hours]]</f>
        <v>0.34766049677656136</v>
      </c>
      <c r="AA209" s="3">
        <v>0</v>
      </c>
      <c r="AB209" s="3">
        <v>0</v>
      </c>
      <c r="AC209" s="4">
        <v>0</v>
      </c>
      <c r="AD209" s="3">
        <f>SUM(Table39[[#This Row],[CNA Hours]], Table39[[#This Row],[NA in Training Hours]], Table39[[#This Row],[Med Aide/Tech Hours]])</f>
        <v>207.41433333333333</v>
      </c>
      <c r="AE209" s="3">
        <f>SUM(Table39[[#This Row],[CNA Hours Contract]], Table39[[#This Row],[NA in Training Hours Contract]], Table39[[#This Row],[Med Aide/Tech Hours Contract]])</f>
        <v>51.916444444444437</v>
      </c>
      <c r="AF209" s="4">
        <f>Table39[[#This Row],[CNA/NA/Med Aide Contract Hours]]/Table39[[#This Row],[Total CNA, NA in Training, Med Aide/Tech Hours]]</f>
        <v>0.25030307023676168</v>
      </c>
      <c r="AG209" s="3">
        <v>207.41433333333333</v>
      </c>
      <c r="AH209" s="3">
        <v>51.916444444444437</v>
      </c>
      <c r="AI209" s="4">
        <f>Table39[[#This Row],[CNA Hours Contract]]/Table39[[#This Row],[CNA Hours]]</f>
        <v>0.25030307023676168</v>
      </c>
      <c r="AJ209" s="3">
        <v>0</v>
      </c>
      <c r="AK209" s="3">
        <v>0</v>
      </c>
      <c r="AL209" s="4">
        <v>0</v>
      </c>
      <c r="AM209" s="3">
        <v>0</v>
      </c>
      <c r="AN209" s="3">
        <v>0</v>
      </c>
      <c r="AO209" s="4">
        <v>0</v>
      </c>
      <c r="AP209" s="1" t="s">
        <v>207</v>
      </c>
      <c r="AQ209" s="1">
        <v>3</v>
      </c>
    </row>
    <row r="210" spans="1:43" x14ac:dyDescent="0.2">
      <c r="A210" s="1" t="s">
        <v>681</v>
      </c>
      <c r="B210" s="1" t="s">
        <v>904</v>
      </c>
      <c r="C210" s="1" t="s">
        <v>1564</v>
      </c>
      <c r="D210" s="1" t="s">
        <v>1743</v>
      </c>
      <c r="E210" s="3">
        <v>72</v>
      </c>
      <c r="F210" s="3">
        <f t="shared" si="11"/>
        <v>230.89666666666668</v>
      </c>
      <c r="G210" s="3">
        <f>SUM(Table39[[#This Row],[RN Hours Contract (W/ Admin, DON)]], Table39[[#This Row],[LPN Contract Hours (w/ Admin)]], Table39[[#This Row],[CNA/NA/Med Aide Contract Hours]])</f>
        <v>6.4591111111111115</v>
      </c>
      <c r="H210" s="4">
        <f>Table39[[#This Row],[Total Contract Hours]]/Table39[[#This Row],[Total Hours Nurse Staffing]]</f>
        <v>2.797403359848321E-2</v>
      </c>
      <c r="I210" s="3">
        <f>SUM(Table39[[#This Row],[RN Hours]], Table39[[#This Row],[RN Admin Hours]], Table39[[#This Row],[RN DON Hours]])</f>
        <v>39.755555555555553</v>
      </c>
      <c r="J210" s="3">
        <f t="shared" si="9"/>
        <v>0</v>
      </c>
      <c r="K210" s="4">
        <f>Table39[[#This Row],[RN Hours Contract (W/ Admin, DON)]]/Table39[[#This Row],[RN Hours (w/ Admin, DON)]]</f>
        <v>0</v>
      </c>
      <c r="L210" s="3">
        <v>29.422222222222221</v>
      </c>
      <c r="M210" s="3">
        <v>0</v>
      </c>
      <c r="N210" s="4">
        <f>Table39[[#This Row],[RN Hours Contract]]/Table39[[#This Row],[RN Hours]]</f>
        <v>0</v>
      </c>
      <c r="O210" s="3">
        <v>5.7</v>
      </c>
      <c r="P210" s="3">
        <v>0</v>
      </c>
      <c r="Q210" s="4">
        <f>Table39[[#This Row],[RN Admin Hours Contract]]/Table39[[#This Row],[RN Admin Hours]]</f>
        <v>0</v>
      </c>
      <c r="R210" s="3">
        <v>4.6333333333333337</v>
      </c>
      <c r="S210" s="3">
        <v>0</v>
      </c>
      <c r="T210" s="4">
        <f>Table39[[#This Row],[RN DON Hours Contract]]/Table39[[#This Row],[RN DON Hours]]</f>
        <v>0</v>
      </c>
      <c r="U210" s="3">
        <f>SUM(Table39[[#This Row],[LPN Hours]], Table39[[#This Row],[LPN Admin Hours]])</f>
        <v>62.334222222222223</v>
      </c>
      <c r="V210" s="3">
        <f>Table39[[#This Row],[LPN Hours Contract]]+Table39[[#This Row],[LPN Admin Hours Contract]]</f>
        <v>0</v>
      </c>
      <c r="W210" s="4">
        <f t="shared" si="10"/>
        <v>0</v>
      </c>
      <c r="X210" s="3">
        <v>62.334222222222223</v>
      </c>
      <c r="Y210" s="3">
        <v>0</v>
      </c>
      <c r="Z210" s="4">
        <f>Table39[[#This Row],[LPN Hours Contract]]/Table39[[#This Row],[LPN Hours]]</f>
        <v>0</v>
      </c>
      <c r="AA210" s="3">
        <v>0</v>
      </c>
      <c r="AB210" s="3">
        <v>0</v>
      </c>
      <c r="AC210" s="4">
        <v>0</v>
      </c>
      <c r="AD210" s="3">
        <f>SUM(Table39[[#This Row],[CNA Hours]], Table39[[#This Row],[NA in Training Hours]], Table39[[#This Row],[Med Aide/Tech Hours]])</f>
        <v>128.80688888888889</v>
      </c>
      <c r="AE210" s="3">
        <f>SUM(Table39[[#This Row],[CNA Hours Contract]], Table39[[#This Row],[NA in Training Hours Contract]], Table39[[#This Row],[Med Aide/Tech Hours Contract]])</f>
        <v>6.4591111111111115</v>
      </c>
      <c r="AF210" s="4">
        <f>Table39[[#This Row],[CNA/NA/Med Aide Contract Hours]]/Table39[[#This Row],[Total CNA, NA in Training, Med Aide/Tech Hours]]</f>
        <v>5.0145696141165673E-2</v>
      </c>
      <c r="AG210" s="3">
        <v>118.03255555555556</v>
      </c>
      <c r="AH210" s="3">
        <v>6.4591111111111115</v>
      </c>
      <c r="AI210" s="4">
        <f>Table39[[#This Row],[CNA Hours Contract]]/Table39[[#This Row],[CNA Hours]]</f>
        <v>5.4723131941940686E-2</v>
      </c>
      <c r="AJ210" s="3">
        <v>10.774333333333335</v>
      </c>
      <c r="AK210" s="3">
        <v>0</v>
      </c>
      <c r="AL210" s="4">
        <f>Table39[[#This Row],[NA in Training Hours Contract]]/Table39[[#This Row],[NA in Training Hours]]</f>
        <v>0</v>
      </c>
      <c r="AM210" s="3">
        <v>0</v>
      </c>
      <c r="AN210" s="3">
        <v>0</v>
      </c>
      <c r="AO210" s="4">
        <v>0</v>
      </c>
      <c r="AP210" s="1" t="s">
        <v>208</v>
      </c>
      <c r="AQ210" s="1">
        <v>3</v>
      </c>
    </row>
    <row r="211" spans="1:43" x14ac:dyDescent="0.2">
      <c r="A211" s="1" t="s">
        <v>681</v>
      </c>
      <c r="B211" s="1" t="s">
        <v>905</v>
      </c>
      <c r="C211" s="1" t="s">
        <v>1565</v>
      </c>
      <c r="D211" s="1" t="s">
        <v>1697</v>
      </c>
      <c r="E211" s="3">
        <v>112.01111111111111</v>
      </c>
      <c r="F211" s="3">
        <f t="shared" si="11"/>
        <v>366.86822222222224</v>
      </c>
      <c r="G211" s="3">
        <f>SUM(Table39[[#This Row],[RN Hours Contract (W/ Admin, DON)]], Table39[[#This Row],[LPN Contract Hours (w/ Admin)]], Table39[[#This Row],[CNA/NA/Med Aide Contract Hours]])</f>
        <v>0</v>
      </c>
      <c r="H211" s="4">
        <f>Table39[[#This Row],[Total Contract Hours]]/Table39[[#This Row],[Total Hours Nurse Staffing]]</f>
        <v>0</v>
      </c>
      <c r="I211" s="3">
        <f>SUM(Table39[[#This Row],[RN Hours]], Table39[[#This Row],[RN Admin Hours]], Table39[[#This Row],[RN DON Hours]])</f>
        <v>51.391222222222225</v>
      </c>
      <c r="J211" s="3">
        <f t="shared" si="9"/>
        <v>0</v>
      </c>
      <c r="K211" s="4">
        <f>Table39[[#This Row],[RN Hours Contract (W/ Admin, DON)]]/Table39[[#This Row],[RN Hours (w/ Admin, DON)]]</f>
        <v>0</v>
      </c>
      <c r="L211" s="3">
        <v>23.653111111111112</v>
      </c>
      <c r="M211" s="3">
        <v>0</v>
      </c>
      <c r="N211" s="4">
        <f>Table39[[#This Row],[RN Hours Contract]]/Table39[[#This Row],[RN Hours]]</f>
        <v>0</v>
      </c>
      <c r="O211" s="3">
        <v>22.582555555555555</v>
      </c>
      <c r="P211" s="3">
        <v>0</v>
      </c>
      <c r="Q211" s="4">
        <f>Table39[[#This Row],[RN Admin Hours Contract]]/Table39[[#This Row],[RN Admin Hours]]</f>
        <v>0</v>
      </c>
      <c r="R211" s="3">
        <v>5.1555555555555559</v>
      </c>
      <c r="S211" s="3">
        <v>0</v>
      </c>
      <c r="T211" s="4">
        <f>Table39[[#This Row],[RN DON Hours Contract]]/Table39[[#This Row],[RN DON Hours]]</f>
        <v>0</v>
      </c>
      <c r="U211" s="3">
        <f>SUM(Table39[[#This Row],[LPN Hours]], Table39[[#This Row],[LPN Admin Hours]])</f>
        <v>102.15377777777778</v>
      </c>
      <c r="V211" s="3">
        <f>Table39[[#This Row],[LPN Hours Contract]]+Table39[[#This Row],[LPN Admin Hours Contract]]</f>
        <v>0</v>
      </c>
      <c r="W211" s="4">
        <f t="shared" si="10"/>
        <v>0</v>
      </c>
      <c r="X211" s="3">
        <v>102.15377777777778</v>
      </c>
      <c r="Y211" s="3">
        <v>0</v>
      </c>
      <c r="Z211" s="4">
        <f>Table39[[#This Row],[LPN Hours Contract]]/Table39[[#This Row],[LPN Hours]]</f>
        <v>0</v>
      </c>
      <c r="AA211" s="3">
        <v>0</v>
      </c>
      <c r="AB211" s="3">
        <v>0</v>
      </c>
      <c r="AC211" s="4">
        <v>0</v>
      </c>
      <c r="AD211" s="3">
        <f>SUM(Table39[[#This Row],[CNA Hours]], Table39[[#This Row],[NA in Training Hours]], Table39[[#This Row],[Med Aide/Tech Hours]])</f>
        <v>213.32322222222223</v>
      </c>
      <c r="AE211" s="3">
        <f>SUM(Table39[[#This Row],[CNA Hours Contract]], Table39[[#This Row],[NA in Training Hours Contract]], Table39[[#This Row],[Med Aide/Tech Hours Contract]])</f>
        <v>0</v>
      </c>
      <c r="AF211" s="4">
        <f>Table39[[#This Row],[CNA/NA/Med Aide Contract Hours]]/Table39[[#This Row],[Total CNA, NA in Training, Med Aide/Tech Hours]]</f>
        <v>0</v>
      </c>
      <c r="AG211" s="3">
        <v>213.32322222222223</v>
      </c>
      <c r="AH211" s="3">
        <v>0</v>
      </c>
      <c r="AI211" s="4">
        <f>Table39[[#This Row],[CNA Hours Contract]]/Table39[[#This Row],[CNA Hours]]</f>
        <v>0</v>
      </c>
      <c r="AJ211" s="3">
        <v>0</v>
      </c>
      <c r="AK211" s="3">
        <v>0</v>
      </c>
      <c r="AL211" s="4">
        <v>0</v>
      </c>
      <c r="AM211" s="3">
        <v>0</v>
      </c>
      <c r="AN211" s="3">
        <v>0</v>
      </c>
      <c r="AO211" s="4">
        <v>0</v>
      </c>
      <c r="AP211" s="1" t="s">
        <v>209</v>
      </c>
      <c r="AQ211" s="1">
        <v>3</v>
      </c>
    </row>
    <row r="212" spans="1:43" x14ac:dyDescent="0.2">
      <c r="A212" s="1" t="s">
        <v>681</v>
      </c>
      <c r="B212" s="1" t="s">
        <v>906</v>
      </c>
      <c r="C212" s="1" t="s">
        <v>1428</v>
      </c>
      <c r="D212" s="1" t="s">
        <v>1735</v>
      </c>
      <c r="E212" s="3">
        <v>95.033333333333331</v>
      </c>
      <c r="F212" s="3">
        <f t="shared" si="11"/>
        <v>351.95788888888887</v>
      </c>
      <c r="G212" s="3">
        <f>SUM(Table39[[#This Row],[RN Hours Contract (W/ Admin, DON)]], Table39[[#This Row],[LPN Contract Hours (w/ Admin)]], Table39[[#This Row],[CNA/NA/Med Aide Contract Hours]])</f>
        <v>2.1333333333333333</v>
      </c>
      <c r="H212" s="4">
        <f>Table39[[#This Row],[Total Contract Hours]]/Table39[[#This Row],[Total Hours Nurse Staffing]]</f>
        <v>6.0613312009233427E-3</v>
      </c>
      <c r="I212" s="3">
        <f>SUM(Table39[[#This Row],[RN Hours]], Table39[[#This Row],[RN Admin Hours]], Table39[[#This Row],[RN DON Hours]])</f>
        <v>55.182666666666663</v>
      </c>
      <c r="J212" s="3">
        <f t="shared" si="9"/>
        <v>2.1333333333333333</v>
      </c>
      <c r="K212" s="4">
        <f>Table39[[#This Row],[RN Hours Contract (W/ Admin, DON)]]/Table39[[#This Row],[RN Hours (w/ Admin, DON)]]</f>
        <v>3.8659482446178756E-2</v>
      </c>
      <c r="L212" s="3">
        <v>43.263333333333328</v>
      </c>
      <c r="M212" s="3">
        <v>0</v>
      </c>
      <c r="N212" s="4">
        <f>Table39[[#This Row],[RN Hours Contract]]/Table39[[#This Row],[RN Hours]]</f>
        <v>0</v>
      </c>
      <c r="O212" s="3">
        <v>6.2922222222222217</v>
      </c>
      <c r="P212" s="3">
        <v>2.1333333333333333</v>
      </c>
      <c r="Q212" s="4">
        <f>Table39[[#This Row],[RN Admin Hours Contract]]/Table39[[#This Row],[RN Admin Hours]]</f>
        <v>0.33904291011831189</v>
      </c>
      <c r="R212" s="3">
        <v>5.6271111111111107</v>
      </c>
      <c r="S212" s="3">
        <v>0</v>
      </c>
      <c r="T212" s="4">
        <f>Table39[[#This Row],[RN DON Hours Contract]]/Table39[[#This Row],[RN DON Hours]]</f>
        <v>0</v>
      </c>
      <c r="U212" s="3">
        <f>SUM(Table39[[#This Row],[LPN Hours]], Table39[[#This Row],[LPN Admin Hours]])</f>
        <v>94.805555555555557</v>
      </c>
      <c r="V212" s="3">
        <f>Table39[[#This Row],[LPN Hours Contract]]+Table39[[#This Row],[LPN Admin Hours Contract]]</f>
        <v>0</v>
      </c>
      <c r="W212" s="4">
        <f t="shared" si="10"/>
        <v>0</v>
      </c>
      <c r="X212" s="3">
        <v>83.023777777777781</v>
      </c>
      <c r="Y212" s="3">
        <v>0</v>
      </c>
      <c r="Z212" s="4">
        <f>Table39[[#This Row],[LPN Hours Contract]]/Table39[[#This Row],[LPN Hours]]</f>
        <v>0</v>
      </c>
      <c r="AA212" s="3">
        <v>11.781777777777776</v>
      </c>
      <c r="AB212" s="3">
        <v>0</v>
      </c>
      <c r="AC212" s="4">
        <f>Table39[[#This Row],[LPN Admin Hours Contract]]/Table39[[#This Row],[LPN Admin Hours]]</f>
        <v>0</v>
      </c>
      <c r="AD212" s="3">
        <f>SUM(Table39[[#This Row],[CNA Hours]], Table39[[#This Row],[NA in Training Hours]], Table39[[#This Row],[Med Aide/Tech Hours]])</f>
        <v>201.96966666666665</v>
      </c>
      <c r="AE212" s="3">
        <f>SUM(Table39[[#This Row],[CNA Hours Contract]], Table39[[#This Row],[NA in Training Hours Contract]], Table39[[#This Row],[Med Aide/Tech Hours Contract]])</f>
        <v>0</v>
      </c>
      <c r="AF212" s="4">
        <f>Table39[[#This Row],[CNA/NA/Med Aide Contract Hours]]/Table39[[#This Row],[Total CNA, NA in Training, Med Aide/Tech Hours]]</f>
        <v>0</v>
      </c>
      <c r="AG212" s="3">
        <v>186.61222222222221</v>
      </c>
      <c r="AH212" s="3">
        <v>0</v>
      </c>
      <c r="AI212" s="4">
        <f>Table39[[#This Row],[CNA Hours Contract]]/Table39[[#This Row],[CNA Hours]]</f>
        <v>0</v>
      </c>
      <c r="AJ212" s="3">
        <v>15.357444444444445</v>
      </c>
      <c r="AK212" s="3">
        <v>0</v>
      </c>
      <c r="AL212" s="4">
        <f>Table39[[#This Row],[NA in Training Hours Contract]]/Table39[[#This Row],[NA in Training Hours]]</f>
        <v>0</v>
      </c>
      <c r="AM212" s="3">
        <v>0</v>
      </c>
      <c r="AN212" s="3">
        <v>0</v>
      </c>
      <c r="AO212" s="4">
        <v>0</v>
      </c>
      <c r="AP212" s="1" t="s">
        <v>210</v>
      </c>
      <c r="AQ212" s="1">
        <v>3</v>
      </c>
    </row>
    <row r="213" spans="1:43" x14ac:dyDescent="0.2">
      <c r="A213" s="1" t="s">
        <v>681</v>
      </c>
      <c r="B213" s="1" t="s">
        <v>907</v>
      </c>
      <c r="C213" s="1" t="s">
        <v>1467</v>
      </c>
      <c r="D213" s="1" t="s">
        <v>1721</v>
      </c>
      <c r="E213" s="3">
        <v>121.51111111111111</v>
      </c>
      <c r="F213" s="3">
        <f t="shared" si="11"/>
        <v>458.99855555555553</v>
      </c>
      <c r="G213" s="3">
        <f>SUM(Table39[[#This Row],[RN Hours Contract (W/ Admin, DON)]], Table39[[#This Row],[LPN Contract Hours (w/ Admin)]], Table39[[#This Row],[CNA/NA/Med Aide Contract Hours]])</f>
        <v>0</v>
      </c>
      <c r="H213" s="4">
        <f>Table39[[#This Row],[Total Contract Hours]]/Table39[[#This Row],[Total Hours Nurse Staffing]]</f>
        <v>0</v>
      </c>
      <c r="I213" s="3">
        <f>SUM(Table39[[#This Row],[RN Hours]], Table39[[#This Row],[RN Admin Hours]], Table39[[#This Row],[RN DON Hours]])</f>
        <v>76.858999999999995</v>
      </c>
      <c r="J213" s="3">
        <f t="shared" si="9"/>
        <v>0</v>
      </c>
      <c r="K213" s="4">
        <f>Table39[[#This Row],[RN Hours Contract (W/ Admin, DON)]]/Table39[[#This Row],[RN Hours (w/ Admin, DON)]]</f>
        <v>0</v>
      </c>
      <c r="L213" s="3">
        <v>56.406888888888886</v>
      </c>
      <c r="M213" s="3">
        <v>0</v>
      </c>
      <c r="N213" s="4">
        <f>Table39[[#This Row],[RN Hours Contract]]/Table39[[#This Row],[RN Hours]]</f>
        <v>0</v>
      </c>
      <c r="O213" s="3">
        <v>14.557666666666664</v>
      </c>
      <c r="P213" s="3">
        <v>0</v>
      </c>
      <c r="Q213" s="4">
        <f>Table39[[#This Row],[RN Admin Hours Contract]]/Table39[[#This Row],[RN Admin Hours]]</f>
        <v>0</v>
      </c>
      <c r="R213" s="3">
        <v>5.8944444444444448</v>
      </c>
      <c r="S213" s="3">
        <v>0</v>
      </c>
      <c r="T213" s="4">
        <f>Table39[[#This Row],[RN DON Hours Contract]]/Table39[[#This Row],[RN DON Hours]]</f>
        <v>0</v>
      </c>
      <c r="U213" s="3">
        <f>SUM(Table39[[#This Row],[LPN Hours]], Table39[[#This Row],[LPN Admin Hours]])</f>
        <v>90.836666666666673</v>
      </c>
      <c r="V213" s="3">
        <f>Table39[[#This Row],[LPN Hours Contract]]+Table39[[#This Row],[LPN Admin Hours Contract]]</f>
        <v>0</v>
      </c>
      <c r="W213" s="4">
        <f t="shared" si="10"/>
        <v>0</v>
      </c>
      <c r="X213" s="3">
        <v>90.836666666666673</v>
      </c>
      <c r="Y213" s="3">
        <v>0</v>
      </c>
      <c r="Z213" s="4">
        <f>Table39[[#This Row],[LPN Hours Contract]]/Table39[[#This Row],[LPN Hours]]</f>
        <v>0</v>
      </c>
      <c r="AA213" s="3">
        <v>0</v>
      </c>
      <c r="AB213" s="3">
        <v>0</v>
      </c>
      <c r="AC213" s="4">
        <v>0</v>
      </c>
      <c r="AD213" s="3">
        <f>SUM(Table39[[#This Row],[CNA Hours]], Table39[[#This Row],[NA in Training Hours]], Table39[[#This Row],[Med Aide/Tech Hours]])</f>
        <v>291.30288888888884</v>
      </c>
      <c r="AE213" s="3">
        <f>SUM(Table39[[#This Row],[CNA Hours Contract]], Table39[[#This Row],[NA in Training Hours Contract]], Table39[[#This Row],[Med Aide/Tech Hours Contract]])</f>
        <v>0</v>
      </c>
      <c r="AF213" s="4">
        <f>Table39[[#This Row],[CNA/NA/Med Aide Contract Hours]]/Table39[[#This Row],[Total CNA, NA in Training, Med Aide/Tech Hours]]</f>
        <v>0</v>
      </c>
      <c r="AG213" s="3">
        <v>291.30288888888884</v>
      </c>
      <c r="AH213" s="3">
        <v>0</v>
      </c>
      <c r="AI213" s="4">
        <f>Table39[[#This Row],[CNA Hours Contract]]/Table39[[#This Row],[CNA Hours]]</f>
        <v>0</v>
      </c>
      <c r="AJ213" s="3">
        <v>0</v>
      </c>
      <c r="AK213" s="3">
        <v>0</v>
      </c>
      <c r="AL213" s="4">
        <v>0</v>
      </c>
      <c r="AM213" s="3">
        <v>0</v>
      </c>
      <c r="AN213" s="3">
        <v>0</v>
      </c>
      <c r="AO213" s="4">
        <v>0</v>
      </c>
      <c r="AP213" s="1" t="s">
        <v>211</v>
      </c>
      <c r="AQ213" s="1">
        <v>3</v>
      </c>
    </row>
    <row r="214" spans="1:43" x14ac:dyDescent="0.2">
      <c r="A214" s="1" t="s">
        <v>681</v>
      </c>
      <c r="B214" s="1" t="s">
        <v>908</v>
      </c>
      <c r="C214" s="1" t="s">
        <v>1443</v>
      </c>
      <c r="D214" s="1" t="s">
        <v>1727</v>
      </c>
      <c r="E214" s="3">
        <v>194.4111111111111</v>
      </c>
      <c r="F214" s="3">
        <f t="shared" si="11"/>
        <v>584.83344444444447</v>
      </c>
      <c r="G214" s="3">
        <f>SUM(Table39[[#This Row],[RN Hours Contract (W/ Admin, DON)]], Table39[[#This Row],[LPN Contract Hours (w/ Admin)]], Table39[[#This Row],[CNA/NA/Med Aide Contract Hours]])</f>
        <v>82.161333333333332</v>
      </c>
      <c r="H214" s="4">
        <f>Table39[[#This Row],[Total Contract Hours]]/Table39[[#This Row],[Total Hours Nurse Staffing]]</f>
        <v>0.1404867216706143</v>
      </c>
      <c r="I214" s="3">
        <f>SUM(Table39[[#This Row],[RN Hours]], Table39[[#This Row],[RN Admin Hours]], Table39[[#This Row],[RN DON Hours]])</f>
        <v>102.21388888888889</v>
      </c>
      <c r="J214" s="3">
        <f t="shared" si="9"/>
        <v>8.8888888888888892E-2</v>
      </c>
      <c r="K214" s="4">
        <f>Table39[[#This Row],[RN Hours Contract (W/ Admin, DON)]]/Table39[[#This Row],[RN Hours (w/ Admin, DON)]]</f>
        <v>8.6963611163953585E-4</v>
      </c>
      <c r="L214" s="3">
        <v>74.852777777777774</v>
      </c>
      <c r="M214" s="3">
        <v>8.8888888888888892E-2</v>
      </c>
      <c r="N214" s="4">
        <f>Table39[[#This Row],[RN Hours Contract]]/Table39[[#This Row],[RN Hours]]</f>
        <v>1.1875162355735333E-3</v>
      </c>
      <c r="O214" s="3">
        <v>21.894444444444446</v>
      </c>
      <c r="P214" s="3">
        <v>0</v>
      </c>
      <c r="Q214" s="4">
        <f>Table39[[#This Row],[RN Admin Hours Contract]]/Table39[[#This Row],[RN Admin Hours]]</f>
        <v>0</v>
      </c>
      <c r="R214" s="3">
        <v>5.4666666666666668</v>
      </c>
      <c r="S214" s="3">
        <v>0</v>
      </c>
      <c r="T214" s="4">
        <f>Table39[[#This Row],[RN DON Hours Contract]]/Table39[[#This Row],[RN DON Hours]]</f>
        <v>0</v>
      </c>
      <c r="U214" s="3">
        <f>SUM(Table39[[#This Row],[LPN Hours]], Table39[[#This Row],[LPN Admin Hours]])</f>
        <v>152.786</v>
      </c>
      <c r="V214" s="3">
        <f>Table39[[#This Row],[LPN Hours Contract]]+Table39[[#This Row],[LPN Admin Hours Contract]]</f>
        <v>4.5638888888888891</v>
      </c>
      <c r="W214" s="4">
        <f t="shared" si="10"/>
        <v>2.9871119663378118E-2</v>
      </c>
      <c r="X214" s="3">
        <v>136.16933333333333</v>
      </c>
      <c r="Y214" s="3">
        <v>4.5638888888888891</v>
      </c>
      <c r="Z214" s="4">
        <f>Table39[[#This Row],[LPN Hours Contract]]/Table39[[#This Row],[LPN Hours]]</f>
        <v>3.3516275487056969E-2</v>
      </c>
      <c r="AA214" s="3">
        <v>16.616666666666667</v>
      </c>
      <c r="AB214" s="3">
        <v>0</v>
      </c>
      <c r="AC214" s="4">
        <f>Table39[[#This Row],[LPN Admin Hours Contract]]/Table39[[#This Row],[LPN Admin Hours]]</f>
        <v>0</v>
      </c>
      <c r="AD214" s="3">
        <f>SUM(Table39[[#This Row],[CNA Hours]], Table39[[#This Row],[NA in Training Hours]], Table39[[#This Row],[Med Aide/Tech Hours]])</f>
        <v>329.83355555555556</v>
      </c>
      <c r="AE214" s="3">
        <f>SUM(Table39[[#This Row],[CNA Hours Contract]], Table39[[#This Row],[NA in Training Hours Contract]], Table39[[#This Row],[Med Aide/Tech Hours Contract]])</f>
        <v>77.50855555555556</v>
      </c>
      <c r="AF214" s="4">
        <f>Table39[[#This Row],[CNA/NA/Med Aide Contract Hours]]/Table39[[#This Row],[Total CNA, NA in Training, Med Aide/Tech Hours]]</f>
        <v>0.23499293583093425</v>
      </c>
      <c r="AG214" s="3">
        <v>329.83355555555556</v>
      </c>
      <c r="AH214" s="3">
        <v>77.50855555555556</v>
      </c>
      <c r="AI214" s="4">
        <f>Table39[[#This Row],[CNA Hours Contract]]/Table39[[#This Row],[CNA Hours]]</f>
        <v>0.23499293583093425</v>
      </c>
      <c r="AJ214" s="3">
        <v>0</v>
      </c>
      <c r="AK214" s="3">
        <v>0</v>
      </c>
      <c r="AL214" s="4">
        <v>0</v>
      </c>
      <c r="AM214" s="3">
        <v>0</v>
      </c>
      <c r="AN214" s="3">
        <v>0</v>
      </c>
      <c r="AO214" s="4">
        <v>0</v>
      </c>
      <c r="AP214" s="1" t="s">
        <v>212</v>
      </c>
      <c r="AQ214" s="1">
        <v>3</v>
      </c>
    </row>
    <row r="215" spans="1:43" x14ac:dyDescent="0.2">
      <c r="A215" s="1" t="s">
        <v>681</v>
      </c>
      <c r="B215" s="1" t="s">
        <v>909</v>
      </c>
      <c r="C215" s="1" t="s">
        <v>1566</v>
      </c>
      <c r="D215" s="1" t="s">
        <v>1690</v>
      </c>
      <c r="E215" s="3">
        <v>73.333333333333329</v>
      </c>
      <c r="F215" s="3">
        <f t="shared" si="11"/>
        <v>249.95833333333331</v>
      </c>
      <c r="G215" s="3">
        <f>SUM(Table39[[#This Row],[RN Hours Contract (W/ Admin, DON)]], Table39[[#This Row],[LPN Contract Hours (w/ Admin)]], Table39[[#This Row],[CNA/NA/Med Aide Contract Hours]])</f>
        <v>65.861111111111114</v>
      </c>
      <c r="H215" s="4">
        <f>Table39[[#This Row],[Total Contract Hours]]/Table39[[#This Row],[Total Hours Nurse Staffing]]</f>
        <v>0.26348835917097296</v>
      </c>
      <c r="I215" s="3">
        <f>SUM(Table39[[#This Row],[RN Hours]], Table39[[#This Row],[RN Admin Hours]], Table39[[#This Row],[RN DON Hours]])</f>
        <v>43.613888888888887</v>
      </c>
      <c r="J215" s="3">
        <f t="shared" si="9"/>
        <v>10.422222222222222</v>
      </c>
      <c r="K215" s="4">
        <f>Table39[[#This Row],[RN Hours Contract (W/ Admin, DON)]]/Table39[[#This Row],[RN Hours (w/ Admin, DON)]]</f>
        <v>0.23896567097637095</v>
      </c>
      <c r="L215" s="3">
        <v>33.233333333333334</v>
      </c>
      <c r="M215" s="3">
        <v>10.422222222222222</v>
      </c>
      <c r="N215" s="4">
        <f>Table39[[#This Row],[RN Hours Contract]]/Table39[[#This Row],[RN Hours]]</f>
        <v>0.31360748913406888</v>
      </c>
      <c r="O215" s="3">
        <v>7.8916666666666666</v>
      </c>
      <c r="P215" s="3">
        <v>0</v>
      </c>
      <c r="Q215" s="4">
        <f>Table39[[#This Row],[RN Admin Hours Contract]]/Table39[[#This Row],[RN Admin Hours]]</f>
        <v>0</v>
      </c>
      <c r="R215" s="3">
        <v>2.4888888888888889</v>
      </c>
      <c r="S215" s="3">
        <v>0</v>
      </c>
      <c r="T215" s="4">
        <f>Table39[[#This Row],[RN DON Hours Contract]]/Table39[[#This Row],[RN DON Hours]]</f>
        <v>0</v>
      </c>
      <c r="U215" s="3">
        <f>SUM(Table39[[#This Row],[LPN Hours]], Table39[[#This Row],[LPN Admin Hours]])</f>
        <v>71.294444444444451</v>
      </c>
      <c r="V215" s="3">
        <f>Table39[[#This Row],[LPN Hours Contract]]+Table39[[#This Row],[LPN Admin Hours Contract]]</f>
        <v>30.197222222222223</v>
      </c>
      <c r="W215" s="4">
        <f t="shared" si="10"/>
        <v>0.42355645601184444</v>
      </c>
      <c r="X215" s="3">
        <v>63.708333333333336</v>
      </c>
      <c r="Y215" s="3">
        <v>22.691666666666666</v>
      </c>
      <c r="Z215" s="4">
        <f>Table39[[#This Row],[LPN Hours Contract]]/Table39[[#This Row],[LPN Hours]]</f>
        <v>0.35618051013734464</v>
      </c>
      <c r="AA215" s="3">
        <v>7.5861111111111112</v>
      </c>
      <c r="AB215" s="3">
        <v>7.5055555555555555</v>
      </c>
      <c r="AC215" s="4">
        <f>Table39[[#This Row],[LPN Admin Hours Contract]]/Table39[[#This Row],[LPN Admin Hours]]</f>
        <v>0.9893811790552911</v>
      </c>
      <c r="AD215" s="3">
        <f>SUM(Table39[[#This Row],[CNA Hours]], Table39[[#This Row],[NA in Training Hours]], Table39[[#This Row],[Med Aide/Tech Hours]])</f>
        <v>135.04999999999998</v>
      </c>
      <c r="AE215" s="3">
        <f>SUM(Table39[[#This Row],[CNA Hours Contract]], Table39[[#This Row],[NA in Training Hours Contract]], Table39[[#This Row],[Med Aide/Tech Hours Contract]])</f>
        <v>25.241666666666667</v>
      </c>
      <c r="AF215" s="4">
        <f>Table39[[#This Row],[CNA/NA/Med Aide Contract Hours]]/Table39[[#This Row],[Total CNA, NA in Training, Med Aide/Tech Hours]]</f>
        <v>0.18690608416635818</v>
      </c>
      <c r="AG215" s="3">
        <v>116.6</v>
      </c>
      <c r="AH215" s="3">
        <v>25.241666666666667</v>
      </c>
      <c r="AI215" s="4">
        <f>Table39[[#This Row],[CNA Hours Contract]]/Table39[[#This Row],[CNA Hours]]</f>
        <v>0.21648084619782734</v>
      </c>
      <c r="AJ215" s="3">
        <v>18.45</v>
      </c>
      <c r="AK215" s="3">
        <v>0</v>
      </c>
      <c r="AL215" s="4">
        <f>Table39[[#This Row],[NA in Training Hours Contract]]/Table39[[#This Row],[NA in Training Hours]]</f>
        <v>0</v>
      </c>
      <c r="AM215" s="3">
        <v>0</v>
      </c>
      <c r="AN215" s="3">
        <v>0</v>
      </c>
      <c r="AO215" s="4">
        <v>0</v>
      </c>
      <c r="AP215" s="1" t="s">
        <v>213</v>
      </c>
      <c r="AQ215" s="1">
        <v>3</v>
      </c>
    </row>
    <row r="216" spans="1:43" x14ac:dyDescent="0.2">
      <c r="A216" s="1" t="s">
        <v>681</v>
      </c>
      <c r="B216" s="1" t="s">
        <v>910</v>
      </c>
      <c r="C216" s="1" t="s">
        <v>1474</v>
      </c>
      <c r="D216" s="1" t="s">
        <v>1724</v>
      </c>
      <c r="E216" s="3">
        <v>55.87777777777778</v>
      </c>
      <c r="F216" s="3">
        <f t="shared" si="11"/>
        <v>228.0672222222222</v>
      </c>
      <c r="G216" s="3">
        <f>SUM(Table39[[#This Row],[RN Hours Contract (W/ Admin, DON)]], Table39[[#This Row],[LPN Contract Hours (w/ Admin)]], Table39[[#This Row],[CNA/NA/Med Aide Contract Hours]])</f>
        <v>18.920222222222222</v>
      </c>
      <c r="H216" s="4">
        <f>Table39[[#This Row],[Total Contract Hours]]/Table39[[#This Row],[Total Hours Nurse Staffing]]</f>
        <v>8.2958971648222635E-2</v>
      </c>
      <c r="I216" s="3">
        <f>SUM(Table39[[#This Row],[RN Hours]], Table39[[#This Row],[RN Admin Hours]], Table39[[#This Row],[RN DON Hours]])</f>
        <v>47.308222222222227</v>
      </c>
      <c r="J216" s="3">
        <f t="shared" si="9"/>
        <v>3.3917777777777776</v>
      </c>
      <c r="K216" s="4">
        <f>Table39[[#This Row],[RN Hours Contract (W/ Admin, DON)]]/Table39[[#This Row],[RN Hours (w/ Admin, DON)]]</f>
        <v>7.1695312536697864E-2</v>
      </c>
      <c r="L216" s="3">
        <v>25.805666666666671</v>
      </c>
      <c r="M216" s="3">
        <v>3.3917777777777776</v>
      </c>
      <c r="N216" s="4">
        <f>Table39[[#This Row],[RN Hours Contract]]/Table39[[#This Row],[RN Hours]]</f>
        <v>0.13143538671523478</v>
      </c>
      <c r="O216" s="3">
        <v>15.955333333333334</v>
      </c>
      <c r="P216" s="3">
        <v>0</v>
      </c>
      <c r="Q216" s="4">
        <f>Table39[[#This Row],[RN Admin Hours Contract]]/Table39[[#This Row],[RN Admin Hours]]</f>
        <v>0</v>
      </c>
      <c r="R216" s="3">
        <v>5.5472222222222225</v>
      </c>
      <c r="S216" s="3">
        <v>0</v>
      </c>
      <c r="T216" s="4">
        <f>Table39[[#This Row],[RN DON Hours Contract]]/Table39[[#This Row],[RN DON Hours]]</f>
        <v>0</v>
      </c>
      <c r="U216" s="3">
        <f>SUM(Table39[[#This Row],[LPN Hours]], Table39[[#This Row],[LPN Admin Hours]])</f>
        <v>65.205555555555549</v>
      </c>
      <c r="V216" s="3">
        <f>Table39[[#This Row],[LPN Hours Contract]]+Table39[[#This Row],[LPN Admin Hours Contract]]</f>
        <v>3.838888888888889</v>
      </c>
      <c r="W216" s="4">
        <f t="shared" si="10"/>
        <v>5.8873647439720553E-2</v>
      </c>
      <c r="X216" s="3">
        <v>65.205555555555549</v>
      </c>
      <c r="Y216" s="3">
        <v>3.838888888888889</v>
      </c>
      <c r="Z216" s="4">
        <f>Table39[[#This Row],[LPN Hours Contract]]/Table39[[#This Row],[LPN Hours]]</f>
        <v>5.8873647439720553E-2</v>
      </c>
      <c r="AA216" s="3">
        <v>0</v>
      </c>
      <c r="AB216" s="3">
        <v>0</v>
      </c>
      <c r="AC216" s="4">
        <v>0</v>
      </c>
      <c r="AD216" s="3">
        <f>SUM(Table39[[#This Row],[CNA Hours]], Table39[[#This Row],[NA in Training Hours]], Table39[[#This Row],[Med Aide/Tech Hours]])</f>
        <v>115.55344444444444</v>
      </c>
      <c r="AE216" s="3">
        <f>SUM(Table39[[#This Row],[CNA Hours Contract]], Table39[[#This Row],[NA in Training Hours Contract]], Table39[[#This Row],[Med Aide/Tech Hours Contract]])</f>
        <v>11.689555555555556</v>
      </c>
      <c r="AF216" s="4">
        <f>Table39[[#This Row],[CNA/NA/Med Aide Contract Hours]]/Table39[[#This Row],[Total CNA, NA in Training, Med Aide/Tech Hours]]</f>
        <v>0.10116146352673752</v>
      </c>
      <c r="AG216" s="3">
        <v>115.55344444444444</v>
      </c>
      <c r="AH216" s="3">
        <v>11.689555555555556</v>
      </c>
      <c r="AI216" s="4">
        <f>Table39[[#This Row],[CNA Hours Contract]]/Table39[[#This Row],[CNA Hours]]</f>
        <v>0.10116146352673752</v>
      </c>
      <c r="AJ216" s="3">
        <v>0</v>
      </c>
      <c r="AK216" s="3">
        <v>0</v>
      </c>
      <c r="AL216" s="4">
        <v>0</v>
      </c>
      <c r="AM216" s="3">
        <v>0</v>
      </c>
      <c r="AN216" s="3">
        <v>0</v>
      </c>
      <c r="AO216" s="4">
        <v>0</v>
      </c>
      <c r="AP216" s="1" t="s">
        <v>214</v>
      </c>
      <c r="AQ216" s="1">
        <v>3</v>
      </c>
    </row>
    <row r="217" spans="1:43" x14ac:dyDescent="0.2">
      <c r="A217" s="1" t="s">
        <v>681</v>
      </c>
      <c r="B217" s="1" t="s">
        <v>911</v>
      </c>
      <c r="C217" s="1" t="s">
        <v>1453</v>
      </c>
      <c r="D217" s="1" t="s">
        <v>1726</v>
      </c>
      <c r="E217" s="3">
        <v>139.73333333333332</v>
      </c>
      <c r="F217" s="3">
        <f t="shared" si="11"/>
        <v>445.61944444444447</v>
      </c>
      <c r="G217" s="3">
        <f>SUM(Table39[[#This Row],[RN Hours Contract (W/ Admin, DON)]], Table39[[#This Row],[LPN Contract Hours (w/ Admin)]], Table39[[#This Row],[CNA/NA/Med Aide Contract Hours]])</f>
        <v>26.369444444444444</v>
      </c>
      <c r="H217" s="4">
        <f>Table39[[#This Row],[Total Contract Hours]]/Table39[[#This Row],[Total Hours Nurse Staffing]]</f>
        <v>5.9174806605037926E-2</v>
      </c>
      <c r="I217" s="3">
        <f>SUM(Table39[[#This Row],[RN Hours]], Table39[[#This Row],[RN Admin Hours]], Table39[[#This Row],[RN DON Hours]])</f>
        <v>56.897222222222226</v>
      </c>
      <c r="J217" s="3">
        <f t="shared" si="9"/>
        <v>8.6972222222222229</v>
      </c>
      <c r="K217" s="4">
        <f>Table39[[#This Row],[RN Hours Contract (W/ Admin, DON)]]/Table39[[#This Row],[RN Hours (w/ Admin, DON)]]</f>
        <v>0.15285846799785188</v>
      </c>
      <c r="L217" s="3">
        <v>24.713888888888889</v>
      </c>
      <c r="M217" s="3">
        <v>8.6972222222222229</v>
      </c>
      <c r="N217" s="4">
        <f>Table39[[#This Row],[RN Hours Contract]]/Table39[[#This Row],[RN Hours]]</f>
        <v>0.35191637630662026</v>
      </c>
      <c r="O217" s="3">
        <v>26.85</v>
      </c>
      <c r="P217" s="3">
        <v>0</v>
      </c>
      <c r="Q217" s="4">
        <f>Table39[[#This Row],[RN Admin Hours Contract]]/Table39[[#This Row],[RN Admin Hours]]</f>
        <v>0</v>
      </c>
      <c r="R217" s="3">
        <v>5.333333333333333</v>
      </c>
      <c r="S217" s="3">
        <v>0</v>
      </c>
      <c r="T217" s="4">
        <f>Table39[[#This Row],[RN DON Hours Contract]]/Table39[[#This Row],[RN DON Hours]]</f>
        <v>0</v>
      </c>
      <c r="U217" s="3">
        <f>SUM(Table39[[#This Row],[LPN Hours]], Table39[[#This Row],[LPN Admin Hours]])</f>
        <v>117.99722222222222</v>
      </c>
      <c r="V217" s="3">
        <f>Table39[[#This Row],[LPN Hours Contract]]+Table39[[#This Row],[LPN Admin Hours Contract]]</f>
        <v>15.738888888888889</v>
      </c>
      <c r="W217" s="4">
        <f t="shared" si="10"/>
        <v>0.13338355422679443</v>
      </c>
      <c r="X217" s="3">
        <v>117.99722222222222</v>
      </c>
      <c r="Y217" s="3">
        <v>15.738888888888889</v>
      </c>
      <c r="Z217" s="4">
        <f>Table39[[#This Row],[LPN Hours Contract]]/Table39[[#This Row],[LPN Hours]]</f>
        <v>0.13338355422679443</v>
      </c>
      <c r="AA217" s="3">
        <v>0</v>
      </c>
      <c r="AB217" s="3">
        <v>0</v>
      </c>
      <c r="AC217" s="4">
        <v>0</v>
      </c>
      <c r="AD217" s="3">
        <f>SUM(Table39[[#This Row],[CNA Hours]], Table39[[#This Row],[NA in Training Hours]], Table39[[#This Row],[Med Aide/Tech Hours]])</f>
        <v>270.72500000000002</v>
      </c>
      <c r="AE217" s="3">
        <f>SUM(Table39[[#This Row],[CNA Hours Contract]], Table39[[#This Row],[NA in Training Hours Contract]], Table39[[#This Row],[Med Aide/Tech Hours Contract]])</f>
        <v>1.9333333333333333</v>
      </c>
      <c r="AF217" s="4">
        <f>Table39[[#This Row],[CNA/NA/Med Aide Contract Hours]]/Table39[[#This Row],[Total CNA, NA in Training, Med Aide/Tech Hours]]</f>
        <v>7.1413180656878126E-3</v>
      </c>
      <c r="AG217" s="3">
        <v>218.02500000000001</v>
      </c>
      <c r="AH217" s="3">
        <v>1.9333333333333333</v>
      </c>
      <c r="AI217" s="4">
        <f>Table39[[#This Row],[CNA Hours Contract]]/Table39[[#This Row],[CNA Hours]]</f>
        <v>8.8674846156786297E-3</v>
      </c>
      <c r="AJ217" s="3">
        <v>52.7</v>
      </c>
      <c r="AK217" s="3">
        <v>0</v>
      </c>
      <c r="AL217" s="4">
        <f>Table39[[#This Row],[NA in Training Hours Contract]]/Table39[[#This Row],[NA in Training Hours]]</f>
        <v>0</v>
      </c>
      <c r="AM217" s="3">
        <v>0</v>
      </c>
      <c r="AN217" s="3">
        <v>0</v>
      </c>
      <c r="AO217" s="4">
        <v>0</v>
      </c>
      <c r="AP217" s="1" t="s">
        <v>215</v>
      </c>
      <c r="AQ217" s="1">
        <v>3</v>
      </c>
    </row>
    <row r="218" spans="1:43" x14ac:dyDescent="0.2">
      <c r="A218" s="1" t="s">
        <v>681</v>
      </c>
      <c r="B218" s="1" t="s">
        <v>912</v>
      </c>
      <c r="C218" s="1" t="s">
        <v>1508</v>
      </c>
      <c r="D218" s="1" t="s">
        <v>1722</v>
      </c>
      <c r="E218" s="3">
        <v>159.17777777777778</v>
      </c>
      <c r="F218" s="3">
        <f t="shared" si="11"/>
        <v>499.04444444444442</v>
      </c>
      <c r="G218" s="3">
        <f>SUM(Table39[[#This Row],[RN Hours Contract (W/ Admin, DON)]], Table39[[#This Row],[LPN Contract Hours (w/ Admin)]], Table39[[#This Row],[CNA/NA/Med Aide Contract Hours]])</f>
        <v>38.280999999999992</v>
      </c>
      <c r="H218" s="4">
        <f>Table39[[#This Row],[Total Contract Hours]]/Table39[[#This Row],[Total Hours Nurse Staffing]]</f>
        <v>7.670859865520771E-2</v>
      </c>
      <c r="I218" s="3">
        <f>SUM(Table39[[#This Row],[RN Hours]], Table39[[#This Row],[RN Admin Hours]], Table39[[#This Row],[RN DON Hours]])</f>
        <v>96.43</v>
      </c>
      <c r="J218" s="3">
        <f t="shared" si="9"/>
        <v>11.933222222222225</v>
      </c>
      <c r="K218" s="4">
        <f>Table39[[#This Row],[RN Hours Contract (W/ Admin, DON)]]/Table39[[#This Row],[RN Hours (w/ Admin, DON)]]</f>
        <v>0.12375010082155163</v>
      </c>
      <c r="L218" s="3">
        <v>65.154222222222216</v>
      </c>
      <c r="M218" s="3">
        <v>11.933222222222225</v>
      </c>
      <c r="N218" s="4">
        <f>Table39[[#This Row],[RN Hours Contract]]/Table39[[#This Row],[RN Hours]]</f>
        <v>0.18315347517343472</v>
      </c>
      <c r="O218" s="3">
        <v>28.875777777777781</v>
      </c>
      <c r="P218" s="3">
        <v>0</v>
      </c>
      <c r="Q218" s="4">
        <f>Table39[[#This Row],[RN Admin Hours Contract]]/Table39[[#This Row],[RN Admin Hours]]</f>
        <v>0</v>
      </c>
      <c r="R218" s="3">
        <v>2.4</v>
      </c>
      <c r="S218" s="3">
        <v>0</v>
      </c>
      <c r="T218" s="4">
        <f>Table39[[#This Row],[RN DON Hours Contract]]/Table39[[#This Row],[RN DON Hours]]</f>
        <v>0</v>
      </c>
      <c r="U218" s="3">
        <f>SUM(Table39[[#This Row],[LPN Hours]], Table39[[#This Row],[LPN Admin Hours]])</f>
        <v>101.88522222222223</v>
      </c>
      <c r="V218" s="3">
        <f>Table39[[#This Row],[LPN Hours Contract]]+Table39[[#This Row],[LPN Admin Hours Contract]]</f>
        <v>9.2956666666666656</v>
      </c>
      <c r="W218" s="4">
        <f t="shared" si="10"/>
        <v>9.1236653009323113E-2</v>
      </c>
      <c r="X218" s="3">
        <v>101.88522222222223</v>
      </c>
      <c r="Y218" s="3">
        <v>9.2956666666666656</v>
      </c>
      <c r="Z218" s="4">
        <f>Table39[[#This Row],[LPN Hours Contract]]/Table39[[#This Row],[LPN Hours]]</f>
        <v>9.1236653009323113E-2</v>
      </c>
      <c r="AA218" s="3">
        <v>0</v>
      </c>
      <c r="AB218" s="3">
        <v>0</v>
      </c>
      <c r="AC218" s="4">
        <v>0</v>
      </c>
      <c r="AD218" s="3">
        <f>SUM(Table39[[#This Row],[CNA Hours]], Table39[[#This Row],[NA in Training Hours]], Table39[[#This Row],[Med Aide/Tech Hours]])</f>
        <v>300.72922222222218</v>
      </c>
      <c r="AE218" s="3">
        <f>SUM(Table39[[#This Row],[CNA Hours Contract]], Table39[[#This Row],[NA in Training Hours Contract]], Table39[[#This Row],[Med Aide/Tech Hours Contract]])</f>
        <v>17.052111111111106</v>
      </c>
      <c r="AF218" s="4">
        <f>Table39[[#This Row],[CNA/NA/Med Aide Contract Hours]]/Table39[[#This Row],[Total CNA, NA in Training, Med Aide/Tech Hours]]</f>
        <v>5.6702541193388065E-2</v>
      </c>
      <c r="AG218" s="3">
        <v>287.44722222222219</v>
      </c>
      <c r="AH218" s="3">
        <v>17.052111111111106</v>
      </c>
      <c r="AI218" s="4">
        <f>Table39[[#This Row],[CNA Hours Contract]]/Table39[[#This Row],[CNA Hours]]</f>
        <v>5.9322580956890622E-2</v>
      </c>
      <c r="AJ218" s="3">
        <v>13.282000000000004</v>
      </c>
      <c r="AK218" s="3">
        <v>0</v>
      </c>
      <c r="AL218" s="4">
        <f>Table39[[#This Row],[NA in Training Hours Contract]]/Table39[[#This Row],[NA in Training Hours]]</f>
        <v>0</v>
      </c>
      <c r="AM218" s="3">
        <v>0</v>
      </c>
      <c r="AN218" s="3">
        <v>0</v>
      </c>
      <c r="AO218" s="4">
        <v>0</v>
      </c>
      <c r="AP218" s="1" t="s">
        <v>216</v>
      </c>
      <c r="AQ218" s="1">
        <v>3</v>
      </c>
    </row>
    <row r="219" spans="1:43" x14ac:dyDescent="0.2">
      <c r="A219" s="1" t="s">
        <v>681</v>
      </c>
      <c r="B219" s="1" t="s">
        <v>913</v>
      </c>
      <c r="C219" s="1" t="s">
        <v>1567</v>
      </c>
      <c r="D219" s="1" t="s">
        <v>1741</v>
      </c>
      <c r="E219" s="3">
        <v>106.07777777777778</v>
      </c>
      <c r="F219" s="3">
        <f t="shared" si="11"/>
        <v>461.24900000000002</v>
      </c>
      <c r="G219" s="3">
        <f>SUM(Table39[[#This Row],[RN Hours Contract (W/ Admin, DON)]], Table39[[#This Row],[LPN Contract Hours (w/ Admin)]], Table39[[#This Row],[CNA/NA/Med Aide Contract Hours]])</f>
        <v>99.476111111111109</v>
      </c>
      <c r="H219" s="4">
        <f>Table39[[#This Row],[Total Contract Hours]]/Table39[[#This Row],[Total Hours Nurse Staffing]]</f>
        <v>0.21566683312291432</v>
      </c>
      <c r="I219" s="3">
        <f>SUM(Table39[[#This Row],[RN Hours]], Table39[[#This Row],[RN Admin Hours]], Table39[[#This Row],[RN DON Hours]])</f>
        <v>95.404444444444451</v>
      </c>
      <c r="J219" s="3">
        <f t="shared" si="9"/>
        <v>4.8983333333333352</v>
      </c>
      <c r="K219" s="4">
        <f>Table39[[#This Row],[RN Hours Contract (W/ Admin, DON)]]/Table39[[#This Row],[RN Hours (w/ Admin, DON)]]</f>
        <v>5.1342821205627519E-2</v>
      </c>
      <c r="L219" s="3">
        <v>60.439</v>
      </c>
      <c r="M219" s="3">
        <v>4.8983333333333352</v>
      </c>
      <c r="N219" s="4">
        <f>Table39[[#This Row],[RN Hours Contract]]/Table39[[#This Row],[RN Hours]]</f>
        <v>8.1045903031706931E-2</v>
      </c>
      <c r="O219" s="3">
        <v>29.454333333333338</v>
      </c>
      <c r="P219" s="3">
        <v>0</v>
      </c>
      <c r="Q219" s="4">
        <f>Table39[[#This Row],[RN Admin Hours Contract]]/Table39[[#This Row],[RN Admin Hours]]</f>
        <v>0</v>
      </c>
      <c r="R219" s="3">
        <v>5.5111111111111111</v>
      </c>
      <c r="S219" s="3">
        <v>0</v>
      </c>
      <c r="T219" s="4">
        <f>Table39[[#This Row],[RN DON Hours Contract]]/Table39[[#This Row],[RN DON Hours]]</f>
        <v>0</v>
      </c>
      <c r="U219" s="3">
        <f>SUM(Table39[[#This Row],[LPN Hours]], Table39[[#This Row],[LPN Admin Hours]])</f>
        <v>110.65988888888889</v>
      </c>
      <c r="V219" s="3">
        <f>Table39[[#This Row],[LPN Hours Contract]]+Table39[[#This Row],[LPN Admin Hours Contract]]</f>
        <v>39</v>
      </c>
      <c r="W219" s="4">
        <f t="shared" si="10"/>
        <v>0.35243122319740466</v>
      </c>
      <c r="X219" s="3">
        <v>110.65988888888889</v>
      </c>
      <c r="Y219" s="3">
        <v>39</v>
      </c>
      <c r="Z219" s="4">
        <f>Table39[[#This Row],[LPN Hours Contract]]/Table39[[#This Row],[LPN Hours]]</f>
        <v>0.35243122319740466</v>
      </c>
      <c r="AA219" s="3">
        <v>0</v>
      </c>
      <c r="AB219" s="3">
        <v>0</v>
      </c>
      <c r="AC219" s="4">
        <v>0</v>
      </c>
      <c r="AD219" s="3">
        <f>SUM(Table39[[#This Row],[CNA Hours]], Table39[[#This Row],[NA in Training Hours]], Table39[[#This Row],[Med Aide/Tech Hours]])</f>
        <v>255.18466666666666</v>
      </c>
      <c r="AE219" s="3">
        <f>SUM(Table39[[#This Row],[CNA Hours Contract]], Table39[[#This Row],[NA in Training Hours Contract]], Table39[[#This Row],[Med Aide/Tech Hours Contract]])</f>
        <v>55.577777777777776</v>
      </c>
      <c r="AF219" s="4">
        <f>Table39[[#This Row],[CNA/NA/Med Aide Contract Hours]]/Table39[[#This Row],[Total CNA, NA in Training, Med Aide/Tech Hours]]</f>
        <v>0.21779434675193823</v>
      </c>
      <c r="AG219" s="3">
        <v>242.25700000000001</v>
      </c>
      <c r="AH219" s="3">
        <v>55.577777777777776</v>
      </c>
      <c r="AI219" s="4">
        <f>Table39[[#This Row],[CNA Hours Contract]]/Table39[[#This Row],[CNA Hours]]</f>
        <v>0.22941660211171513</v>
      </c>
      <c r="AJ219" s="3">
        <v>12.927666666666662</v>
      </c>
      <c r="AK219" s="3">
        <v>0</v>
      </c>
      <c r="AL219" s="4">
        <f>Table39[[#This Row],[NA in Training Hours Contract]]/Table39[[#This Row],[NA in Training Hours]]</f>
        <v>0</v>
      </c>
      <c r="AM219" s="3">
        <v>0</v>
      </c>
      <c r="AN219" s="3">
        <v>0</v>
      </c>
      <c r="AO219" s="4">
        <v>0</v>
      </c>
      <c r="AP219" s="1" t="s">
        <v>217</v>
      </c>
      <c r="AQ219" s="1">
        <v>3</v>
      </c>
    </row>
    <row r="220" spans="1:43" x14ac:dyDescent="0.2">
      <c r="A220" s="1" t="s">
        <v>681</v>
      </c>
      <c r="B220" s="1" t="s">
        <v>914</v>
      </c>
      <c r="C220" s="1" t="s">
        <v>1568</v>
      </c>
      <c r="D220" s="1" t="s">
        <v>1720</v>
      </c>
      <c r="E220" s="3">
        <v>122.8</v>
      </c>
      <c r="F220" s="3">
        <f t="shared" si="11"/>
        <v>369.78300000000002</v>
      </c>
      <c r="G220" s="3">
        <f>SUM(Table39[[#This Row],[RN Hours Contract (W/ Admin, DON)]], Table39[[#This Row],[LPN Contract Hours (w/ Admin)]], Table39[[#This Row],[CNA/NA/Med Aide Contract Hours]])</f>
        <v>90.15</v>
      </c>
      <c r="H220" s="4">
        <f>Table39[[#This Row],[Total Contract Hours]]/Table39[[#This Row],[Total Hours Nurse Staffing]]</f>
        <v>0.24379162914466052</v>
      </c>
      <c r="I220" s="3">
        <f>SUM(Table39[[#This Row],[RN Hours]], Table39[[#This Row],[RN Admin Hours]], Table39[[#This Row],[RN DON Hours]])</f>
        <v>53.541444444444437</v>
      </c>
      <c r="J220" s="3">
        <f t="shared" si="9"/>
        <v>7.4250000000000007</v>
      </c>
      <c r="K220" s="4">
        <f>Table39[[#This Row],[RN Hours Contract (W/ Admin, DON)]]/Table39[[#This Row],[RN Hours (w/ Admin, DON)]]</f>
        <v>0.13867761837662623</v>
      </c>
      <c r="L220" s="3">
        <v>10.530555555555555</v>
      </c>
      <c r="M220" s="3">
        <v>1.6555555555555554</v>
      </c>
      <c r="N220" s="4">
        <f>Table39[[#This Row],[RN Hours Contract]]/Table39[[#This Row],[RN Hours]]</f>
        <v>0.15721445528884198</v>
      </c>
      <c r="O220" s="3">
        <v>38.010888888888886</v>
      </c>
      <c r="P220" s="3">
        <v>5.7694444444444448</v>
      </c>
      <c r="Q220" s="4">
        <f>Table39[[#This Row],[RN Admin Hours Contract]]/Table39[[#This Row],[RN Admin Hours]]</f>
        <v>0.15178399172167042</v>
      </c>
      <c r="R220" s="3">
        <v>5</v>
      </c>
      <c r="S220" s="3">
        <v>0</v>
      </c>
      <c r="T220" s="4">
        <f>Table39[[#This Row],[RN DON Hours Contract]]/Table39[[#This Row],[RN DON Hours]]</f>
        <v>0</v>
      </c>
      <c r="U220" s="3">
        <f>SUM(Table39[[#This Row],[LPN Hours]], Table39[[#This Row],[LPN Admin Hours]])</f>
        <v>109.05911111111111</v>
      </c>
      <c r="V220" s="3">
        <f>Table39[[#This Row],[LPN Hours Contract]]+Table39[[#This Row],[LPN Admin Hours Contract]]</f>
        <v>11.902777777777779</v>
      </c>
      <c r="W220" s="4">
        <f t="shared" si="10"/>
        <v>0.10914060876262822</v>
      </c>
      <c r="X220" s="3">
        <v>103.89244444444444</v>
      </c>
      <c r="Y220" s="3">
        <v>11.902777777777779</v>
      </c>
      <c r="Z220" s="4">
        <f>Table39[[#This Row],[LPN Hours Contract]]/Table39[[#This Row],[LPN Hours]]</f>
        <v>0.11456827146022812</v>
      </c>
      <c r="AA220" s="3">
        <v>5.166666666666667</v>
      </c>
      <c r="AB220" s="3">
        <v>0</v>
      </c>
      <c r="AC220" s="4">
        <f>Table39[[#This Row],[LPN Admin Hours Contract]]/Table39[[#This Row],[LPN Admin Hours]]</f>
        <v>0</v>
      </c>
      <c r="AD220" s="3">
        <f>SUM(Table39[[#This Row],[CNA Hours]], Table39[[#This Row],[NA in Training Hours]], Table39[[#This Row],[Med Aide/Tech Hours]])</f>
        <v>207.18244444444443</v>
      </c>
      <c r="AE220" s="3">
        <f>SUM(Table39[[#This Row],[CNA Hours Contract]], Table39[[#This Row],[NA in Training Hours Contract]], Table39[[#This Row],[Med Aide/Tech Hours Contract]])</f>
        <v>70.822222222222223</v>
      </c>
      <c r="AF220" s="4">
        <f>Table39[[#This Row],[CNA/NA/Med Aide Contract Hours]]/Table39[[#This Row],[Total CNA, NA in Training, Med Aide/Tech Hours]]</f>
        <v>0.34183505466464881</v>
      </c>
      <c r="AG220" s="3">
        <v>207.18244444444443</v>
      </c>
      <c r="AH220" s="3">
        <v>70.822222222222223</v>
      </c>
      <c r="AI220" s="4">
        <f>Table39[[#This Row],[CNA Hours Contract]]/Table39[[#This Row],[CNA Hours]]</f>
        <v>0.34183505466464881</v>
      </c>
      <c r="AJ220" s="3">
        <v>0</v>
      </c>
      <c r="AK220" s="3">
        <v>0</v>
      </c>
      <c r="AL220" s="4">
        <v>0</v>
      </c>
      <c r="AM220" s="3">
        <v>0</v>
      </c>
      <c r="AN220" s="3">
        <v>0</v>
      </c>
      <c r="AO220" s="4">
        <v>0</v>
      </c>
      <c r="AP220" s="1" t="s">
        <v>218</v>
      </c>
      <c r="AQ220" s="1">
        <v>3</v>
      </c>
    </row>
    <row r="221" spans="1:43" x14ac:dyDescent="0.2">
      <c r="A221" s="1" t="s">
        <v>681</v>
      </c>
      <c r="B221" s="1" t="s">
        <v>915</v>
      </c>
      <c r="C221" s="1" t="s">
        <v>1436</v>
      </c>
      <c r="D221" s="1" t="s">
        <v>1720</v>
      </c>
      <c r="E221" s="3">
        <v>38.366666666666667</v>
      </c>
      <c r="F221" s="3">
        <f t="shared" si="11"/>
        <v>159.09444444444443</v>
      </c>
      <c r="G221" s="3">
        <f>SUM(Table39[[#This Row],[RN Hours Contract (W/ Admin, DON)]], Table39[[#This Row],[LPN Contract Hours (w/ Admin)]], Table39[[#This Row],[CNA/NA/Med Aide Contract Hours]])</f>
        <v>17.661111111111111</v>
      </c>
      <c r="H221" s="4">
        <f>Table39[[#This Row],[Total Contract Hours]]/Table39[[#This Row],[Total Hours Nurse Staffing]]</f>
        <v>0.11101023151866467</v>
      </c>
      <c r="I221" s="3">
        <f>SUM(Table39[[#This Row],[RN Hours]], Table39[[#This Row],[RN Admin Hours]], Table39[[#This Row],[RN DON Hours]])</f>
        <v>43.308333333333337</v>
      </c>
      <c r="J221" s="3">
        <f t="shared" si="9"/>
        <v>5.5277777777777777</v>
      </c>
      <c r="K221" s="4">
        <f>Table39[[#This Row],[RN Hours Contract (W/ Admin, DON)]]/Table39[[#This Row],[RN Hours (w/ Admin, DON)]]</f>
        <v>0.12763773972163425</v>
      </c>
      <c r="L221" s="3">
        <v>35.569444444444443</v>
      </c>
      <c r="M221" s="3">
        <v>5.5277777777777777</v>
      </c>
      <c r="N221" s="4">
        <f>Table39[[#This Row],[RN Hours Contract]]/Table39[[#This Row],[RN Hours]]</f>
        <v>0.15540804373291683</v>
      </c>
      <c r="O221" s="3">
        <v>2.6722222222222221</v>
      </c>
      <c r="P221" s="3">
        <v>0</v>
      </c>
      <c r="Q221" s="4">
        <f>Table39[[#This Row],[RN Admin Hours Contract]]/Table39[[#This Row],[RN Admin Hours]]</f>
        <v>0</v>
      </c>
      <c r="R221" s="3">
        <v>5.0666666666666664</v>
      </c>
      <c r="S221" s="3">
        <v>0</v>
      </c>
      <c r="T221" s="4">
        <f>Table39[[#This Row],[RN DON Hours Contract]]/Table39[[#This Row],[RN DON Hours]]</f>
        <v>0</v>
      </c>
      <c r="U221" s="3">
        <f>SUM(Table39[[#This Row],[LPN Hours]], Table39[[#This Row],[LPN Admin Hours]])</f>
        <v>39.919444444444444</v>
      </c>
      <c r="V221" s="3">
        <f>Table39[[#This Row],[LPN Hours Contract]]+Table39[[#This Row],[LPN Admin Hours Contract]]</f>
        <v>6.9611111111111112</v>
      </c>
      <c r="W221" s="4">
        <f t="shared" si="10"/>
        <v>0.17437895762299074</v>
      </c>
      <c r="X221" s="3">
        <v>39.919444444444444</v>
      </c>
      <c r="Y221" s="3">
        <v>6.9611111111111112</v>
      </c>
      <c r="Z221" s="4">
        <f>Table39[[#This Row],[LPN Hours Contract]]/Table39[[#This Row],[LPN Hours]]</f>
        <v>0.17437895762299074</v>
      </c>
      <c r="AA221" s="3">
        <v>0</v>
      </c>
      <c r="AB221" s="3">
        <v>0</v>
      </c>
      <c r="AC221" s="4">
        <v>0</v>
      </c>
      <c r="AD221" s="3">
        <f>SUM(Table39[[#This Row],[CNA Hours]], Table39[[#This Row],[NA in Training Hours]], Table39[[#This Row],[Med Aide/Tech Hours]])</f>
        <v>75.86666666666666</v>
      </c>
      <c r="AE221" s="3">
        <f>SUM(Table39[[#This Row],[CNA Hours Contract]], Table39[[#This Row],[NA in Training Hours Contract]], Table39[[#This Row],[Med Aide/Tech Hours Contract]])</f>
        <v>5.1722222222222225</v>
      </c>
      <c r="AF221" s="4">
        <f>Table39[[#This Row],[CNA/NA/Med Aide Contract Hours]]/Table39[[#This Row],[Total CNA, NA in Training, Med Aide/Tech Hours]]</f>
        <v>6.8175161101347401E-2</v>
      </c>
      <c r="AG221" s="3">
        <v>75.86666666666666</v>
      </c>
      <c r="AH221" s="3">
        <v>5.1722222222222225</v>
      </c>
      <c r="AI221" s="4">
        <f>Table39[[#This Row],[CNA Hours Contract]]/Table39[[#This Row],[CNA Hours]]</f>
        <v>6.8175161101347401E-2</v>
      </c>
      <c r="AJ221" s="3">
        <v>0</v>
      </c>
      <c r="AK221" s="3">
        <v>0</v>
      </c>
      <c r="AL221" s="4">
        <v>0</v>
      </c>
      <c r="AM221" s="3">
        <v>0</v>
      </c>
      <c r="AN221" s="3">
        <v>0</v>
      </c>
      <c r="AO221" s="4">
        <v>0</v>
      </c>
      <c r="AP221" s="1" t="s">
        <v>219</v>
      </c>
      <c r="AQ221" s="1">
        <v>3</v>
      </c>
    </row>
    <row r="222" spans="1:43" x14ac:dyDescent="0.2">
      <c r="A222" s="1" t="s">
        <v>681</v>
      </c>
      <c r="B222" s="1" t="s">
        <v>916</v>
      </c>
      <c r="C222" s="1" t="s">
        <v>1569</v>
      </c>
      <c r="D222" s="1" t="s">
        <v>1715</v>
      </c>
      <c r="E222" s="3">
        <v>93.6</v>
      </c>
      <c r="F222" s="3">
        <f t="shared" si="11"/>
        <v>321.46944444444443</v>
      </c>
      <c r="G222" s="3">
        <f>SUM(Table39[[#This Row],[RN Hours Contract (W/ Admin, DON)]], Table39[[#This Row],[LPN Contract Hours (w/ Admin)]], Table39[[#This Row],[CNA/NA/Med Aide Contract Hours]])</f>
        <v>1.1555555555555554</v>
      </c>
      <c r="H222" s="4">
        <f>Table39[[#This Row],[Total Contract Hours]]/Table39[[#This Row],[Total Hours Nurse Staffing]]</f>
        <v>3.5946046366943461E-3</v>
      </c>
      <c r="I222" s="3">
        <f>SUM(Table39[[#This Row],[RN Hours]], Table39[[#This Row],[RN Admin Hours]], Table39[[#This Row],[RN DON Hours]])</f>
        <v>48.93333333333333</v>
      </c>
      <c r="J222" s="3">
        <f t="shared" si="9"/>
        <v>0</v>
      </c>
      <c r="K222" s="4">
        <f>Table39[[#This Row],[RN Hours Contract (W/ Admin, DON)]]/Table39[[#This Row],[RN Hours (w/ Admin, DON)]]</f>
        <v>0</v>
      </c>
      <c r="L222" s="3">
        <v>26.125</v>
      </c>
      <c r="M222" s="3">
        <v>0</v>
      </c>
      <c r="N222" s="4">
        <f>Table39[[#This Row],[RN Hours Contract]]/Table39[[#This Row],[RN Hours]]</f>
        <v>0</v>
      </c>
      <c r="O222" s="3">
        <v>17.980555555555554</v>
      </c>
      <c r="P222" s="3">
        <v>0</v>
      </c>
      <c r="Q222" s="4">
        <f>Table39[[#This Row],[RN Admin Hours Contract]]/Table39[[#This Row],[RN Admin Hours]]</f>
        <v>0</v>
      </c>
      <c r="R222" s="3">
        <v>4.8277777777777775</v>
      </c>
      <c r="S222" s="3">
        <v>0</v>
      </c>
      <c r="T222" s="4">
        <f>Table39[[#This Row],[RN DON Hours Contract]]/Table39[[#This Row],[RN DON Hours]]</f>
        <v>0</v>
      </c>
      <c r="U222" s="3">
        <f>SUM(Table39[[#This Row],[LPN Hours]], Table39[[#This Row],[LPN Admin Hours]])</f>
        <v>74.847222222222229</v>
      </c>
      <c r="V222" s="3">
        <f>Table39[[#This Row],[LPN Hours Contract]]+Table39[[#This Row],[LPN Admin Hours Contract]]</f>
        <v>1.1555555555555554</v>
      </c>
      <c r="W222" s="4">
        <f t="shared" si="10"/>
        <v>1.5438856930784929E-2</v>
      </c>
      <c r="X222" s="3">
        <v>74.847222222222229</v>
      </c>
      <c r="Y222" s="3">
        <v>1.1555555555555554</v>
      </c>
      <c r="Z222" s="4">
        <f>Table39[[#This Row],[LPN Hours Contract]]/Table39[[#This Row],[LPN Hours]]</f>
        <v>1.5438856930784929E-2</v>
      </c>
      <c r="AA222" s="3">
        <v>0</v>
      </c>
      <c r="AB222" s="3">
        <v>0</v>
      </c>
      <c r="AC222" s="4">
        <v>0</v>
      </c>
      <c r="AD222" s="3">
        <f>SUM(Table39[[#This Row],[CNA Hours]], Table39[[#This Row],[NA in Training Hours]], Table39[[#This Row],[Med Aide/Tech Hours]])</f>
        <v>197.68888888888887</v>
      </c>
      <c r="AE222" s="3">
        <f>SUM(Table39[[#This Row],[CNA Hours Contract]], Table39[[#This Row],[NA in Training Hours Contract]], Table39[[#This Row],[Med Aide/Tech Hours Contract]])</f>
        <v>0</v>
      </c>
      <c r="AF222" s="4">
        <f>Table39[[#This Row],[CNA/NA/Med Aide Contract Hours]]/Table39[[#This Row],[Total CNA, NA in Training, Med Aide/Tech Hours]]</f>
        <v>0</v>
      </c>
      <c r="AG222" s="3">
        <v>180.02222222222221</v>
      </c>
      <c r="AH222" s="3">
        <v>0</v>
      </c>
      <c r="AI222" s="4">
        <f>Table39[[#This Row],[CNA Hours Contract]]/Table39[[#This Row],[CNA Hours]]</f>
        <v>0</v>
      </c>
      <c r="AJ222" s="3">
        <v>17.666666666666668</v>
      </c>
      <c r="AK222" s="3">
        <v>0</v>
      </c>
      <c r="AL222" s="4">
        <f>Table39[[#This Row],[NA in Training Hours Contract]]/Table39[[#This Row],[NA in Training Hours]]</f>
        <v>0</v>
      </c>
      <c r="AM222" s="3">
        <v>0</v>
      </c>
      <c r="AN222" s="3">
        <v>0</v>
      </c>
      <c r="AO222" s="4">
        <v>0</v>
      </c>
      <c r="AP222" s="1" t="s">
        <v>220</v>
      </c>
      <c r="AQ222" s="1">
        <v>3</v>
      </c>
    </row>
    <row r="223" spans="1:43" x14ac:dyDescent="0.2">
      <c r="A223" s="1" t="s">
        <v>681</v>
      </c>
      <c r="B223" s="1" t="s">
        <v>917</v>
      </c>
      <c r="C223" s="1" t="s">
        <v>1467</v>
      </c>
      <c r="D223" s="1" t="s">
        <v>1721</v>
      </c>
      <c r="E223" s="3">
        <v>91.644444444444446</v>
      </c>
      <c r="F223" s="3">
        <f t="shared" si="11"/>
        <v>340.73299999999995</v>
      </c>
      <c r="G223" s="3">
        <f>SUM(Table39[[#This Row],[RN Hours Contract (W/ Admin, DON)]], Table39[[#This Row],[LPN Contract Hours (w/ Admin)]], Table39[[#This Row],[CNA/NA/Med Aide Contract Hours]])</f>
        <v>124.67811111111109</v>
      </c>
      <c r="H223" s="4">
        <f>Table39[[#This Row],[Total Contract Hours]]/Table39[[#This Row],[Total Hours Nurse Staffing]]</f>
        <v>0.36591146472784003</v>
      </c>
      <c r="I223" s="3">
        <f>SUM(Table39[[#This Row],[RN Hours]], Table39[[#This Row],[RN Admin Hours]], Table39[[#This Row],[RN DON Hours]])</f>
        <v>94.975555555555545</v>
      </c>
      <c r="J223" s="3">
        <f t="shared" si="9"/>
        <v>20.711555555555552</v>
      </c>
      <c r="K223" s="4">
        <f>Table39[[#This Row],[RN Hours Contract (W/ Admin, DON)]]/Table39[[#This Row],[RN Hours (w/ Admin, DON)]]</f>
        <v>0.21807248648775124</v>
      </c>
      <c r="L223" s="3">
        <v>83.36666666666666</v>
      </c>
      <c r="M223" s="3">
        <v>19.544888888888885</v>
      </c>
      <c r="N223" s="4">
        <f>Table39[[#This Row],[RN Hours Contract]]/Table39[[#This Row],[RN Hours]]</f>
        <v>0.23444488871118216</v>
      </c>
      <c r="O223" s="3">
        <v>6.360555555555556</v>
      </c>
      <c r="P223" s="3">
        <v>1.1666666666666667</v>
      </c>
      <c r="Q223" s="4">
        <f>Table39[[#This Row],[RN Admin Hours Contract]]/Table39[[#This Row],[RN Admin Hours]]</f>
        <v>0.18342213293737444</v>
      </c>
      <c r="R223" s="3">
        <v>5.248333333333334</v>
      </c>
      <c r="S223" s="3">
        <v>0</v>
      </c>
      <c r="T223" s="4">
        <f>Table39[[#This Row],[RN DON Hours Contract]]/Table39[[#This Row],[RN DON Hours]]</f>
        <v>0</v>
      </c>
      <c r="U223" s="3">
        <f>SUM(Table39[[#This Row],[LPN Hours]], Table39[[#This Row],[LPN Admin Hours]])</f>
        <v>58.69177777777778</v>
      </c>
      <c r="V223" s="3">
        <f>Table39[[#This Row],[LPN Hours Contract]]+Table39[[#This Row],[LPN Admin Hours Contract]]</f>
        <v>27.295555555555556</v>
      </c>
      <c r="W223" s="4">
        <f t="shared" si="10"/>
        <v>0.46506608913608943</v>
      </c>
      <c r="X223" s="3">
        <v>53.368000000000002</v>
      </c>
      <c r="Y223" s="3">
        <v>26.628888888888888</v>
      </c>
      <c r="Z223" s="4">
        <f>Table39[[#This Row],[LPN Hours Contract]]/Table39[[#This Row],[LPN Hours]]</f>
        <v>0.49896733789703357</v>
      </c>
      <c r="AA223" s="3">
        <v>5.3237777777777771</v>
      </c>
      <c r="AB223" s="3">
        <v>0.66666666666666663</v>
      </c>
      <c r="AC223" s="4">
        <f>Table39[[#This Row],[LPN Admin Hours Contract]]/Table39[[#This Row],[LPN Admin Hours]]</f>
        <v>0.12522436031222609</v>
      </c>
      <c r="AD223" s="3">
        <f>SUM(Table39[[#This Row],[CNA Hours]], Table39[[#This Row],[NA in Training Hours]], Table39[[#This Row],[Med Aide/Tech Hours]])</f>
        <v>187.06566666666666</v>
      </c>
      <c r="AE223" s="3">
        <f>SUM(Table39[[#This Row],[CNA Hours Contract]], Table39[[#This Row],[NA in Training Hours Contract]], Table39[[#This Row],[Med Aide/Tech Hours Contract]])</f>
        <v>76.670999999999978</v>
      </c>
      <c r="AF223" s="4">
        <f>Table39[[#This Row],[CNA/NA/Med Aide Contract Hours]]/Table39[[#This Row],[Total CNA, NA in Training, Med Aide/Tech Hours]]</f>
        <v>0.40986142121215891</v>
      </c>
      <c r="AG223" s="3">
        <v>187.06566666666666</v>
      </c>
      <c r="AH223" s="3">
        <v>76.670999999999978</v>
      </c>
      <c r="AI223" s="4">
        <f>Table39[[#This Row],[CNA Hours Contract]]/Table39[[#This Row],[CNA Hours]]</f>
        <v>0.40986142121215891</v>
      </c>
      <c r="AJ223" s="3">
        <v>0</v>
      </c>
      <c r="AK223" s="3">
        <v>0</v>
      </c>
      <c r="AL223" s="4">
        <v>0</v>
      </c>
      <c r="AM223" s="3">
        <v>0</v>
      </c>
      <c r="AN223" s="3">
        <v>0</v>
      </c>
      <c r="AO223" s="4">
        <v>0</v>
      </c>
      <c r="AP223" s="1" t="s">
        <v>221</v>
      </c>
      <c r="AQ223" s="1">
        <v>3</v>
      </c>
    </row>
    <row r="224" spans="1:43" x14ac:dyDescent="0.2">
      <c r="A224" s="1" t="s">
        <v>681</v>
      </c>
      <c r="B224" s="1" t="s">
        <v>918</v>
      </c>
      <c r="C224" s="1" t="s">
        <v>1406</v>
      </c>
      <c r="D224" s="1" t="s">
        <v>1734</v>
      </c>
      <c r="E224" s="3">
        <v>295.06666666666666</v>
      </c>
      <c r="F224" s="3">
        <f t="shared" si="11"/>
        <v>1060.1895555555557</v>
      </c>
      <c r="G224" s="3">
        <f>SUM(Table39[[#This Row],[RN Hours Contract (W/ Admin, DON)]], Table39[[#This Row],[LPN Contract Hours (w/ Admin)]], Table39[[#This Row],[CNA/NA/Med Aide Contract Hours]])</f>
        <v>165.90833333333333</v>
      </c>
      <c r="H224" s="4">
        <f>Table39[[#This Row],[Total Contract Hours]]/Table39[[#This Row],[Total Hours Nurse Staffing]]</f>
        <v>0.1564893112405685</v>
      </c>
      <c r="I224" s="3">
        <f>SUM(Table39[[#This Row],[RN Hours]], Table39[[#This Row],[RN Admin Hours]], Table39[[#This Row],[RN DON Hours]])</f>
        <v>194.75644444444444</v>
      </c>
      <c r="J224" s="3">
        <f t="shared" si="9"/>
        <v>3.0861111111111112</v>
      </c>
      <c r="K224" s="4">
        <f>Table39[[#This Row],[RN Hours Contract (W/ Admin, DON)]]/Table39[[#This Row],[RN Hours (w/ Admin, DON)]]</f>
        <v>1.5846002528514248E-2</v>
      </c>
      <c r="L224" s="3">
        <v>133.46199999999999</v>
      </c>
      <c r="M224" s="3">
        <v>3.0861111111111112</v>
      </c>
      <c r="N224" s="4">
        <f>Table39[[#This Row],[RN Hours Contract]]/Table39[[#This Row],[RN Hours]]</f>
        <v>2.3123519137365777E-2</v>
      </c>
      <c r="O224" s="3">
        <v>47.25</v>
      </c>
      <c r="P224" s="3">
        <v>0</v>
      </c>
      <c r="Q224" s="4">
        <f>Table39[[#This Row],[RN Admin Hours Contract]]/Table39[[#This Row],[RN Admin Hours]]</f>
        <v>0</v>
      </c>
      <c r="R224" s="3">
        <v>14.044444444444444</v>
      </c>
      <c r="S224" s="3">
        <v>0</v>
      </c>
      <c r="T224" s="4">
        <f>Table39[[#This Row],[RN DON Hours Contract]]/Table39[[#This Row],[RN DON Hours]]</f>
        <v>0</v>
      </c>
      <c r="U224" s="3">
        <f>SUM(Table39[[#This Row],[LPN Hours]], Table39[[#This Row],[LPN Admin Hours]])</f>
        <v>299.01477777777779</v>
      </c>
      <c r="V224" s="3">
        <f>Table39[[#This Row],[LPN Hours Contract]]+Table39[[#This Row],[LPN Admin Hours Contract]]</f>
        <v>59.697222222222223</v>
      </c>
      <c r="W224" s="4">
        <f t="shared" si="10"/>
        <v>0.19964639428820499</v>
      </c>
      <c r="X224" s="3">
        <v>292.87255555555555</v>
      </c>
      <c r="Y224" s="3">
        <v>59.697222222222223</v>
      </c>
      <c r="Z224" s="4">
        <f>Table39[[#This Row],[LPN Hours Contract]]/Table39[[#This Row],[LPN Hours]]</f>
        <v>0.20383344594709948</v>
      </c>
      <c r="AA224" s="3">
        <v>6.1422222222222231</v>
      </c>
      <c r="AB224" s="3">
        <v>0</v>
      </c>
      <c r="AC224" s="4">
        <f>Table39[[#This Row],[LPN Admin Hours Contract]]/Table39[[#This Row],[LPN Admin Hours]]</f>
        <v>0</v>
      </c>
      <c r="AD224" s="3">
        <f>SUM(Table39[[#This Row],[CNA Hours]], Table39[[#This Row],[NA in Training Hours]], Table39[[#This Row],[Med Aide/Tech Hours]])</f>
        <v>566.41833333333329</v>
      </c>
      <c r="AE224" s="3">
        <f>SUM(Table39[[#This Row],[CNA Hours Contract]], Table39[[#This Row],[NA in Training Hours Contract]], Table39[[#This Row],[Med Aide/Tech Hours Contract]])</f>
        <v>103.125</v>
      </c>
      <c r="AF224" s="4">
        <f>Table39[[#This Row],[CNA/NA/Med Aide Contract Hours]]/Table39[[#This Row],[Total CNA, NA in Training, Med Aide/Tech Hours]]</f>
        <v>0.18206508146217021</v>
      </c>
      <c r="AG224" s="3">
        <v>556.41611111111104</v>
      </c>
      <c r="AH224" s="3">
        <v>103.125</v>
      </c>
      <c r="AI224" s="4">
        <f>Table39[[#This Row],[CNA Hours Contract]]/Table39[[#This Row],[CNA Hours]]</f>
        <v>0.1853379115749704</v>
      </c>
      <c r="AJ224" s="3">
        <v>10.002222222222228</v>
      </c>
      <c r="AK224" s="3">
        <v>0</v>
      </c>
      <c r="AL224" s="4">
        <f>Table39[[#This Row],[NA in Training Hours Contract]]/Table39[[#This Row],[NA in Training Hours]]</f>
        <v>0</v>
      </c>
      <c r="AM224" s="3">
        <v>0</v>
      </c>
      <c r="AN224" s="3">
        <v>0</v>
      </c>
      <c r="AO224" s="4">
        <v>0</v>
      </c>
      <c r="AP224" s="1" t="s">
        <v>222</v>
      </c>
      <c r="AQ224" s="1">
        <v>3</v>
      </c>
    </row>
    <row r="225" spans="1:43" x14ac:dyDescent="0.2">
      <c r="A225" s="1" t="s">
        <v>681</v>
      </c>
      <c r="B225" s="1" t="s">
        <v>919</v>
      </c>
      <c r="C225" s="1" t="s">
        <v>1570</v>
      </c>
      <c r="D225" s="1" t="s">
        <v>1731</v>
      </c>
      <c r="E225" s="3">
        <v>70.155555555555551</v>
      </c>
      <c r="F225" s="3">
        <f t="shared" si="11"/>
        <v>277.07233333333329</v>
      </c>
      <c r="G225" s="3">
        <f>SUM(Table39[[#This Row],[RN Hours Contract (W/ Admin, DON)]], Table39[[#This Row],[LPN Contract Hours (w/ Admin)]], Table39[[#This Row],[CNA/NA/Med Aide Contract Hours]])</f>
        <v>2.4166666666666665</v>
      </c>
      <c r="H225" s="4">
        <f>Table39[[#This Row],[Total Contract Hours]]/Table39[[#This Row],[Total Hours Nurse Staffing]]</f>
        <v>8.7221507741059197E-3</v>
      </c>
      <c r="I225" s="3">
        <f>SUM(Table39[[#This Row],[RN Hours]], Table39[[#This Row],[RN Admin Hours]], Table39[[#This Row],[RN DON Hours]])</f>
        <v>72.463666666666654</v>
      </c>
      <c r="J225" s="3">
        <f t="shared" si="9"/>
        <v>0</v>
      </c>
      <c r="K225" s="4">
        <f>Table39[[#This Row],[RN Hours Contract (W/ Admin, DON)]]/Table39[[#This Row],[RN Hours (w/ Admin, DON)]]</f>
        <v>0</v>
      </c>
      <c r="L225" s="3">
        <v>54.708111111111108</v>
      </c>
      <c r="M225" s="3">
        <v>0</v>
      </c>
      <c r="N225" s="4">
        <f>Table39[[#This Row],[RN Hours Contract]]/Table39[[#This Row],[RN Hours]]</f>
        <v>0</v>
      </c>
      <c r="O225" s="3">
        <v>12.244444444444444</v>
      </c>
      <c r="P225" s="3">
        <v>0</v>
      </c>
      <c r="Q225" s="4">
        <f>Table39[[#This Row],[RN Admin Hours Contract]]/Table39[[#This Row],[RN Admin Hours]]</f>
        <v>0</v>
      </c>
      <c r="R225" s="3">
        <v>5.5111111111111111</v>
      </c>
      <c r="S225" s="3">
        <v>0</v>
      </c>
      <c r="T225" s="4">
        <f>Table39[[#This Row],[RN DON Hours Contract]]/Table39[[#This Row],[RN DON Hours]]</f>
        <v>0</v>
      </c>
      <c r="U225" s="3">
        <f>SUM(Table39[[#This Row],[LPN Hours]], Table39[[#This Row],[LPN Admin Hours]])</f>
        <v>76.699111111111108</v>
      </c>
      <c r="V225" s="3">
        <f>Table39[[#This Row],[LPN Hours Contract]]+Table39[[#This Row],[LPN Admin Hours Contract]]</f>
        <v>0</v>
      </c>
      <c r="W225" s="4">
        <f t="shared" si="10"/>
        <v>0</v>
      </c>
      <c r="X225" s="3">
        <v>74.208111111111108</v>
      </c>
      <c r="Y225" s="3">
        <v>0</v>
      </c>
      <c r="Z225" s="4">
        <f>Table39[[#This Row],[LPN Hours Contract]]/Table39[[#This Row],[LPN Hours]]</f>
        <v>0</v>
      </c>
      <c r="AA225" s="3">
        <v>2.4910000000000001</v>
      </c>
      <c r="AB225" s="3">
        <v>0</v>
      </c>
      <c r="AC225" s="4">
        <f>Table39[[#This Row],[LPN Admin Hours Contract]]/Table39[[#This Row],[LPN Admin Hours]]</f>
        <v>0</v>
      </c>
      <c r="AD225" s="3">
        <f>SUM(Table39[[#This Row],[CNA Hours]], Table39[[#This Row],[NA in Training Hours]], Table39[[#This Row],[Med Aide/Tech Hours]])</f>
        <v>127.90955555555556</v>
      </c>
      <c r="AE225" s="3">
        <f>SUM(Table39[[#This Row],[CNA Hours Contract]], Table39[[#This Row],[NA in Training Hours Contract]], Table39[[#This Row],[Med Aide/Tech Hours Contract]])</f>
        <v>2.4166666666666665</v>
      </c>
      <c r="AF225" s="4">
        <f>Table39[[#This Row],[CNA/NA/Med Aide Contract Hours]]/Table39[[#This Row],[Total CNA, NA in Training, Med Aide/Tech Hours]]</f>
        <v>1.8893558469265607E-2</v>
      </c>
      <c r="AG225" s="3">
        <v>118.512</v>
      </c>
      <c r="AH225" s="3">
        <v>2.4166666666666665</v>
      </c>
      <c r="AI225" s="4">
        <f>Table39[[#This Row],[CNA Hours Contract]]/Table39[[#This Row],[CNA Hours]]</f>
        <v>2.0391746546060033E-2</v>
      </c>
      <c r="AJ225" s="3">
        <v>9.3975555555555523</v>
      </c>
      <c r="AK225" s="3">
        <v>0</v>
      </c>
      <c r="AL225" s="4">
        <f>Table39[[#This Row],[NA in Training Hours Contract]]/Table39[[#This Row],[NA in Training Hours]]</f>
        <v>0</v>
      </c>
      <c r="AM225" s="3">
        <v>0</v>
      </c>
      <c r="AN225" s="3">
        <v>0</v>
      </c>
      <c r="AO225" s="4">
        <v>0</v>
      </c>
      <c r="AP225" s="1" t="s">
        <v>223</v>
      </c>
      <c r="AQ225" s="1">
        <v>3</v>
      </c>
    </row>
    <row r="226" spans="1:43" x14ac:dyDescent="0.2">
      <c r="A226" s="1" t="s">
        <v>681</v>
      </c>
      <c r="B226" s="1" t="s">
        <v>920</v>
      </c>
      <c r="C226" s="1" t="s">
        <v>1571</v>
      </c>
      <c r="D226" s="1" t="s">
        <v>1733</v>
      </c>
      <c r="E226" s="3">
        <v>74.077777777777783</v>
      </c>
      <c r="F226" s="3">
        <f t="shared" si="11"/>
        <v>379.42599999999999</v>
      </c>
      <c r="G226" s="3">
        <f>SUM(Table39[[#This Row],[RN Hours Contract (W/ Admin, DON)]], Table39[[#This Row],[LPN Contract Hours (w/ Admin)]], Table39[[#This Row],[CNA/NA/Med Aide Contract Hours]])</f>
        <v>34.978222222222222</v>
      </c>
      <c r="H226" s="4">
        <f>Table39[[#This Row],[Total Contract Hours]]/Table39[[#This Row],[Total Hours Nurse Staffing]]</f>
        <v>9.2187204414621624E-2</v>
      </c>
      <c r="I226" s="3">
        <f>SUM(Table39[[#This Row],[RN Hours]], Table39[[#This Row],[RN Admin Hours]], Table39[[#This Row],[RN DON Hours]])</f>
        <v>59.36944444444444</v>
      </c>
      <c r="J226" s="3">
        <f t="shared" si="9"/>
        <v>9.0749999999999993</v>
      </c>
      <c r="K226" s="4">
        <f>Table39[[#This Row],[RN Hours Contract (W/ Admin, DON)]]/Table39[[#This Row],[RN Hours (w/ Admin, DON)]]</f>
        <v>0.15285640761708696</v>
      </c>
      <c r="L226" s="3">
        <v>38.213888888888889</v>
      </c>
      <c r="M226" s="3">
        <v>9.0749999999999993</v>
      </c>
      <c r="N226" s="4">
        <f>Table39[[#This Row],[RN Hours Contract]]/Table39[[#This Row],[RN Hours]]</f>
        <v>0.23747910154830268</v>
      </c>
      <c r="O226" s="3">
        <v>15.988888888888889</v>
      </c>
      <c r="P226" s="3">
        <v>0</v>
      </c>
      <c r="Q226" s="4">
        <f>Table39[[#This Row],[RN Admin Hours Contract]]/Table39[[#This Row],[RN Admin Hours]]</f>
        <v>0</v>
      </c>
      <c r="R226" s="3">
        <v>5.166666666666667</v>
      </c>
      <c r="S226" s="3">
        <v>0</v>
      </c>
      <c r="T226" s="4">
        <f>Table39[[#This Row],[RN DON Hours Contract]]/Table39[[#This Row],[RN DON Hours]]</f>
        <v>0</v>
      </c>
      <c r="U226" s="3">
        <f>SUM(Table39[[#This Row],[LPN Hours]], Table39[[#This Row],[LPN Admin Hours]])</f>
        <v>98.443333333333328</v>
      </c>
      <c r="V226" s="3">
        <f>Table39[[#This Row],[LPN Hours Contract]]+Table39[[#This Row],[LPN Admin Hours Contract]]</f>
        <v>13.30388888888889</v>
      </c>
      <c r="W226" s="4">
        <f t="shared" si="10"/>
        <v>0.13514260883305682</v>
      </c>
      <c r="X226" s="3">
        <v>92.334999999999994</v>
      </c>
      <c r="Y226" s="3">
        <v>13.30388888888889</v>
      </c>
      <c r="Z226" s="4">
        <f>Table39[[#This Row],[LPN Hours Contract]]/Table39[[#This Row],[LPN Hours]]</f>
        <v>0.14408283845658626</v>
      </c>
      <c r="AA226" s="3">
        <v>6.1083333333333334</v>
      </c>
      <c r="AB226" s="3">
        <v>0</v>
      </c>
      <c r="AC226" s="4">
        <f>Table39[[#This Row],[LPN Admin Hours Contract]]/Table39[[#This Row],[LPN Admin Hours]]</f>
        <v>0</v>
      </c>
      <c r="AD226" s="3">
        <f>SUM(Table39[[#This Row],[CNA Hours]], Table39[[#This Row],[NA in Training Hours]], Table39[[#This Row],[Med Aide/Tech Hours]])</f>
        <v>221.61322222222222</v>
      </c>
      <c r="AE226" s="3">
        <f>SUM(Table39[[#This Row],[CNA Hours Contract]], Table39[[#This Row],[NA in Training Hours Contract]], Table39[[#This Row],[Med Aide/Tech Hours Contract]])</f>
        <v>12.599333333333332</v>
      </c>
      <c r="AF226" s="4">
        <f>Table39[[#This Row],[CNA/NA/Med Aide Contract Hours]]/Table39[[#This Row],[Total CNA, NA in Training, Med Aide/Tech Hours]]</f>
        <v>5.6852805112410559E-2</v>
      </c>
      <c r="AG226" s="3">
        <v>218.84655555555554</v>
      </c>
      <c r="AH226" s="3">
        <v>12.599333333333332</v>
      </c>
      <c r="AI226" s="4">
        <f>Table39[[#This Row],[CNA Hours Contract]]/Table39[[#This Row],[CNA Hours]]</f>
        <v>5.7571540485748765E-2</v>
      </c>
      <c r="AJ226" s="3">
        <v>2.7666666666666666</v>
      </c>
      <c r="AK226" s="3">
        <v>0</v>
      </c>
      <c r="AL226" s="4">
        <f>Table39[[#This Row],[NA in Training Hours Contract]]/Table39[[#This Row],[NA in Training Hours]]</f>
        <v>0</v>
      </c>
      <c r="AM226" s="3">
        <v>0</v>
      </c>
      <c r="AN226" s="3">
        <v>0</v>
      </c>
      <c r="AO226" s="4">
        <v>0</v>
      </c>
      <c r="AP226" s="1" t="s">
        <v>224</v>
      </c>
      <c r="AQ226" s="1">
        <v>3</v>
      </c>
    </row>
    <row r="227" spans="1:43" x14ac:dyDescent="0.2">
      <c r="A227" s="1" t="s">
        <v>681</v>
      </c>
      <c r="B227" s="1" t="s">
        <v>921</v>
      </c>
      <c r="C227" s="1" t="s">
        <v>1430</v>
      </c>
      <c r="D227" s="1" t="s">
        <v>1711</v>
      </c>
      <c r="E227" s="3">
        <v>63.611111111111114</v>
      </c>
      <c r="F227" s="3">
        <f t="shared" si="11"/>
        <v>254.49222222222224</v>
      </c>
      <c r="G227" s="3">
        <f>SUM(Table39[[#This Row],[RN Hours Contract (W/ Admin, DON)]], Table39[[#This Row],[LPN Contract Hours (w/ Admin)]], Table39[[#This Row],[CNA/NA/Med Aide Contract Hours]])</f>
        <v>2.0916666666666668</v>
      </c>
      <c r="H227" s="4">
        <f>Table39[[#This Row],[Total Contract Hours]]/Table39[[#This Row],[Total Hours Nurse Staffing]]</f>
        <v>8.2189807154115172E-3</v>
      </c>
      <c r="I227" s="3">
        <f>SUM(Table39[[#This Row],[RN Hours]], Table39[[#This Row],[RN Admin Hours]], Table39[[#This Row],[RN DON Hours]])</f>
        <v>59.864444444444445</v>
      </c>
      <c r="J227" s="3">
        <f t="shared" si="9"/>
        <v>0</v>
      </c>
      <c r="K227" s="4">
        <f>Table39[[#This Row],[RN Hours Contract (W/ Admin, DON)]]/Table39[[#This Row],[RN Hours (w/ Admin, DON)]]</f>
        <v>0</v>
      </c>
      <c r="L227" s="3">
        <v>49.114444444444445</v>
      </c>
      <c r="M227" s="3">
        <v>0</v>
      </c>
      <c r="N227" s="4">
        <f>Table39[[#This Row],[RN Hours Contract]]/Table39[[#This Row],[RN Hours]]</f>
        <v>0</v>
      </c>
      <c r="O227" s="3">
        <v>6.3444444444444441</v>
      </c>
      <c r="P227" s="3">
        <v>0</v>
      </c>
      <c r="Q227" s="4">
        <f>Table39[[#This Row],[RN Admin Hours Contract]]/Table39[[#This Row],[RN Admin Hours]]</f>
        <v>0</v>
      </c>
      <c r="R227" s="3">
        <v>4.4055555555555559</v>
      </c>
      <c r="S227" s="3">
        <v>0</v>
      </c>
      <c r="T227" s="4">
        <f>Table39[[#This Row],[RN DON Hours Contract]]/Table39[[#This Row],[RN DON Hours]]</f>
        <v>0</v>
      </c>
      <c r="U227" s="3">
        <f>SUM(Table39[[#This Row],[LPN Hours]], Table39[[#This Row],[LPN Admin Hours]])</f>
        <v>44.702777777777776</v>
      </c>
      <c r="V227" s="3">
        <f>Table39[[#This Row],[LPN Hours Contract]]+Table39[[#This Row],[LPN Admin Hours Contract]]</f>
        <v>1.788888888888889</v>
      </c>
      <c r="W227" s="4">
        <f t="shared" si="10"/>
        <v>4.0017398869073517E-2</v>
      </c>
      <c r="X227" s="3">
        <v>44.702777777777776</v>
      </c>
      <c r="Y227" s="3">
        <v>1.788888888888889</v>
      </c>
      <c r="Z227" s="4">
        <f>Table39[[#This Row],[LPN Hours Contract]]/Table39[[#This Row],[LPN Hours]]</f>
        <v>4.0017398869073517E-2</v>
      </c>
      <c r="AA227" s="3">
        <v>0</v>
      </c>
      <c r="AB227" s="3">
        <v>0</v>
      </c>
      <c r="AC227" s="4">
        <v>0</v>
      </c>
      <c r="AD227" s="3">
        <f>SUM(Table39[[#This Row],[CNA Hours]], Table39[[#This Row],[NA in Training Hours]], Table39[[#This Row],[Med Aide/Tech Hours]])</f>
        <v>149.92500000000001</v>
      </c>
      <c r="AE227" s="3">
        <f>SUM(Table39[[#This Row],[CNA Hours Contract]], Table39[[#This Row],[NA in Training Hours Contract]], Table39[[#This Row],[Med Aide/Tech Hours Contract]])</f>
        <v>0.30277777777777776</v>
      </c>
      <c r="AF227" s="4">
        <f>Table39[[#This Row],[CNA/NA/Med Aide Contract Hours]]/Table39[[#This Row],[Total CNA, NA in Training, Med Aide/Tech Hours]]</f>
        <v>2.0195282826598483E-3</v>
      </c>
      <c r="AG227" s="3">
        <v>149.92500000000001</v>
      </c>
      <c r="AH227" s="3">
        <v>0.30277777777777776</v>
      </c>
      <c r="AI227" s="4">
        <f>Table39[[#This Row],[CNA Hours Contract]]/Table39[[#This Row],[CNA Hours]]</f>
        <v>2.0195282826598483E-3</v>
      </c>
      <c r="AJ227" s="3">
        <v>0</v>
      </c>
      <c r="AK227" s="3">
        <v>0</v>
      </c>
      <c r="AL227" s="4">
        <v>0</v>
      </c>
      <c r="AM227" s="3">
        <v>0</v>
      </c>
      <c r="AN227" s="3">
        <v>0</v>
      </c>
      <c r="AO227" s="4">
        <v>0</v>
      </c>
      <c r="AP227" s="1" t="s">
        <v>225</v>
      </c>
      <c r="AQ227" s="1">
        <v>3</v>
      </c>
    </row>
    <row r="228" spans="1:43" x14ac:dyDescent="0.2">
      <c r="A228" s="1" t="s">
        <v>681</v>
      </c>
      <c r="B228" s="1" t="s">
        <v>922</v>
      </c>
      <c r="C228" s="1" t="s">
        <v>1449</v>
      </c>
      <c r="D228" s="1" t="s">
        <v>1748</v>
      </c>
      <c r="E228" s="3">
        <v>35.088888888888889</v>
      </c>
      <c r="F228" s="3">
        <f t="shared" si="11"/>
        <v>144.48611111111109</v>
      </c>
      <c r="G228" s="3">
        <f>SUM(Table39[[#This Row],[RN Hours Contract (W/ Admin, DON)]], Table39[[#This Row],[LPN Contract Hours (w/ Admin)]], Table39[[#This Row],[CNA/NA/Med Aide Contract Hours]])</f>
        <v>12.08888888888889</v>
      </c>
      <c r="H228" s="4">
        <f>Table39[[#This Row],[Total Contract Hours]]/Table39[[#This Row],[Total Hours Nurse Staffing]]</f>
        <v>8.3668172642506991E-2</v>
      </c>
      <c r="I228" s="3">
        <f>SUM(Table39[[#This Row],[RN Hours]], Table39[[#This Row],[RN Admin Hours]], Table39[[#This Row],[RN DON Hours]])</f>
        <v>51.319444444444443</v>
      </c>
      <c r="J228" s="3">
        <f t="shared" si="9"/>
        <v>5.5</v>
      </c>
      <c r="K228" s="4">
        <f>Table39[[#This Row],[RN Hours Contract (W/ Admin, DON)]]/Table39[[#This Row],[RN Hours (w/ Admin, DON)]]</f>
        <v>0.10717185385656293</v>
      </c>
      <c r="L228" s="3">
        <v>34.602777777777774</v>
      </c>
      <c r="M228" s="3">
        <v>0</v>
      </c>
      <c r="N228" s="4">
        <f>Table39[[#This Row],[RN Hours Contract]]/Table39[[#This Row],[RN Hours]]</f>
        <v>0</v>
      </c>
      <c r="O228" s="3">
        <v>11.216666666666667</v>
      </c>
      <c r="P228" s="3">
        <v>0</v>
      </c>
      <c r="Q228" s="4">
        <f>Table39[[#This Row],[RN Admin Hours Contract]]/Table39[[#This Row],[RN Admin Hours]]</f>
        <v>0</v>
      </c>
      <c r="R228" s="3">
        <v>5.5</v>
      </c>
      <c r="S228" s="3">
        <v>5.5</v>
      </c>
      <c r="T228" s="4">
        <f>Table39[[#This Row],[RN DON Hours Contract]]/Table39[[#This Row],[RN DON Hours]]</f>
        <v>1</v>
      </c>
      <c r="U228" s="3">
        <f>SUM(Table39[[#This Row],[LPN Hours]], Table39[[#This Row],[LPN Admin Hours]])</f>
        <v>31.222222222222221</v>
      </c>
      <c r="V228" s="3">
        <f>Table39[[#This Row],[LPN Hours Contract]]+Table39[[#This Row],[LPN Admin Hours Contract]]</f>
        <v>6.2777777777777777</v>
      </c>
      <c r="W228" s="4">
        <f t="shared" si="10"/>
        <v>0.20106761565836298</v>
      </c>
      <c r="X228" s="3">
        <v>31.222222222222221</v>
      </c>
      <c r="Y228" s="3">
        <v>6.2777777777777777</v>
      </c>
      <c r="Z228" s="4">
        <f>Table39[[#This Row],[LPN Hours Contract]]/Table39[[#This Row],[LPN Hours]]</f>
        <v>0.20106761565836298</v>
      </c>
      <c r="AA228" s="3">
        <v>0</v>
      </c>
      <c r="AB228" s="3">
        <v>0</v>
      </c>
      <c r="AC228" s="4">
        <v>0</v>
      </c>
      <c r="AD228" s="3">
        <f>SUM(Table39[[#This Row],[CNA Hours]], Table39[[#This Row],[NA in Training Hours]], Table39[[#This Row],[Med Aide/Tech Hours]])</f>
        <v>61.944444444444443</v>
      </c>
      <c r="AE228" s="3">
        <f>SUM(Table39[[#This Row],[CNA Hours Contract]], Table39[[#This Row],[NA in Training Hours Contract]], Table39[[#This Row],[Med Aide/Tech Hours Contract]])</f>
        <v>0.31111111111111112</v>
      </c>
      <c r="AF228" s="4">
        <f>Table39[[#This Row],[CNA/NA/Med Aide Contract Hours]]/Table39[[#This Row],[Total CNA, NA in Training, Med Aide/Tech Hours]]</f>
        <v>5.0224215246636771E-3</v>
      </c>
      <c r="AG228" s="3">
        <v>61.944444444444443</v>
      </c>
      <c r="AH228" s="3">
        <v>0.31111111111111112</v>
      </c>
      <c r="AI228" s="4">
        <f>Table39[[#This Row],[CNA Hours Contract]]/Table39[[#This Row],[CNA Hours]]</f>
        <v>5.0224215246636771E-3</v>
      </c>
      <c r="AJ228" s="3">
        <v>0</v>
      </c>
      <c r="AK228" s="3">
        <v>0</v>
      </c>
      <c r="AL228" s="4">
        <v>0</v>
      </c>
      <c r="AM228" s="3">
        <v>0</v>
      </c>
      <c r="AN228" s="3">
        <v>0</v>
      </c>
      <c r="AO228" s="4">
        <v>0</v>
      </c>
      <c r="AP228" s="1" t="s">
        <v>226</v>
      </c>
      <c r="AQ228" s="1">
        <v>3</v>
      </c>
    </row>
    <row r="229" spans="1:43" x14ac:dyDescent="0.2">
      <c r="A229" s="1" t="s">
        <v>681</v>
      </c>
      <c r="B229" s="1" t="s">
        <v>923</v>
      </c>
      <c r="C229" s="1" t="s">
        <v>1487</v>
      </c>
      <c r="D229" s="1" t="s">
        <v>1708</v>
      </c>
      <c r="E229" s="3">
        <v>99.555555555555557</v>
      </c>
      <c r="F229" s="3">
        <f t="shared" si="11"/>
        <v>348.66622222222225</v>
      </c>
      <c r="G229" s="3">
        <f>SUM(Table39[[#This Row],[RN Hours Contract (W/ Admin, DON)]], Table39[[#This Row],[LPN Contract Hours (w/ Admin)]], Table39[[#This Row],[CNA/NA/Med Aide Contract Hours]])</f>
        <v>0</v>
      </c>
      <c r="H229" s="4">
        <f>Table39[[#This Row],[Total Contract Hours]]/Table39[[#This Row],[Total Hours Nurse Staffing]]</f>
        <v>0</v>
      </c>
      <c r="I229" s="3">
        <f>SUM(Table39[[#This Row],[RN Hours]], Table39[[#This Row],[RN Admin Hours]], Table39[[#This Row],[RN DON Hours]])</f>
        <v>56.264333333333333</v>
      </c>
      <c r="J229" s="3">
        <f t="shared" si="9"/>
        <v>0</v>
      </c>
      <c r="K229" s="4">
        <f>Table39[[#This Row],[RN Hours Contract (W/ Admin, DON)]]/Table39[[#This Row],[RN Hours (w/ Admin, DON)]]</f>
        <v>0</v>
      </c>
      <c r="L229" s="3">
        <v>34.175444444444445</v>
      </c>
      <c r="M229" s="3">
        <v>0</v>
      </c>
      <c r="N229" s="4">
        <f>Table39[[#This Row],[RN Hours Contract]]/Table39[[#This Row],[RN Hours]]</f>
        <v>0</v>
      </c>
      <c r="O229" s="3">
        <v>16.577777777777779</v>
      </c>
      <c r="P229" s="3">
        <v>0</v>
      </c>
      <c r="Q229" s="4">
        <f>Table39[[#This Row],[RN Admin Hours Contract]]/Table39[[#This Row],[RN Admin Hours]]</f>
        <v>0</v>
      </c>
      <c r="R229" s="3">
        <v>5.5111111111111111</v>
      </c>
      <c r="S229" s="3">
        <v>0</v>
      </c>
      <c r="T229" s="4">
        <f>Table39[[#This Row],[RN DON Hours Contract]]/Table39[[#This Row],[RN DON Hours]]</f>
        <v>0</v>
      </c>
      <c r="U229" s="3">
        <f>SUM(Table39[[#This Row],[LPN Hours]], Table39[[#This Row],[LPN Admin Hours]])</f>
        <v>105.47177777777777</v>
      </c>
      <c r="V229" s="3">
        <f>Table39[[#This Row],[LPN Hours Contract]]+Table39[[#This Row],[LPN Admin Hours Contract]]</f>
        <v>0</v>
      </c>
      <c r="W229" s="4">
        <f t="shared" si="10"/>
        <v>0</v>
      </c>
      <c r="X229" s="3">
        <v>105.47177777777777</v>
      </c>
      <c r="Y229" s="3">
        <v>0</v>
      </c>
      <c r="Z229" s="4">
        <f>Table39[[#This Row],[LPN Hours Contract]]/Table39[[#This Row],[LPN Hours]]</f>
        <v>0</v>
      </c>
      <c r="AA229" s="3">
        <v>0</v>
      </c>
      <c r="AB229" s="3">
        <v>0</v>
      </c>
      <c r="AC229" s="4">
        <v>0</v>
      </c>
      <c r="AD229" s="3">
        <f>SUM(Table39[[#This Row],[CNA Hours]], Table39[[#This Row],[NA in Training Hours]], Table39[[#This Row],[Med Aide/Tech Hours]])</f>
        <v>186.93011111111113</v>
      </c>
      <c r="AE229" s="3">
        <f>SUM(Table39[[#This Row],[CNA Hours Contract]], Table39[[#This Row],[NA in Training Hours Contract]], Table39[[#This Row],[Med Aide/Tech Hours Contract]])</f>
        <v>0</v>
      </c>
      <c r="AF229" s="4">
        <f>Table39[[#This Row],[CNA/NA/Med Aide Contract Hours]]/Table39[[#This Row],[Total CNA, NA in Training, Med Aide/Tech Hours]]</f>
        <v>0</v>
      </c>
      <c r="AG229" s="3">
        <v>120.67700000000001</v>
      </c>
      <c r="AH229" s="3">
        <v>0</v>
      </c>
      <c r="AI229" s="4">
        <f>Table39[[#This Row],[CNA Hours Contract]]/Table39[[#This Row],[CNA Hours]]</f>
        <v>0</v>
      </c>
      <c r="AJ229" s="3">
        <v>66.253111111111124</v>
      </c>
      <c r="AK229" s="3">
        <v>0</v>
      </c>
      <c r="AL229" s="4">
        <f>Table39[[#This Row],[NA in Training Hours Contract]]/Table39[[#This Row],[NA in Training Hours]]</f>
        <v>0</v>
      </c>
      <c r="AM229" s="3">
        <v>0</v>
      </c>
      <c r="AN229" s="3">
        <v>0</v>
      </c>
      <c r="AO229" s="4">
        <v>0</v>
      </c>
      <c r="AP229" s="1" t="s">
        <v>227</v>
      </c>
      <c r="AQ229" s="1">
        <v>3</v>
      </c>
    </row>
    <row r="230" spans="1:43" x14ac:dyDescent="0.2">
      <c r="A230" s="1" t="s">
        <v>681</v>
      </c>
      <c r="B230" s="1" t="s">
        <v>924</v>
      </c>
      <c r="C230" s="1" t="s">
        <v>1365</v>
      </c>
      <c r="D230" s="1" t="s">
        <v>1711</v>
      </c>
      <c r="E230" s="3">
        <v>118.9</v>
      </c>
      <c r="F230" s="3">
        <f t="shared" si="11"/>
        <v>398.55233333333337</v>
      </c>
      <c r="G230" s="3">
        <f>SUM(Table39[[#This Row],[RN Hours Contract (W/ Admin, DON)]], Table39[[#This Row],[LPN Contract Hours (w/ Admin)]], Table39[[#This Row],[CNA/NA/Med Aide Contract Hours]])</f>
        <v>51.160777777777781</v>
      </c>
      <c r="H230" s="4">
        <f>Table39[[#This Row],[Total Contract Hours]]/Table39[[#This Row],[Total Hours Nurse Staffing]]</f>
        <v>0.12836652429027165</v>
      </c>
      <c r="I230" s="3">
        <f>SUM(Table39[[#This Row],[RN Hours]], Table39[[#This Row],[RN Admin Hours]], Table39[[#This Row],[RN DON Hours]])</f>
        <v>81.588555555555558</v>
      </c>
      <c r="J230" s="3">
        <f t="shared" si="9"/>
        <v>1.5249999999999999</v>
      </c>
      <c r="K230" s="4">
        <f>Table39[[#This Row],[RN Hours Contract (W/ Admin, DON)]]/Table39[[#This Row],[RN Hours (w/ Admin, DON)]]</f>
        <v>1.8691346961787939E-2</v>
      </c>
      <c r="L230" s="3">
        <v>49.81077777777778</v>
      </c>
      <c r="M230" s="3">
        <v>1.5249999999999999</v>
      </c>
      <c r="N230" s="4">
        <f>Table39[[#This Row],[RN Hours Contract]]/Table39[[#This Row],[RN Hours]]</f>
        <v>3.0615864036565042E-2</v>
      </c>
      <c r="O230" s="3">
        <v>26.622222222222224</v>
      </c>
      <c r="P230" s="3">
        <v>0</v>
      </c>
      <c r="Q230" s="4">
        <f>Table39[[#This Row],[RN Admin Hours Contract]]/Table39[[#This Row],[RN Admin Hours]]</f>
        <v>0</v>
      </c>
      <c r="R230" s="3">
        <v>5.1555555555555559</v>
      </c>
      <c r="S230" s="3">
        <v>0</v>
      </c>
      <c r="T230" s="4">
        <f>Table39[[#This Row],[RN DON Hours Contract]]/Table39[[#This Row],[RN DON Hours]]</f>
        <v>0</v>
      </c>
      <c r="U230" s="3">
        <f>SUM(Table39[[#This Row],[LPN Hours]], Table39[[#This Row],[LPN Admin Hours]])</f>
        <v>84.978666666666669</v>
      </c>
      <c r="V230" s="3">
        <f>Table39[[#This Row],[LPN Hours Contract]]+Table39[[#This Row],[LPN Admin Hours Contract]]</f>
        <v>13.949777777777783</v>
      </c>
      <c r="W230" s="4">
        <f t="shared" si="10"/>
        <v>0.16415623267539048</v>
      </c>
      <c r="X230" s="3">
        <v>84.978666666666669</v>
      </c>
      <c r="Y230" s="3">
        <v>13.949777777777783</v>
      </c>
      <c r="Z230" s="4">
        <f>Table39[[#This Row],[LPN Hours Contract]]/Table39[[#This Row],[LPN Hours]]</f>
        <v>0.16415623267539048</v>
      </c>
      <c r="AA230" s="3">
        <v>0</v>
      </c>
      <c r="AB230" s="3">
        <v>0</v>
      </c>
      <c r="AC230" s="4">
        <v>0</v>
      </c>
      <c r="AD230" s="3">
        <f>SUM(Table39[[#This Row],[CNA Hours]], Table39[[#This Row],[NA in Training Hours]], Table39[[#This Row],[Med Aide/Tech Hours]])</f>
        <v>231.98511111111114</v>
      </c>
      <c r="AE230" s="3">
        <f>SUM(Table39[[#This Row],[CNA Hours Contract]], Table39[[#This Row],[NA in Training Hours Contract]], Table39[[#This Row],[Med Aide/Tech Hours Contract]])</f>
        <v>35.686</v>
      </c>
      <c r="AF230" s="4">
        <f>Table39[[#This Row],[CNA/NA/Med Aide Contract Hours]]/Table39[[#This Row],[Total CNA, NA in Training, Med Aide/Tech Hours]]</f>
        <v>0.15382883767444844</v>
      </c>
      <c r="AG230" s="3">
        <v>216.49411111111112</v>
      </c>
      <c r="AH230" s="3">
        <v>35.686</v>
      </c>
      <c r="AI230" s="4">
        <f>Table39[[#This Row],[CNA Hours Contract]]/Table39[[#This Row],[CNA Hours]]</f>
        <v>0.16483589237993129</v>
      </c>
      <c r="AJ230" s="3">
        <v>15.491000000000009</v>
      </c>
      <c r="AK230" s="3">
        <v>0</v>
      </c>
      <c r="AL230" s="4">
        <f>Table39[[#This Row],[NA in Training Hours Contract]]/Table39[[#This Row],[NA in Training Hours]]</f>
        <v>0</v>
      </c>
      <c r="AM230" s="3">
        <v>0</v>
      </c>
      <c r="AN230" s="3">
        <v>0</v>
      </c>
      <c r="AO230" s="4">
        <v>0</v>
      </c>
      <c r="AP230" s="1" t="s">
        <v>228</v>
      </c>
      <c r="AQ230" s="1">
        <v>3</v>
      </c>
    </row>
    <row r="231" spans="1:43" x14ac:dyDescent="0.2">
      <c r="A231" s="1" t="s">
        <v>681</v>
      </c>
      <c r="B231" s="1" t="s">
        <v>925</v>
      </c>
      <c r="C231" s="1" t="s">
        <v>1556</v>
      </c>
      <c r="D231" s="1" t="s">
        <v>1708</v>
      </c>
      <c r="E231" s="3">
        <v>115.1</v>
      </c>
      <c r="F231" s="3">
        <f t="shared" si="11"/>
        <v>597.25811111111113</v>
      </c>
      <c r="G231" s="3">
        <f>SUM(Table39[[#This Row],[RN Hours Contract (W/ Admin, DON)]], Table39[[#This Row],[LPN Contract Hours (w/ Admin)]], Table39[[#This Row],[CNA/NA/Med Aide Contract Hours]])</f>
        <v>2.242</v>
      </c>
      <c r="H231" s="4">
        <f>Table39[[#This Row],[Total Contract Hours]]/Table39[[#This Row],[Total Hours Nurse Staffing]]</f>
        <v>3.753820933179271E-3</v>
      </c>
      <c r="I231" s="3">
        <f>SUM(Table39[[#This Row],[RN Hours]], Table39[[#This Row],[RN Admin Hours]], Table39[[#This Row],[RN DON Hours]])</f>
        <v>117.13511111111113</v>
      </c>
      <c r="J231" s="3">
        <f t="shared" si="9"/>
        <v>0</v>
      </c>
      <c r="K231" s="4">
        <f>Table39[[#This Row],[RN Hours Contract (W/ Admin, DON)]]/Table39[[#This Row],[RN Hours (w/ Admin, DON)]]</f>
        <v>0</v>
      </c>
      <c r="L231" s="3">
        <v>84.538111111111121</v>
      </c>
      <c r="M231" s="3">
        <v>0</v>
      </c>
      <c r="N231" s="4">
        <f>Table39[[#This Row],[RN Hours Contract]]/Table39[[#This Row],[RN Hours]]</f>
        <v>0</v>
      </c>
      <c r="O231" s="3">
        <v>27.108111111111111</v>
      </c>
      <c r="P231" s="3">
        <v>0</v>
      </c>
      <c r="Q231" s="4">
        <f>Table39[[#This Row],[RN Admin Hours Contract]]/Table39[[#This Row],[RN Admin Hours]]</f>
        <v>0</v>
      </c>
      <c r="R231" s="3">
        <v>5.4888888888888889</v>
      </c>
      <c r="S231" s="3">
        <v>0</v>
      </c>
      <c r="T231" s="4">
        <f>Table39[[#This Row],[RN DON Hours Contract]]/Table39[[#This Row],[RN DON Hours]]</f>
        <v>0</v>
      </c>
      <c r="U231" s="3">
        <f>SUM(Table39[[#This Row],[LPN Hours]], Table39[[#This Row],[LPN Admin Hours]])</f>
        <v>118.4951111111111</v>
      </c>
      <c r="V231" s="3">
        <f>Table39[[#This Row],[LPN Hours Contract]]+Table39[[#This Row],[LPN Admin Hours Contract]]</f>
        <v>0</v>
      </c>
      <c r="W231" s="4">
        <f t="shared" si="10"/>
        <v>0</v>
      </c>
      <c r="X231" s="3">
        <v>113.13955555555555</v>
      </c>
      <c r="Y231" s="3">
        <v>0</v>
      </c>
      <c r="Z231" s="4">
        <f>Table39[[#This Row],[LPN Hours Contract]]/Table39[[#This Row],[LPN Hours]]</f>
        <v>0</v>
      </c>
      <c r="AA231" s="3">
        <v>5.3555555555555552</v>
      </c>
      <c r="AB231" s="3">
        <v>0</v>
      </c>
      <c r="AC231" s="4">
        <f>Table39[[#This Row],[LPN Admin Hours Contract]]/Table39[[#This Row],[LPN Admin Hours]]</f>
        <v>0</v>
      </c>
      <c r="AD231" s="3">
        <f>SUM(Table39[[#This Row],[CNA Hours]], Table39[[#This Row],[NA in Training Hours]], Table39[[#This Row],[Med Aide/Tech Hours]])</f>
        <v>361.62788888888889</v>
      </c>
      <c r="AE231" s="3">
        <f>SUM(Table39[[#This Row],[CNA Hours Contract]], Table39[[#This Row],[NA in Training Hours Contract]], Table39[[#This Row],[Med Aide/Tech Hours Contract]])</f>
        <v>2.242</v>
      </c>
      <c r="AF231" s="4">
        <f>Table39[[#This Row],[CNA/NA/Med Aide Contract Hours]]/Table39[[#This Row],[Total CNA, NA in Training, Med Aide/Tech Hours]]</f>
        <v>6.1997430753712151E-3</v>
      </c>
      <c r="AG231" s="3">
        <v>335.64655555555555</v>
      </c>
      <c r="AH231" s="3">
        <v>2.242</v>
      </c>
      <c r="AI231" s="4">
        <f>Table39[[#This Row],[CNA Hours Contract]]/Table39[[#This Row],[CNA Hours]]</f>
        <v>6.6796454868696207E-3</v>
      </c>
      <c r="AJ231" s="3">
        <v>25.981333333333332</v>
      </c>
      <c r="AK231" s="3">
        <v>0</v>
      </c>
      <c r="AL231" s="4">
        <f>Table39[[#This Row],[NA in Training Hours Contract]]/Table39[[#This Row],[NA in Training Hours]]</f>
        <v>0</v>
      </c>
      <c r="AM231" s="3">
        <v>0</v>
      </c>
      <c r="AN231" s="3">
        <v>0</v>
      </c>
      <c r="AO231" s="4">
        <v>0</v>
      </c>
      <c r="AP231" s="1" t="s">
        <v>229</v>
      </c>
      <c r="AQ231" s="1">
        <v>3</v>
      </c>
    </row>
    <row r="232" spans="1:43" x14ac:dyDescent="0.2">
      <c r="A232" s="1" t="s">
        <v>681</v>
      </c>
      <c r="B232" s="1" t="s">
        <v>926</v>
      </c>
      <c r="C232" s="1" t="s">
        <v>1543</v>
      </c>
      <c r="D232" s="1" t="s">
        <v>1688</v>
      </c>
      <c r="E232" s="3">
        <v>96.411111111111111</v>
      </c>
      <c r="F232" s="3">
        <f t="shared" si="11"/>
        <v>303.02777777777777</v>
      </c>
      <c r="G232" s="3">
        <f>SUM(Table39[[#This Row],[RN Hours Contract (W/ Admin, DON)]], Table39[[#This Row],[LPN Contract Hours (w/ Admin)]], Table39[[#This Row],[CNA/NA/Med Aide Contract Hours]])</f>
        <v>31.058333333333334</v>
      </c>
      <c r="H232" s="4">
        <f>Table39[[#This Row],[Total Contract Hours]]/Table39[[#This Row],[Total Hours Nurse Staffing]]</f>
        <v>0.10249335411128427</v>
      </c>
      <c r="I232" s="3">
        <f>SUM(Table39[[#This Row],[RN Hours]], Table39[[#This Row],[RN Admin Hours]], Table39[[#This Row],[RN DON Hours]])</f>
        <v>58.68888888888889</v>
      </c>
      <c r="J232" s="3">
        <f t="shared" si="9"/>
        <v>2.161111111111111</v>
      </c>
      <c r="K232" s="4">
        <f>Table39[[#This Row],[RN Hours Contract (W/ Admin, DON)]]/Table39[[#This Row],[RN Hours (w/ Admin, DON)]]</f>
        <v>3.6823173040514953E-2</v>
      </c>
      <c r="L232" s="3">
        <v>32.041666666666664</v>
      </c>
      <c r="M232" s="3">
        <v>2.161111111111111</v>
      </c>
      <c r="N232" s="4">
        <f>Table39[[#This Row],[RN Hours Contract]]/Table39[[#This Row],[RN Hours]]</f>
        <v>6.7446900736887735E-2</v>
      </c>
      <c r="O232" s="3">
        <v>13.563888888888888</v>
      </c>
      <c r="P232" s="3">
        <v>0</v>
      </c>
      <c r="Q232" s="4">
        <f>Table39[[#This Row],[RN Admin Hours Contract]]/Table39[[#This Row],[RN Admin Hours]]</f>
        <v>0</v>
      </c>
      <c r="R232" s="3">
        <v>13.083333333333334</v>
      </c>
      <c r="S232" s="3">
        <v>0</v>
      </c>
      <c r="T232" s="4">
        <f>Table39[[#This Row],[RN DON Hours Contract]]/Table39[[#This Row],[RN DON Hours]]</f>
        <v>0</v>
      </c>
      <c r="U232" s="3">
        <f>SUM(Table39[[#This Row],[LPN Hours]], Table39[[#This Row],[LPN Admin Hours]])</f>
        <v>53.708333333333329</v>
      </c>
      <c r="V232" s="3">
        <f>Table39[[#This Row],[LPN Hours Contract]]+Table39[[#This Row],[LPN Admin Hours Contract]]</f>
        <v>28.897222222222222</v>
      </c>
      <c r="W232" s="4">
        <f t="shared" si="10"/>
        <v>0.53803982415309026</v>
      </c>
      <c r="X232" s="3">
        <v>53.416666666666664</v>
      </c>
      <c r="Y232" s="3">
        <v>28.780555555555555</v>
      </c>
      <c r="Z232" s="4">
        <f>Table39[[#This Row],[LPN Hours Contract]]/Table39[[#This Row],[LPN Hours]]</f>
        <v>0.53879355174206967</v>
      </c>
      <c r="AA232" s="3">
        <v>0.29166666666666669</v>
      </c>
      <c r="AB232" s="3">
        <v>0.11666666666666667</v>
      </c>
      <c r="AC232" s="4">
        <f>Table39[[#This Row],[LPN Admin Hours Contract]]/Table39[[#This Row],[LPN Admin Hours]]</f>
        <v>0.39999999999999997</v>
      </c>
      <c r="AD232" s="3">
        <f>SUM(Table39[[#This Row],[CNA Hours]], Table39[[#This Row],[NA in Training Hours]], Table39[[#This Row],[Med Aide/Tech Hours]])</f>
        <v>190.63055555555556</v>
      </c>
      <c r="AE232" s="3">
        <f>SUM(Table39[[#This Row],[CNA Hours Contract]], Table39[[#This Row],[NA in Training Hours Contract]], Table39[[#This Row],[Med Aide/Tech Hours Contract]])</f>
        <v>0</v>
      </c>
      <c r="AF232" s="4">
        <f>Table39[[#This Row],[CNA/NA/Med Aide Contract Hours]]/Table39[[#This Row],[Total CNA, NA in Training, Med Aide/Tech Hours]]</f>
        <v>0</v>
      </c>
      <c r="AG232" s="3">
        <v>190.63055555555556</v>
      </c>
      <c r="AH232" s="3">
        <v>0</v>
      </c>
      <c r="AI232" s="4">
        <f>Table39[[#This Row],[CNA Hours Contract]]/Table39[[#This Row],[CNA Hours]]</f>
        <v>0</v>
      </c>
      <c r="AJ232" s="3">
        <v>0</v>
      </c>
      <c r="AK232" s="3">
        <v>0</v>
      </c>
      <c r="AL232" s="4">
        <v>0</v>
      </c>
      <c r="AM232" s="3">
        <v>0</v>
      </c>
      <c r="AN232" s="3">
        <v>0</v>
      </c>
      <c r="AO232" s="4">
        <v>0</v>
      </c>
      <c r="AP232" s="1" t="s">
        <v>230</v>
      </c>
      <c r="AQ232" s="1">
        <v>3</v>
      </c>
    </row>
    <row r="233" spans="1:43" x14ac:dyDescent="0.2">
      <c r="A233" s="1" t="s">
        <v>681</v>
      </c>
      <c r="B233" s="1" t="s">
        <v>927</v>
      </c>
      <c r="C233" s="1" t="s">
        <v>1572</v>
      </c>
      <c r="D233" s="1" t="s">
        <v>1706</v>
      </c>
      <c r="E233" s="3">
        <v>23.6</v>
      </c>
      <c r="F233" s="3">
        <f t="shared" si="11"/>
        <v>110.98422222222223</v>
      </c>
      <c r="G233" s="3">
        <f>SUM(Table39[[#This Row],[RN Hours Contract (W/ Admin, DON)]], Table39[[#This Row],[LPN Contract Hours (w/ Admin)]], Table39[[#This Row],[CNA/NA/Med Aide Contract Hours]])</f>
        <v>16.989777777777778</v>
      </c>
      <c r="H233" s="4">
        <f>Table39[[#This Row],[Total Contract Hours]]/Table39[[#This Row],[Total Hours Nurse Staffing]]</f>
        <v>0.15308282058110362</v>
      </c>
      <c r="I233" s="3">
        <f>SUM(Table39[[#This Row],[RN Hours]], Table39[[#This Row],[RN Admin Hours]], Table39[[#This Row],[RN DON Hours]])</f>
        <v>28.472222222222221</v>
      </c>
      <c r="J233" s="3">
        <f t="shared" ref="J233:J296" si="12">SUM(M233,P233,S233)</f>
        <v>3.7972222222222221</v>
      </c>
      <c r="K233" s="4">
        <f>Table39[[#This Row],[RN Hours Contract (W/ Admin, DON)]]/Table39[[#This Row],[RN Hours (w/ Admin, DON)]]</f>
        <v>0.13336585365853659</v>
      </c>
      <c r="L233" s="3">
        <v>18.858333333333334</v>
      </c>
      <c r="M233" s="3">
        <v>3.7972222222222221</v>
      </c>
      <c r="N233" s="4">
        <f>Table39[[#This Row],[RN Hours Contract]]/Table39[[#This Row],[RN Hours]]</f>
        <v>0.20135513330387389</v>
      </c>
      <c r="O233" s="3">
        <v>4.0583333333333336</v>
      </c>
      <c r="P233" s="3">
        <v>0</v>
      </c>
      <c r="Q233" s="4">
        <f>Table39[[#This Row],[RN Admin Hours Contract]]/Table39[[#This Row],[RN Admin Hours]]</f>
        <v>0</v>
      </c>
      <c r="R233" s="3">
        <v>5.5555555555555554</v>
      </c>
      <c r="S233" s="3">
        <v>0</v>
      </c>
      <c r="T233" s="4">
        <f>Table39[[#This Row],[RN DON Hours Contract]]/Table39[[#This Row],[RN DON Hours]]</f>
        <v>0</v>
      </c>
      <c r="U233" s="3">
        <f>SUM(Table39[[#This Row],[LPN Hours]], Table39[[#This Row],[LPN Admin Hours]])</f>
        <v>28.256444444444444</v>
      </c>
      <c r="V233" s="3">
        <f>Table39[[#This Row],[LPN Hours Contract]]+Table39[[#This Row],[LPN Admin Hours Contract]]</f>
        <v>5.3175555555555558</v>
      </c>
      <c r="W233" s="4">
        <f t="shared" ref="W233:W296" si="13">V233/U233</f>
        <v>0.18818912499803389</v>
      </c>
      <c r="X233" s="3">
        <v>23.056444444444445</v>
      </c>
      <c r="Y233" s="3">
        <v>5.3175555555555558</v>
      </c>
      <c r="Z233" s="4">
        <f>Table39[[#This Row],[LPN Hours Contract]]/Table39[[#This Row],[LPN Hours]]</f>
        <v>0.23063207201650057</v>
      </c>
      <c r="AA233" s="3">
        <v>5.2</v>
      </c>
      <c r="AB233" s="3">
        <v>0</v>
      </c>
      <c r="AC233" s="4">
        <f>Table39[[#This Row],[LPN Admin Hours Contract]]/Table39[[#This Row],[LPN Admin Hours]]</f>
        <v>0</v>
      </c>
      <c r="AD233" s="3">
        <f>SUM(Table39[[#This Row],[CNA Hours]], Table39[[#This Row],[NA in Training Hours]], Table39[[#This Row],[Med Aide/Tech Hours]])</f>
        <v>54.255555555555553</v>
      </c>
      <c r="AE233" s="3">
        <f>SUM(Table39[[#This Row],[CNA Hours Contract]], Table39[[#This Row],[NA in Training Hours Contract]], Table39[[#This Row],[Med Aide/Tech Hours Contract]])</f>
        <v>7.875</v>
      </c>
      <c r="AF233" s="4">
        <f>Table39[[#This Row],[CNA/NA/Med Aide Contract Hours]]/Table39[[#This Row],[Total CNA, NA in Training, Med Aide/Tech Hours]]</f>
        <v>0.14514642637722713</v>
      </c>
      <c r="AG233" s="3">
        <v>54.255555555555553</v>
      </c>
      <c r="AH233" s="3">
        <v>7.875</v>
      </c>
      <c r="AI233" s="4">
        <f>Table39[[#This Row],[CNA Hours Contract]]/Table39[[#This Row],[CNA Hours]]</f>
        <v>0.14514642637722713</v>
      </c>
      <c r="AJ233" s="3">
        <v>0</v>
      </c>
      <c r="AK233" s="3">
        <v>0</v>
      </c>
      <c r="AL233" s="4">
        <v>0</v>
      </c>
      <c r="AM233" s="3">
        <v>0</v>
      </c>
      <c r="AN233" s="3">
        <v>0</v>
      </c>
      <c r="AO233" s="4">
        <v>0</v>
      </c>
      <c r="AP233" s="1" t="s">
        <v>231</v>
      </c>
      <c r="AQ233" s="1">
        <v>3</v>
      </c>
    </row>
    <row r="234" spans="1:43" x14ac:dyDescent="0.2">
      <c r="A234" s="1" t="s">
        <v>681</v>
      </c>
      <c r="B234" s="1" t="s">
        <v>928</v>
      </c>
      <c r="C234" s="1" t="s">
        <v>1443</v>
      </c>
      <c r="D234" s="1" t="s">
        <v>1727</v>
      </c>
      <c r="E234" s="3">
        <v>119.52222222222223</v>
      </c>
      <c r="F234" s="3">
        <f t="shared" si="11"/>
        <v>485.22988888888887</v>
      </c>
      <c r="G234" s="3">
        <f>SUM(Table39[[#This Row],[RN Hours Contract (W/ Admin, DON)]], Table39[[#This Row],[LPN Contract Hours (w/ Admin)]], Table39[[#This Row],[CNA/NA/Med Aide Contract Hours]])</f>
        <v>11.345222222222219</v>
      </c>
      <c r="H234" s="4">
        <f>Table39[[#This Row],[Total Contract Hours]]/Table39[[#This Row],[Total Hours Nurse Staffing]]</f>
        <v>2.338112816628269E-2</v>
      </c>
      <c r="I234" s="3">
        <f>SUM(Table39[[#This Row],[RN Hours]], Table39[[#This Row],[RN Admin Hours]], Table39[[#This Row],[RN DON Hours]])</f>
        <v>134.51</v>
      </c>
      <c r="J234" s="3">
        <f t="shared" si="12"/>
        <v>0</v>
      </c>
      <c r="K234" s="4">
        <f>Table39[[#This Row],[RN Hours Contract (W/ Admin, DON)]]/Table39[[#This Row],[RN Hours (w/ Admin, DON)]]</f>
        <v>0</v>
      </c>
      <c r="L234" s="3">
        <v>104.35444444444444</v>
      </c>
      <c r="M234" s="3">
        <v>0</v>
      </c>
      <c r="N234" s="4">
        <f>Table39[[#This Row],[RN Hours Contract]]/Table39[[#This Row],[RN Hours]]</f>
        <v>0</v>
      </c>
      <c r="O234" s="3">
        <v>25.355555555555554</v>
      </c>
      <c r="P234" s="3">
        <v>0</v>
      </c>
      <c r="Q234" s="4">
        <f>Table39[[#This Row],[RN Admin Hours Contract]]/Table39[[#This Row],[RN Admin Hours]]</f>
        <v>0</v>
      </c>
      <c r="R234" s="3">
        <v>4.8</v>
      </c>
      <c r="S234" s="3">
        <v>0</v>
      </c>
      <c r="T234" s="4">
        <f>Table39[[#This Row],[RN DON Hours Contract]]/Table39[[#This Row],[RN DON Hours]]</f>
        <v>0</v>
      </c>
      <c r="U234" s="3">
        <f>SUM(Table39[[#This Row],[LPN Hours]], Table39[[#This Row],[LPN Admin Hours]])</f>
        <v>98.168666666666667</v>
      </c>
      <c r="V234" s="3">
        <f>Table39[[#This Row],[LPN Hours Contract]]+Table39[[#This Row],[LPN Admin Hours Contract]]</f>
        <v>3.7161111111111111</v>
      </c>
      <c r="W234" s="4">
        <f t="shared" si="13"/>
        <v>3.7854350449000471E-2</v>
      </c>
      <c r="X234" s="3">
        <v>92.649111111111111</v>
      </c>
      <c r="Y234" s="3">
        <v>3.7161111111111111</v>
      </c>
      <c r="Z234" s="4">
        <f>Table39[[#This Row],[LPN Hours Contract]]/Table39[[#This Row],[LPN Hours]]</f>
        <v>4.0109517150731196E-2</v>
      </c>
      <c r="AA234" s="3">
        <v>5.5195555555555575</v>
      </c>
      <c r="AB234" s="3">
        <v>0</v>
      </c>
      <c r="AC234" s="4">
        <f>Table39[[#This Row],[LPN Admin Hours Contract]]/Table39[[#This Row],[LPN Admin Hours]]</f>
        <v>0</v>
      </c>
      <c r="AD234" s="3">
        <f>SUM(Table39[[#This Row],[CNA Hours]], Table39[[#This Row],[NA in Training Hours]], Table39[[#This Row],[Med Aide/Tech Hours]])</f>
        <v>252.55122222222221</v>
      </c>
      <c r="AE234" s="3">
        <f>SUM(Table39[[#This Row],[CNA Hours Contract]], Table39[[#This Row],[NA in Training Hours Contract]], Table39[[#This Row],[Med Aide/Tech Hours Contract]])</f>
        <v>7.6291111111111087</v>
      </c>
      <c r="AF234" s="4">
        <f>Table39[[#This Row],[CNA/NA/Med Aide Contract Hours]]/Table39[[#This Row],[Total CNA, NA in Training, Med Aide/Tech Hours]]</f>
        <v>3.0208173391448417E-2</v>
      </c>
      <c r="AG234" s="3">
        <v>236.803</v>
      </c>
      <c r="AH234" s="3">
        <v>7.6291111111111087</v>
      </c>
      <c r="AI234" s="4">
        <f>Table39[[#This Row],[CNA Hours Contract]]/Table39[[#This Row],[CNA Hours]]</f>
        <v>3.2217121873925197E-2</v>
      </c>
      <c r="AJ234" s="3">
        <v>15.748222222222221</v>
      </c>
      <c r="AK234" s="3">
        <v>0</v>
      </c>
      <c r="AL234" s="4">
        <f>Table39[[#This Row],[NA in Training Hours Contract]]/Table39[[#This Row],[NA in Training Hours]]</f>
        <v>0</v>
      </c>
      <c r="AM234" s="3">
        <v>0</v>
      </c>
      <c r="AN234" s="3">
        <v>0</v>
      </c>
      <c r="AO234" s="4">
        <v>0</v>
      </c>
      <c r="AP234" s="1" t="s">
        <v>232</v>
      </c>
      <c r="AQ234" s="1">
        <v>3</v>
      </c>
    </row>
    <row r="235" spans="1:43" x14ac:dyDescent="0.2">
      <c r="A235" s="1" t="s">
        <v>681</v>
      </c>
      <c r="B235" s="1" t="s">
        <v>929</v>
      </c>
      <c r="C235" s="1" t="s">
        <v>1573</v>
      </c>
      <c r="D235" s="1" t="s">
        <v>1711</v>
      </c>
      <c r="E235" s="3">
        <v>141.87777777777777</v>
      </c>
      <c r="F235" s="3">
        <f t="shared" si="11"/>
        <v>440.55922222222216</v>
      </c>
      <c r="G235" s="3">
        <f>SUM(Table39[[#This Row],[RN Hours Contract (W/ Admin, DON)]], Table39[[#This Row],[LPN Contract Hours (w/ Admin)]], Table39[[#This Row],[CNA/NA/Med Aide Contract Hours]])</f>
        <v>27.578111111111113</v>
      </c>
      <c r="H235" s="4">
        <f>Table39[[#This Row],[Total Contract Hours]]/Table39[[#This Row],[Total Hours Nurse Staffing]]</f>
        <v>6.2597965767245828E-2</v>
      </c>
      <c r="I235" s="3">
        <f>SUM(Table39[[#This Row],[RN Hours]], Table39[[#This Row],[RN Admin Hours]], Table39[[#This Row],[RN DON Hours]])</f>
        <v>72.986222222222224</v>
      </c>
      <c r="J235" s="3">
        <f t="shared" si="12"/>
        <v>6.3572222222222221</v>
      </c>
      <c r="K235" s="4">
        <f>Table39[[#This Row],[RN Hours Contract (W/ Admin, DON)]]/Table39[[#This Row],[RN Hours (w/ Admin, DON)]]</f>
        <v>8.7101675202016809E-2</v>
      </c>
      <c r="L235" s="3">
        <v>48.704444444444441</v>
      </c>
      <c r="M235" s="3">
        <v>1.7643333333333329</v>
      </c>
      <c r="N235" s="4">
        <f>Table39[[#This Row],[RN Hours Contract]]/Table39[[#This Row],[RN Hours]]</f>
        <v>3.6225304558105575E-2</v>
      </c>
      <c r="O235" s="3">
        <v>19.68888888888889</v>
      </c>
      <c r="P235" s="3">
        <v>0</v>
      </c>
      <c r="Q235" s="4">
        <f>Table39[[#This Row],[RN Admin Hours Contract]]/Table39[[#This Row],[RN Admin Hours]]</f>
        <v>0</v>
      </c>
      <c r="R235" s="3">
        <v>4.592888888888889</v>
      </c>
      <c r="S235" s="3">
        <v>4.592888888888889</v>
      </c>
      <c r="T235" s="4">
        <f>Table39[[#This Row],[RN DON Hours Contract]]/Table39[[#This Row],[RN DON Hours]]</f>
        <v>1</v>
      </c>
      <c r="U235" s="3">
        <f>SUM(Table39[[#This Row],[LPN Hours]], Table39[[#This Row],[LPN Admin Hours]])</f>
        <v>126.61822222222222</v>
      </c>
      <c r="V235" s="3">
        <f>Table39[[#This Row],[LPN Hours Contract]]+Table39[[#This Row],[LPN Admin Hours Contract]]</f>
        <v>12.921666666666667</v>
      </c>
      <c r="W235" s="4">
        <f t="shared" si="13"/>
        <v>0.10205218838081934</v>
      </c>
      <c r="X235" s="3">
        <v>122.20988888888888</v>
      </c>
      <c r="Y235" s="3">
        <v>12.921666666666667</v>
      </c>
      <c r="Z235" s="4">
        <f>Table39[[#This Row],[LPN Hours Contract]]/Table39[[#This Row],[LPN Hours]]</f>
        <v>0.10573339673367041</v>
      </c>
      <c r="AA235" s="3">
        <v>4.4083333333333323</v>
      </c>
      <c r="AB235" s="3">
        <v>0</v>
      </c>
      <c r="AC235" s="4">
        <f>Table39[[#This Row],[LPN Admin Hours Contract]]/Table39[[#This Row],[LPN Admin Hours]]</f>
        <v>0</v>
      </c>
      <c r="AD235" s="3">
        <f>SUM(Table39[[#This Row],[CNA Hours]], Table39[[#This Row],[NA in Training Hours]], Table39[[#This Row],[Med Aide/Tech Hours]])</f>
        <v>240.95477777777776</v>
      </c>
      <c r="AE235" s="3">
        <f>SUM(Table39[[#This Row],[CNA Hours Contract]], Table39[[#This Row],[NA in Training Hours Contract]], Table39[[#This Row],[Med Aide/Tech Hours Contract]])</f>
        <v>8.2992222222222214</v>
      </c>
      <c r="AF235" s="4">
        <f>Table39[[#This Row],[CNA/NA/Med Aide Contract Hours]]/Table39[[#This Row],[Total CNA, NA in Training, Med Aide/Tech Hours]]</f>
        <v>3.4443069769200585E-2</v>
      </c>
      <c r="AG235" s="3">
        <v>213.72955555555555</v>
      </c>
      <c r="AH235" s="3">
        <v>8.2992222222222214</v>
      </c>
      <c r="AI235" s="4">
        <f>Table39[[#This Row],[CNA Hours Contract]]/Table39[[#This Row],[CNA Hours]]</f>
        <v>3.8830484631148604E-2</v>
      </c>
      <c r="AJ235" s="3">
        <v>27.225222222222222</v>
      </c>
      <c r="AK235" s="3">
        <v>0</v>
      </c>
      <c r="AL235" s="4">
        <f>Table39[[#This Row],[NA in Training Hours Contract]]/Table39[[#This Row],[NA in Training Hours]]</f>
        <v>0</v>
      </c>
      <c r="AM235" s="3">
        <v>0</v>
      </c>
      <c r="AN235" s="3">
        <v>0</v>
      </c>
      <c r="AO235" s="4">
        <v>0</v>
      </c>
      <c r="AP235" s="1" t="s">
        <v>233</v>
      </c>
      <c r="AQ235" s="1">
        <v>3</v>
      </c>
    </row>
    <row r="236" spans="1:43" x14ac:dyDescent="0.2">
      <c r="A236" s="1" t="s">
        <v>681</v>
      </c>
      <c r="B236" s="1" t="s">
        <v>930</v>
      </c>
      <c r="C236" s="1" t="s">
        <v>1574</v>
      </c>
      <c r="D236" s="1" t="s">
        <v>1688</v>
      </c>
      <c r="E236" s="3">
        <v>249.1888888888889</v>
      </c>
      <c r="F236" s="3">
        <f t="shared" si="11"/>
        <v>779.56222222222209</v>
      </c>
      <c r="G236" s="3">
        <f>SUM(Table39[[#This Row],[RN Hours Contract (W/ Admin, DON)]], Table39[[#This Row],[LPN Contract Hours (w/ Admin)]], Table39[[#This Row],[CNA/NA/Med Aide Contract Hours]])</f>
        <v>58.644444444444446</v>
      </c>
      <c r="H236" s="4">
        <f>Table39[[#This Row],[Total Contract Hours]]/Table39[[#This Row],[Total Hours Nurse Staffing]]</f>
        <v>7.5227406835175314E-2</v>
      </c>
      <c r="I236" s="3">
        <f>SUM(Table39[[#This Row],[RN Hours]], Table39[[#This Row],[RN Admin Hours]], Table39[[#This Row],[RN DON Hours]])</f>
        <v>157.19222222222223</v>
      </c>
      <c r="J236" s="3">
        <f t="shared" si="12"/>
        <v>10.18</v>
      </c>
      <c r="K236" s="4">
        <f>Table39[[#This Row],[RN Hours Contract (W/ Admin, DON)]]/Table39[[#This Row],[RN Hours (w/ Admin, DON)]]</f>
        <v>6.476147392081881E-2</v>
      </c>
      <c r="L236" s="3">
        <v>129.72555555555556</v>
      </c>
      <c r="M236" s="3">
        <v>10.18</v>
      </c>
      <c r="N236" s="4">
        <f>Table39[[#This Row],[RN Hours Contract]]/Table39[[#This Row],[RN Hours]]</f>
        <v>7.8473358286296702E-2</v>
      </c>
      <c r="O236" s="3">
        <v>22.222222222222221</v>
      </c>
      <c r="P236" s="3">
        <v>0</v>
      </c>
      <c r="Q236" s="4">
        <f>Table39[[#This Row],[RN Admin Hours Contract]]/Table39[[#This Row],[RN Admin Hours]]</f>
        <v>0</v>
      </c>
      <c r="R236" s="3">
        <v>5.2444444444444445</v>
      </c>
      <c r="S236" s="3">
        <v>0</v>
      </c>
      <c r="T236" s="4">
        <f>Table39[[#This Row],[RN DON Hours Contract]]/Table39[[#This Row],[RN DON Hours]]</f>
        <v>0</v>
      </c>
      <c r="U236" s="3">
        <f>SUM(Table39[[#This Row],[LPN Hours]], Table39[[#This Row],[LPN Admin Hours]])</f>
        <v>187.71777777777777</v>
      </c>
      <c r="V236" s="3">
        <f>Table39[[#This Row],[LPN Hours Contract]]+Table39[[#This Row],[LPN Admin Hours Contract]]</f>
        <v>30.311111111111117</v>
      </c>
      <c r="W236" s="4">
        <f t="shared" si="13"/>
        <v>0.16147171285499512</v>
      </c>
      <c r="X236" s="3">
        <v>182.47333333333333</v>
      </c>
      <c r="Y236" s="3">
        <v>30.311111111111117</v>
      </c>
      <c r="Z236" s="4">
        <f>Table39[[#This Row],[LPN Hours Contract]]/Table39[[#This Row],[LPN Hours]]</f>
        <v>0.16611255221463109</v>
      </c>
      <c r="AA236" s="3">
        <v>5.2444444444444445</v>
      </c>
      <c r="AB236" s="3">
        <v>0</v>
      </c>
      <c r="AC236" s="4">
        <f>Table39[[#This Row],[LPN Admin Hours Contract]]/Table39[[#This Row],[LPN Admin Hours]]</f>
        <v>0</v>
      </c>
      <c r="AD236" s="3">
        <f>SUM(Table39[[#This Row],[CNA Hours]], Table39[[#This Row],[NA in Training Hours]], Table39[[#This Row],[Med Aide/Tech Hours]])</f>
        <v>434.65222222222218</v>
      </c>
      <c r="AE236" s="3">
        <f>SUM(Table39[[#This Row],[CNA Hours Contract]], Table39[[#This Row],[NA in Training Hours Contract]], Table39[[#This Row],[Med Aide/Tech Hours Contract]])</f>
        <v>18.153333333333329</v>
      </c>
      <c r="AF236" s="4">
        <f>Table39[[#This Row],[CNA/NA/Med Aide Contract Hours]]/Table39[[#This Row],[Total CNA, NA in Training, Med Aide/Tech Hours]]</f>
        <v>4.1765191583564884E-2</v>
      </c>
      <c r="AG236" s="3">
        <v>434.65222222222218</v>
      </c>
      <c r="AH236" s="3">
        <v>18.153333333333329</v>
      </c>
      <c r="AI236" s="4">
        <f>Table39[[#This Row],[CNA Hours Contract]]/Table39[[#This Row],[CNA Hours]]</f>
        <v>4.1765191583564884E-2</v>
      </c>
      <c r="AJ236" s="3">
        <v>0</v>
      </c>
      <c r="AK236" s="3">
        <v>0</v>
      </c>
      <c r="AL236" s="4">
        <v>0</v>
      </c>
      <c r="AM236" s="3">
        <v>0</v>
      </c>
      <c r="AN236" s="3">
        <v>0</v>
      </c>
      <c r="AO236" s="4">
        <v>0</v>
      </c>
      <c r="AP236" s="1" t="s">
        <v>234</v>
      </c>
      <c r="AQ236" s="1">
        <v>3</v>
      </c>
    </row>
    <row r="237" spans="1:43" x14ac:dyDescent="0.2">
      <c r="A237" s="1" t="s">
        <v>681</v>
      </c>
      <c r="B237" s="1" t="s">
        <v>931</v>
      </c>
      <c r="C237" s="1" t="s">
        <v>1489</v>
      </c>
      <c r="D237" s="1" t="s">
        <v>1730</v>
      </c>
      <c r="E237" s="3">
        <v>76.655555555555551</v>
      </c>
      <c r="F237" s="3">
        <f t="shared" si="11"/>
        <v>252.96388888888887</v>
      </c>
      <c r="G237" s="3">
        <f>SUM(Table39[[#This Row],[RN Hours Contract (W/ Admin, DON)]], Table39[[#This Row],[LPN Contract Hours (w/ Admin)]], Table39[[#This Row],[CNA/NA/Med Aide Contract Hours]])</f>
        <v>0</v>
      </c>
      <c r="H237" s="4">
        <f>Table39[[#This Row],[Total Contract Hours]]/Table39[[#This Row],[Total Hours Nurse Staffing]]</f>
        <v>0</v>
      </c>
      <c r="I237" s="3">
        <f>SUM(Table39[[#This Row],[RN Hours]], Table39[[#This Row],[RN Admin Hours]], Table39[[#This Row],[RN DON Hours]])</f>
        <v>62.708333333333329</v>
      </c>
      <c r="J237" s="3">
        <f t="shared" si="12"/>
        <v>0</v>
      </c>
      <c r="K237" s="4">
        <f>Table39[[#This Row],[RN Hours Contract (W/ Admin, DON)]]/Table39[[#This Row],[RN Hours (w/ Admin, DON)]]</f>
        <v>0</v>
      </c>
      <c r="L237" s="3">
        <v>40.194444444444443</v>
      </c>
      <c r="M237" s="3">
        <v>0</v>
      </c>
      <c r="N237" s="4">
        <f>Table39[[#This Row],[RN Hours Contract]]/Table39[[#This Row],[RN Hours]]</f>
        <v>0</v>
      </c>
      <c r="O237" s="3">
        <v>17.891666666666666</v>
      </c>
      <c r="P237" s="3">
        <v>0</v>
      </c>
      <c r="Q237" s="4">
        <f>Table39[[#This Row],[RN Admin Hours Contract]]/Table39[[#This Row],[RN Admin Hours]]</f>
        <v>0</v>
      </c>
      <c r="R237" s="3">
        <v>4.6222222222222218</v>
      </c>
      <c r="S237" s="3">
        <v>0</v>
      </c>
      <c r="T237" s="4">
        <f>Table39[[#This Row],[RN DON Hours Contract]]/Table39[[#This Row],[RN DON Hours]]</f>
        <v>0</v>
      </c>
      <c r="U237" s="3">
        <f>SUM(Table39[[#This Row],[LPN Hours]], Table39[[#This Row],[LPN Admin Hours]])</f>
        <v>53.18888888888889</v>
      </c>
      <c r="V237" s="3">
        <f>Table39[[#This Row],[LPN Hours Contract]]+Table39[[#This Row],[LPN Admin Hours Contract]]</f>
        <v>0</v>
      </c>
      <c r="W237" s="4">
        <f t="shared" si="13"/>
        <v>0</v>
      </c>
      <c r="X237" s="3">
        <v>53.18888888888889</v>
      </c>
      <c r="Y237" s="3">
        <v>0</v>
      </c>
      <c r="Z237" s="4">
        <f>Table39[[#This Row],[LPN Hours Contract]]/Table39[[#This Row],[LPN Hours]]</f>
        <v>0</v>
      </c>
      <c r="AA237" s="3">
        <v>0</v>
      </c>
      <c r="AB237" s="3">
        <v>0</v>
      </c>
      <c r="AC237" s="4">
        <v>0</v>
      </c>
      <c r="AD237" s="3">
        <f>SUM(Table39[[#This Row],[CNA Hours]], Table39[[#This Row],[NA in Training Hours]], Table39[[#This Row],[Med Aide/Tech Hours]])</f>
        <v>137.06666666666666</v>
      </c>
      <c r="AE237" s="3">
        <f>SUM(Table39[[#This Row],[CNA Hours Contract]], Table39[[#This Row],[NA in Training Hours Contract]], Table39[[#This Row],[Med Aide/Tech Hours Contract]])</f>
        <v>0</v>
      </c>
      <c r="AF237" s="4">
        <f>Table39[[#This Row],[CNA/NA/Med Aide Contract Hours]]/Table39[[#This Row],[Total CNA, NA in Training, Med Aide/Tech Hours]]</f>
        <v>0</v>
      </c>
      <c r="AG237" s="3">
        <v>137.06666666666666</v>
      </c>
      <c r="AH237" s="3">
        <v>0</v>
      </c>
      <c r="AI237" s="4">
        <f>Table39[[#This Row],[CNA Hours Contract]]/Table39[[#This Row],[CNA Hours]]</f>
        <v>0</v>
      </c>
      <c r="AJ237" s="3">
        <v>0</v>
      </c>
      <c r="AK237" s="3">
        <v>0</v>
      </c>
      <c r="AL237" s="4">
        <v>0</v>
      </c>
      <c r="AM237" s="3">
        <v>0</v>
      </c>
      <c r="AN237" s="3">
        <v>0</v>
      </c>
      <c r="AO237" s="4">
        <v>0</v>
      </c>
      <c r="AP237" s="1" t="s">
        <v>235</v>
      </c>
      <c r="AQ237" s="1">
        <v>3</v>
      </c>
    </row>
    <row r="238" spans="1:43" x14ac:dyDescent="0.2">
      <c r="A238" s="1" t="s">
        <v>681</v>
      </c>
      <c r="B238" s="1" t="s">
        <v>932</v>
      </c>
      <c r="C238" s="1" t="s">
        <v>1575</v>
      </c>
      <c r="D238" s="1" t="s">
        <v>1749</v>
      </c>
      <c r="E238" s="3">
        <v>57.866666666666667</v>
      </c>
      <c r="F238" s="3">
        <f t="shared" si="11"/>
        <v>236.60077777777778</v>
      </c>
      <c r="G238" s="3">
        <f>SUM(Table39[[#This Row],[RN Hours Contract (W/ Admin, DON)]], Table39[[#This Row],[LPN Contract Hours (w/ Admin)]], Table39[[#This Row],[CNA/NA/Med Aide Contract Hours]])</f>
        <v>48.819333333333347</v>
      </c>
      <c r="H238" s="4">
        <f>Table39[[#This Row],[Total Contract Hours]]/Table39[[#This Row],[Total Hours Nurse Staffing]]</f>
        <v>0.2063363180453526</v>
      </c>
      <c r="I238" s="3">
        <f>SUM(Table39[[#This Row],[RN Hours]], Table39[[#This Row],[RN Admin Hours]], Table39[[#This Row],[RN DON Hours]])</f>
        <v>33.886000000000003</v>
      </c>
      <c r="J238" s="3">
        <f t="shared" si="12"/>
        <v>3.2019999999999995</v>
      </c>
      <c r="K238" s="4">
        <f>Table39[[#This Row],[RN Hours Contract (W/ Admin, DON)]]/Table39[[#This Row],[RN Hours (w/ Admin, DON)]]</f>
        <v>9.4493301068287766E-2</v>
      </c>
      <c r="L238" s="3">
        <v>24.103111111111112</v>
      </c>
      <c r="M238" s="3">
        <v>3.2019999999999995</v>
      </c>
      <c r="N238" s="4">
        <f>Table39[[#This Row],[RN Hours Contract]]/Table39[[#This Row],[RN Hours]]</f>
        <v>0.13284592122731964</v>
      </c>
      <c r="O238" s="3">
        <v>5.1328888888888891</v>
      </c>
      <c r="P238" s="3">
        <v>0</v>
      </c>
      <c r="Q238" s="4">
        <f>Table39[[#This Row],[RN Admin Hours Contract]]/Table39[[#This Row],[RN Admin Hours]]</f>
        <v>0</v>
      </c>
      <c r="R238" s="3">
        <v>4.6500000000000004</v>
      </c>
      <c r="S238" s="3">
        <v>0</v>
      </c>
      <c r="T238" s="4">
        <f>Table39[[#This Row],[RN DON Hours Contract]]/Table39[[#This Row],[RN DON Hours]]</f>
        <v>0</v>
      </c>
      <c r="U238" s="3">
        <f>SUM(Table39[[#This Row],[LPN Hours]], Table39[[#This Row],[LPN Admin Hours]])</f>
        <v>90.455111111111108</v>
      </c>
      <c r="V238" s="3">
        <f>Table39[[#This Row],[LPN Hours Contract]]+Table39[[#This Row],[LPN Admin Hours Contract]]</f>
        <v>16.677444444444451</v>
      </c>
      <c r="W238" s="4">
        <f t="shared" si="13"/>
        <v>0.18437260470509628</v>
      </c>
      <c r="X238" s="3">
        <v>71.845222222222219</v>
      </c>
      <c r="Y238" s="3">
        <v>16.677444444444451</v>
      </c>
      <c r="Z238" s="4">
        <f>Table39[[#This Row],[LPN Hours Contract]]/Table39[[#This Row],[LPN Hours]]</f>
        <v>0.23213018108371863</v>
      </c>
      <c r="AA238" s="3">
        <v>18.609888888888893</v>
      </c>
      <c r="AB238" s="3">
        <v>0</v>
      </c>
      <c r="AC238" s="4">
        <f>Table39[[#This Row],[LPN Admin Hours Contract]]/Table39[[#This Row],[LPN Admin Hours]]</f>
        <v>0</v>
      </c>
      <c r="AD238" s="3">
        <f>SUM(Table39[[#This Row],[CNA Hours]], Table39[[#This Row],[NA in Training Hours]], Table39[[#This Row],[Med Aide/Tech Hours]])</f>
        <v>112.25966666666667</v>
      </c>
      <c r="AE238" s="3">
        <f>SUM(Table39[[#This Row],[CNA Hours Contract]], Table39[[#This Row],[NA in Training Hours Contract]], Table39[[#This Row],[Med Aide/Tech Hours Contract]])</f>
        <v>28.939888888888895</v>
      </c>
      <c r="AF238" s="4">
        <f>Table39[[#This Row],[CNA/NA/Med Aide Contract Hours]]/Table39[[#This Row],[Total CNA, NA in Training, Med Aide/Tech Hours]]</f>
        <v>0.2577941815453656</v>
      </c>
      <c r="AG238" s="3">
        <v>110.35355555555556</v>
      </c>
      <c r="AH238" s="3">
        <v>28.939888888888895</v>
      </c>
      <c r="AI238" s="4">
        <f>Table39[[#This Row],[CNA Hours Contract]]/Table39[[#This Row],[CNA Hours]]</f>
        <v>0.26224700004631585</v>
      </c>
      <c r="AJ238" s="3">
        <v>1.9061111111111109</v>
      </c>
      <c r="AK238" s="3">
        <v>0</v>
      </c>
      <c r="AL238" s="4">
        <f>Table39[[#This Row],[NA in Training Hours Contract]]/Table39[[#This Row],[NA in Training Hours]]</f>
        <v>0</v>
      </c>
      <c r="AM238" s="3">
        <v>0</v>
      </c>
      <c r="AN238" s="3">
        <v>0</v>
      </c>
      <c r="AO238" s="4">
        <v>0</v>
      </c>
      <c r="AP238" s="1" t="s">
        <v>236</v>
      </c>
      <c r="AQ238" s="1">
        <v>3</v>
      </c>
    </row>
    <row r="239" spans="1:43" x14ac:dyDescent="0.2">
      <c r="A239" s="1" t="s">
        <v>681</v>
      </c>
      <c r="B239" s="1" t="s">
        <v>691</v>
      </c>
      <c r="C239" s="1" t="s">
        <v>1576</v>
      </c>
      <c r="D239" s="1" t="s">
        <v>1720</v>
      </c>
      <c r="E239" s="3">
        <v>158.13333333333333</v>
      </c>
      <c r="F239" s="3">
        <f t="shared" si="11"/>
        <v>508.87155555555552</v>
      </c>
      <c r="G239" s="3">
        <f>SUM(Table39[[#This Row],[RN Hours Contract (W/ Admin, DON)]], Table39[[#This Row],[LPN Contract Hours (w/ Admin)]], Table39[[#This Row],[CNA/NA/Med Aide Contract Hours]])</f>
        <v>71.830666666666659</v>
      </c>
      <c r="H239" s="4">
        <f>Table39[[#This Row],[Total Contract Hours]]/Table39[[#This Row],[Total Hours Nurse Staffing]]</f>
        <v>0.14115677302545676</v>
      </c>
      <c r="I239" s="3">
        <f>SUM(Table39[[#This Row],[RN Hours]], Table39[[#This Row],[RN Admin Hours]], Table39[[#This Row],[RN DON Hours]])</f>
        <v>109.68244444444444</v>
      </c>
      <c r="J239" s="3">
        <f t="shared" si="12"/>
        <v>3.6249999999999996</v>
      </c>
      <c r="K239" s="4">
        <f>Table39[[#This Row],[RN Hours Contract (W/ Admin, DON)]]/Table39[[#This Row],[RN Hours (w/ Admin, DON)]]</f>
        <v>3.3049956338601735E-2</v>
      </c>
      <c r="L239" s="3">
        <v>82.347888888888889</v>
      </c>
      <c r="M239" s="3">
        <v>3.6249999999999996</v>
      </c>
      <c r="N239" s="4">
        <f>Table39[[#This Row],[RN Hours Contract]]/Table39[[#This Row],[RN Hours]]</f>
        <v>4.4020557769139324E-2</v>
      </c>
      <c r="O239" s="3">
        <v>22.001222222222225</v>
      </c>
      <c r="P239" s="3">
        <v>0</v>
      </c>
      <c r="Q239" s="4">
        <f>Table39[[#This Row],[RN Admin Hours Contract]]/Table39[[#This Row],[RN Admin Hours]]</f>
        <v>0</v>
      </c>
      <c r="R239" s="3">
        <v>5.333333333333333</v>
      </c>
      <c r="S239" s="3">
        <v>0</v>
      </c>
      <c r="T239" s="4">
        <f>Table39[[#This Row],[RN DON Hours Contract]]/Table39[[#This Row],[RN DON Hours]]</f>
        <v>0</v>
      </c>
      <c r="U239" s="3">
        <f>SUM(Table39[[#This Row],[LPN Hours]], Table39[[#This Row],[LPN Admin Hours]])</f>
        <v>127.02088888888888</v>
      </c>
      <c r="V239" s="3">
        <f>Table39[[#This Row],[LPN Hours Contract]]+Table39[[#This Row],[LPN Admin Hours Contract]]</f>
        <v>17.854444444444443</v>
      </c>
      <c r="W239" s="4">
        <f t="shared" si="13"/>
        <v>0.14056305699499996</v>
      </c>
      <c r="X239" s="3">
        <v>125.45899999999999</v>
      </c>
      <c r="Y239" s="3">
        <v>17.854444444444443</v>
      </c>
      <c r="Z239" s="4">
        <f>Table39[[#This Row],[LPN Hours Contract]]/Table39[[#This Row],[LPN Hours]]</f>
        <v>0.14231298228460648</v>
      </c>
      <c r="AA239" s="3">
        <v>1.5618888888888889</v>
      </c>
      <c r="AB239" s="3">
        <v>0</v>
      </c>
      <c r="AC239" s="4">
        <f>Table39[[#This Row],[LPN Admin Hours Contract]]/Table39[[#This Row],[LPN Admin Hours]]</f>
        <v>0</v>
      </c>
      <c r="AD239" s="3">
        <f>SUM(Table39[[#This Row],[CNA Hours]], Table39[[#This Row],[NA in Training Hours]], Table39[[#This Row],[Med Aide/Tech Hours]])</f>
        <v>272.1682222222222</v>
      </c>
      <c r="AE239" s="3">
        <f>SUM(Table39[[#This Row],[CNA Hours Contract]], Table39[[#This Row],[NA in Training Hours Contract]], Table39[[#This Row],[Med Aide/Tech Hours Contract]])</f>
        <v>50.351222222222212</v>
      </c>
      <c r="AF239" s="4">
        <f>Table39[[#This Row],[CNA/NA/Med Aide Contract Hours]]/Table39[[#This Row],[Total CNA, NA in Training, Med Aide/Tech Hours]]</f>
        <v>0.18500037150226534</v>
      </c>
      <c r="AG239" s="3">
        <v>266.46744444444442</v>
      </c>
      <c r="AH239" s="3">
        <v>50.183222222222213</v>
      </c>
      <c r="AI239" s="4">
        <f>Table39[[#This Row],[CNA Hours Contract]]/Table39[[#This Row],[CNA Hours]]</f>
        <v>0.18832777987888449</v>
      </c>
      <c r="AJ239" s="3">
        <v>5.7007777777777786</v>
      </c>
      <c r="AK239" s="3">
        <v>0.16800000000000001</v>
      </c>
      <c r="AL239" s="4">
        <f>Table39[[#This Row],[NA in Training Hours Contract]]/Table39[[#This Row],[NA in Training Hours]]</f>
        <v>2.9469663008946146E-2</v>
      </c>
      <c r="AM239" s="3">
        <v>0</v>
      </c>
      <c r="AN239" s="3">
        <v>0</v>
      </c>
      <c r="AO239" s="4">
        <v>0</v>
      </c>
      <c r="AP239" s="1" t="s">
        <v>237</v>
      </c>
      <c r="AQ239" s="1">
        <v>3</v>
      </c>
    </row>
    <row r="240" spans="1:43" x14ac:dyDescent="0.2">
      <c r="A240" s="1" t="s">
        <v>681</v>
      </c>
      <c r="B240" s="1" t="s">
        <v>933</v>
      </c>
      <c r="C240" s="1" t="s">
        <v>1567</v>
      </c>
      <c r="D240" s="1" t="s">
        <v>1741</v>
      </c>
      <c r="E240" s="3">
        <v>126.82222222222222</v>
      </c>
      <c r="F240" s="3">
        <f t="shared" si="11"/>
        <v>545.57466666666664</v>
      </c>
      <c r="G240" s="3">
        <f>SUM(Table39[[#This Row],[RN Hours Contract (W/ Admin, DON)]], Table39[[#This Row],[LPN Contract Hours (w/ Admin)]], Table39[[#This Row],[CNA/NA/Med Aide Contract Hours]])</f>
        <v>0</v>
      </c>
      <c r="H240" s="4">
        <f>Table39[[#This Row],[Total Contract Hours]]/Table39[[#This Row],[Total Hours Nurse Staffing]]</f>
        <v>0</v>
      </c>
      <c r="I240" s="3">
        <f>SUM(Table39[[#This Row],[RN Hours]], Table39[[#This Row],[RN Admin Hours]], Table39[[#This Row],[RN DON Hours]])</f>
        <v>84.852777777777774</v>
      </c>
      <c r="J240" s="3">
        <f t="shared" si="12"/>
        <v>0</v>
      </c>
      <c r="K240" s="4">
        <f>Table39[[#This Row],[RN Hours Contract (W/ Admin, DON)]]/Table39[[#This Row],[RN Hours (w/ Admin, DON)]]</f>
        <v>0</v>
      </c>
      <c r="L240" s="3">
        <v>62.297222222222224</v>
      </c>
      <c r="M240" s="3">
        <v>0</v>
      </c>
      <c r="N240" s="4">
        <f>Table39[[#This Row],[RN Hours Contract]]/Table39[[#This Row],[RN Hours]]</f>
        <v>0</v>
      </c>
      <c r="O240" s="3">
        <v>17.399999999999999</v>
      </c>
      <c r="P240" s="3">
        <v>0</v>
      </c>
      <c r="Q240" s="4">
        <f>Table39[[#This Row],[RN Admin Hours Contract]]/Table39[[#This Row],[RN Admin Hours]]</f>
        <v>0</v>
      </c>
      <c r="R240" s="3">
        <v>5.1555555555555559</v>
      </c>
      <c r="S240" s="3">
        <v>0</v>
      </c>
      <c r="T240" s="4">
        <f>Table39[[#This Row],[RN DON Hours Contract]]/Table39[[#This Row],[RN DON Hours]]</f>
        <v>0</v>
      </c>
      <c r="U240" s="3">
        <f>SUM(Table39[[#This Row],[LPN Hours]], Table39[[#This Row],[LPN Admin Hours]])</f>
        <v>138.62777777777777</v>
      </c>
      <c r="V240" s="3">
        <f>Table39[[#This Row],[LPN Hours Contract]]+Table39[[#This Row],[LPN Admin Hours Contract]]</f>
        <v>0</v>
      </c>
      <c r="W240" s="4">
        <f t="shared" si="13"/>
        <v>0</v>
      </c>
      <c r="X240" s="3">
        <v>138.62777777777777</v>
      </c>
      <c r="Y240" s="3">
        <v>0</v>
      </c>
      <c r="Z240" s="4">
        <f>Table39[[#This Row],[LPN Hours Contract]]/Table39[[#This Row],[LPN Hours]]</f>
        <v>0</v>
      </c>
      <c r="AA240" s="3">
        <v>0</v>
      </c>
      <c r="AB240" s="3">
        <v>0</v>
      </c>
      <c r="AC240" s="4">
        <v>0</v>
      </c>
      <c r="AD240" s="3">
        <f>SUM(Table39[[#This Row],[CNA Hours]], Table39[[#This Row],[NA in Training Hours]], Table39[[#This Row],[Med Aide/Tech Hours]])</f>
        <v>322.09411111111109</v>
      </c>
      <c r="AE240" s="3">
        <f>SUM(Table39[[#This Row],[CNA Hours Contract]], Table39[[#This Row],[NA in Training Hours Contract]], Table39[[#This Row],[Med Aide/Tech Hours Contract]])</f>
        <v>0</v>
      </c>
      <c r="AF240" s="4">
        <f>Table39[[#This Row],[CNA/NA/Med Aide Contract Hours]]/Table39[[#This Row],[Total CNA, NA in Training, Med Aide/Tech Hours]]</f>
        <v>0</v>
      </c>
      <c r="AG240" s="3">
        <v>294.5672222222222</v>
      </c>
      <c r="AH240" s="3">
        <v>0</v>
      </c>
      <c r="AI240" s="4">
        <f>Table39[[#This Row],[CNA Hours Contract]]/Table39[[#This Row],[CNA Hours]]</f>
        <v>0</v>
      </c>
      <c r="AJ240" s="3">
        <v>27.526888888888891</v>
      </c>
      <c r="AK240" s="3">
        <v>0</v>
      </c>
      <c r="AL240" s="4">
        <f>Table39[[#This Row],[NA in Training Hours Contract]]/Table39[[#This Row],[NA in Training Hours]]</f>
        <v>0</v>
      </c>
      <c r="AM240" s="3">
        <v>0</v>
      </c>
      <c r="AN240" s="3">
        <v>0</v>
      </c>
      <c r="AO240" s="4">
        <v>0</v>
      </c>
      <c r="AP240" s="1" t="s">
        <v>238</v>
      </c>
      <c r="AQ240" s="1">
        <v>3</v>
      </c>
    </row>
    <row r="241" spans="1:43" x14ac:dyDescent="0.2">
      <c r="A241" s="1" t="s">
        <v>681</v>
      </c>
      <c r="B241" s="1" t="s">
        <v>934</v>
      </c>
      <c r="C241" s="1" t="s">
        <v>1443</v>
      </c>
      <c r="D241" s="1" t="s">
        <v>1727</v>
      </c>
      <c r="E241" s="3">
        <v>141.66666666666666</v>
      </c>
      <c r="F241" s="3">
        <f t="shared" si="11"/>
        <v>456.76333333333338</v>
      </c>
      <c r="G241" s="3">
        <f>SUM(Table39[[#This Row],[RN Hours Contract (W/ Admin, DON)]], Table39[[#This Row],[LPN Contract Hours (w/ Admin)]], Table39[[#This Row],[CNA/NA/Med Aide Contract Hours]])</f>
        <v>15.835555555555556</v>
      </c>
      <c r="H241" s="4">
        <f>Table39[[#This Row],[Total Contract Hours]]/Table39[[#This Row],[Total Hours Nurse Staffing]]</f>
        <v>3.4669060320564743E-2</v>
      </c>
      <c r="I241" s="3">
        <f>SUM(Table39[[#This Row],[RN Hours]], Table39[[#This Row],[RN Admin Hours]], Table39[[#This Row],[RN DON Hours]])</f>
        <v>70.598888888888894</v>
      </c>
      <c r="J241" s="3">
        <f t="shared" si="12"/>
        <v>3.1600000000000006</v>
      </c>
      <c r="K241" s="4">
        <f>Table39[[#This Row],[RN Hours Contract (W/ Admin, DON)]]/Table39[[#This Row],[RN Hours (w/ Admin, DON)]]</f>
        <v>4.4759911235619072E-2</v>
      </c>
      <c r="L241" s="3">
        <v>51.853333333333339</v>
      </c>
      <c r="M241" s="3">
        <v>3.1600000000000006</v>
      </c>
      <c r="N241" s="4">
        <f>Table39[[#This Row],[RN Hours Contract]]/Table39[[#This Row],[RN Hours]]</f>
        <v>6.0941115968115203E-2</v>
      </c>
      <c r="O241" s="3">
        <v>13.234444444444444</v>
      </c>
      <c r="P241" s="3">
        <v>0</v>
      </c>
      <c r="Q241" s="4">
        <f>Table39[[#This Row],[RN Admin Hours Contract]]/Table39[[#This Row],[RN Admin Hours]]</f>
        <v>0</v>
      </c>
      <c r="R241" s="3">
        <v>5.5111111111111111</v>
      </c>
      <c r="S241" s="3">
        <v>0</v>
      </c>
      <c r="T241" s="4">
        <f>Table39[[#This Row],[RN DON Hours Contract]]/Table39[[#This Row],[RN DON Hours]]</f>
        <v>0</v>
      </c>
      <c r="U241" s="3">
        <f>SUM(Table39[[#This Row],[LPN Hours]], Table39[[#This Row],[LPN Admin Hours]])</f>
        <v>108.77111111111111</v>
      </c>
      <c r="V241" s="3">
        <f>Table39[[#This Row],[LPN Hours Contract]]+Table39[[#This Row],[LPN Admin Hours Contract]]</f>
        <v>9.0133333333333336</v>
      </c>
      <c r="W241" s="4">
        <f t="shared" si="13"/>
        <v>8.2865139845138616E-2</v>
      </c>
      <c r="X241" s="3">
        <v>108.59333333333333</v>
      </c>
      <c r="Y241" s="3">
        <v>9.0133333333333336</v>
      </c>
      <c r="Z241" s="4">
        <f>Table39[[#This Row],[LPN Hours Contract]]/Table39[[#This Row],[LPN Hours]]</f>
        <v>8.3000798084596969E-2</v>
      </c>
      <c r="AA241" s="3">
        <v>0.17777777777777778</v>
      </c>
      <c r="AB241" s="3">
        <v>0</v>
      </c>
      <c r="AC241" s="4">
        <f>Table39[[#This Row],[LPN Admin Hours Contract]]/Table39[[#This Row],[LPN Admin Hours]]</f>
        <v>0</v>
      </c>
      <c r="AD241" s="3">
        <f>SUM(Table39[[#This Row],[CNA Hours]], Table39[[#This Row],[NA in Training Hours]], Table39[[#This Row],[Med Aide/Tech Hours]])</f>
        <v>277.39333333333337</v>
      </c>
      <c r="AE241" s="3">
        <f>SUM(Table39[[#This Row],[CNA Hours Contract]], Table39[[#This Row],[NA in Training Hours Contract]], Table39[[#This Row],[Med Aide/Tech Hours Contract]])</f>
        <v>3.6622222222222223</v>
      </c>
      <c r="AF241" s="4">
        <f>Table39[[#This Row],[CNA/NA/Med Aide Contract Hours]]/Table39[[#This Row],[Total CNA, NA in Training, Med Aide/Tech Hours]]</f>
        <v>1.3202271944371008E-2</v>
      </c>
      <c r="AG241" s="3">
        <v>277.39333333333337</v>
      </c>
      <c r="AH241" s="3">
        <v>3.6622222222222223</v>
      </c>
      <c r="AI241" s="4">
        <f>Table39[[#This Row],[CNA Hours Contract]]/Table39[[#This Row],[CNA Hours]]</f>
        <v>1.3202271944371008E-2</v>
      </c>
      <c r="AJ241" s="3">
        <v>0</v>
      </c>
      <c r="AK241" s="3">
        <v>0</v>
      </c>
      <c r="AL241" s="4">
        <v>0</v>
      </c>
      <c r="AM241" s="3">
        <v>0</v>
      </c>
      <c r="AN241" s="3">
        <v>0</v>
      </c>
      <c r="AO241" s="4">
        <v>0</v>
      </c>
      <c r="AP241" s="1" t="s">
        <v>239</v>
      </c>
      <c r="AQ241" s="1">
        <v>3</v>
      </c>
    </row>
    <row r="242" spans="1:43" x14ac:dyDescent="0.2">
      <c r="A242" s="1" t="s">
        <v>681</v>
      </c>
      <c r="B242" s="1" t="s">
        <v>935</v>
      </c>
      <c r="C242" s="1" t="s">
        <v>1577</v>
      </c>
      <c r="D242" s="1" t="s">
        <v>1696</v>
      </c>
      <c r="E242" s="3">
        <v>88.733333333333334</v>
      </c>
      <c r="F242" s="3">
        <f t="shared" si="11"/>
        <v>292.68611111111113</v>
      </c>
      <c r="G242" s="3">
        <f>SUM(Table39[[#This Row],[RN Hours Contract (W/ Admin, DON)]], Table39[[#This Row],[LPN Contract Hours (w/ Admin)]], Table39[[#This Row],[CNA/NA/Med Aide Contract Hours]])</f>
        <v>13.422222222222222</v>
      </c>
      <c r="H242" s="4">
        <f>Table39[[#This Row],[Total Contract Hours]]/Table39[[#This Row],[Total Hours Nurse Staffing]]</f>
        <v>4.5858760332931563E-2</v>
      </c>
      <c r="I242" s="3">
        <f>SUM(Table39[[#This Row],[RN Hours]], Table39[[#This Row],[RN Admin Hours]], Table39[[#This Row],[RN DON Hours]])</f>
        <v>54.094444444444449</v>
      </c>
      <c r="J242" s="3">
        <f t="shared" si="12"/>
        <v>0.44444444444444442</v>
      </c>
      <c r="K242" s="4">
        <f>Table39[[#This Row],[RN Hours Contract (W/ Admin, DON)]]/Table39[[#This Row],[RN Hours (w/ Admin, DON)]]</f>
        <v>8.2160829824381217E-3</v>
      </c>
      <c r="L242" s="3">
        <v>34.083333333333336</v>
      </c>
      <c r="M242" s="3">
        <v>0.44444444444444442</v>
      </c>
      <c r="N242" s="4">
        <f>Table39[[#This Row],[RN Hours Contract]]/Table39[[#This Row],[RN Hours]]</f>
        <v>1.3039934800325996E-2</v>
      </c>
      <c r="O242" s="3">
        <v>14.766666666666667</v>
      </c>
      <c r="P242" s="3">
        <v>0</v>
      </c>
      <c r="Q242" s="4">
        <f>Table39[[#This Row],[RN Admin Hours Contract]]/Table39[[#This Row],[RN Admin Hours]]</f>
        <v>0</v>
      </c>
      <c r="R242" s="3">
        <v>5.2444444444444445</v>
      </c>
      <c r="S242" s="3">
        <v>0</v>
      </c>
      <c r="T242" s="4">
        <f>Table39[[#This Row],[RN DON Hours Contract]]/Table39[[#This Row],[RN DON Hours]]</f>
        <v>0</v>
      </c>
      <c r="U242" s="3">
        <f>SUM(Table39[[#This Row],[LPN Hours]], Table39[[#This Row],[LPN Admin Hours]])</f>
        <v>100.425</v>
      </c>
      <c r="V242" s="3">
        <f>Table39[[#This Row],[LPN Hours Contract]]+Table39[[#This Row],[LPN Admin Hours Contract]]</f>
        <v>8.3333333333333329E-2</v>
      </c>
      <c r="W242" s="4">
        <f t="shared" si="13"/>
        <v>8.2980665504937346E-4</v>
      </c>
      <c r="X242" s="3">
        <v>100.425</v>
      </c>
      <c r="Y242" s="3">
        <v>8.3333333333333329E-2</v>
      </c>
      <c r="Z242" s="4">
        <f>Table39[[#This Row],[LPN Hours Contract]]/Table39[[#This Row],[LPN Hours]]</f>
        <v>8.2980665504937346E-4</v>
      </c>
      <c r="AA242" s="3">
        <v>0</v>
      </c>
      <c r="AB242" s="3">
        <v>0</v>
      </c>
      <c r="AC242" s="4">
        <v>0</v>
      </c>
      <c r="AD242" s="3">
        <f>SUM(Table39[[#This Row],[CNA Hours]], Table39[[#This Row],[NA in Training Hours]], Table39[[#This Row],[Med Aide/Tech Hours]])</f>
        <v>138.16666666666666</v>
      </c>
      <c r="AE242" s="3">
        <f>SUM(Table39[[#This Row],[CNA Hours Contract]], Table39[[#This Row],[NA in Training Hours Contract]], Table39[[#This Row],[Med Aide/Tech Hours Contract]])</f>
        <v>12.894444444444444</v>
      </c>
      <c r="AF242" s="4">
        <f>Table39[[#This Row],[CNA/NA/Med Aide Contract Hours]]/Table39[[#This Row],[Total CNA, NA in Training, Med Aide/Tech Hours]]</f>
        <v>9.3325291515882591E-2</v>
      </c>
      <c r="AG242" s="3">
        <v>138.16666666666666</v>
      </c>
      <c r="AH242" s="3">
        <v>12.894444444444444</v>
      </c>
      <c r="AI242" s="4">
        <f>Table39[[#This Row],[CNA Hours Contract]]/Table39[[#This Row],[CNA Hours]]</f>
        <v>9.3325291515882591E-2</v>
      </c>
      <c r="AJ242" s="3">
        <v>0</v>
      </c>
      <c r="AK242" s="3">
        <v>0</v>
      </c>
      <c r="AL242" s="4">
        <v>0</v>
      </c>
      <c r="AM242" s="3">
        <v>0</v>
      </c>
      <c r="AN242" s="3">
        <v>0</v>
      </c>
      <c r="AO242" s="4">
        <v>0</v>
      </c>
      <c r="AP242" s="1" t="s">
        <v>240</v>
      </c>
      <c r="AQ242" s="1">
        <v>3</v>
      </c>
    </row>
    <row r="243" spans="1:43" x14ac:dyDescent="0.2">
      <c r="A243" s="1" t="s">
        <v>681</v>
      </c>
      <c r="B243" s="1" t="s">
        <v>936</v>
      </c>
      <c r="C243" s="1" t="s">
        <v>1578</v>
      </c>
      <c r="D243" s="1" t="s">
        <v>1713</v>
      </c>
      <c r="E243" s="3">
        <v>162.03333333333333</v>
      </c>
      <c r="F243" s="3">
        <f t="shared" si="11"/>
        <v>511.65633333333335</v>
      </c>
      <c r="G243" s="3">
        <f>SUM(Table39[[#This Row],[RN Hours Contract (W/ Admin, DON)]], Table39[[#This Row],[LPN Contract Hours (w/ Admin)]], Table39[[#This Row],[CNA/NA/Med Aide Contract Hours]])</f>
        <v>109.70633333333333</v>
      </c>
      <c r="H243" s="4">
        <f>Table39[[#This Row],[Total Contract Hours]]/Table39[[#This Row],[Total Hours Nurse Staffing]]</f>
        <v>0.21441410217405041</v>
      </c>
      <c r="I243" s="3">
        <f>SUM(Table39[[#This Row],[RN Hours]], Table39[[#This Row],[RN Admin Hours]], Table39[[#This Row],[RN DON Hours]])</f>
        <v>68.089666666666673</v>
      </c>
      <c r="J243" s="3">
        <f t="shared" si="12"/>
        <v>4.9896666666666665</v>
      </c>
      <c r="K243" s="4">
        <f>Table39[[#This Row],[RN Hours Contract (W/ Admin, DON)]]/Table39[[#This Row],[RN Hours (w/ Admin, DON)]]</f>
        <v>7.3280820878351582E-2</v>
      </c>
      <c r="L243" s="3">
        <v>41.470222222222226</v>
      </c>
      <c r="M243" s="3">
        <v>4.9896666666666665</v>
      </c>
      <c r="N243" s="4">
        <f>Table39[[#This Row],[RN Hours Contract]]/Table39[[#This Row],[RN Hours]]</f>
        <v>0.12031926522913361</v>
      </c>
      <c r="O243" s="3">
        <v>21.06388888888889</v>
      </c>
      <c r="P243" s="3">
        <v>0</v>
      </c>
      <c r="Q243" s="4">
        <f>Table39[[#This Row],[RN Admin Hours Contract]]/Table39[[#This Row],[RN Admin Hours]]</f>
        <v>0</v>
      </c>
      <c r="R243" s="3">
        <v>5.5555555555555554</v>
      </c>
      <c r="S243" s="3">
        <v>0</v>
      </c>
      <c r="T243" s="4">
        <f>Table39[[#This Row],[RN DON Hours Contract]]/Table39[[#This Row],[RN DON Hours]]</f>
        <v>0</v>
      </c>
      <c r="U243" s="3">
        <f>SUM(Table39[[#This Row],[LPN Hours]], Table39[[#This Row],[LPN Admin Hours]])</f>
        <v>156.76666666666665</v>
      </c>
      <c r="V243" s="3">
        <f>Table39[[#This Row],[LPN Hours Contract]]+Table39[[#This Row],[LPN Admin Hours Contract]]</f>
        <v>23.18611111111111</v>
      </c>
      <c r="W243" s="4">
        <f t="shared" si="13"/>
        <v>0.14790204833794032</v>
      </c>
      <c r="X243" s="3">
        <v>152.23333333333332</v>
      </c>
      <c r="Y243" s="3">
        <v>23.18611111111111</v>
      </c>
      <c r="Z243" s="4">
        <f>Table39[[#This Row],[LPN Hours Contract]]/Table39[[#This Row],[LPN Hours]]</f>
        <v>0.15230640099262829</v>
      </c>
      <c r="AA243" s="3">
        <v>4.5333333333333332</v>
      </c>
      <c r="AB243" s="3">
        <v>0</v>
      </c>
      <c r="AC243" s="4">
        <f>Table39[[#This Row],[LPN Admin Hours Contract]]/Table39[[#This Row],[LPN Admin Hours]]</f>
        <v>0</v>
      </c>
      <c r="AD243" s="3">
        <f>SUM(Table39[[#This Row],[CNA Hours]], Table39[[#This Row],[NA in Training Hours]], Table39[[#This Row],[Med Aide/Tech Hours]])</f>
        <v>286.8</v>
      </c>
      <c r="AE243" s="3">
        <f>SUM(Table39[[#This Row],[CNA Hours Contract]], Table39[[#This Row],[NA in Training Hours Contract]], Table39[[#This Row],[Med Aide/Tech Hours Contract]])</f>
        <v>81.530555555555551</v>
      </c>
      <c r="AF243" s="4">
        <f>Table39[[#This Row],[CNA/NA/Med Aide Contract Hours]]/Table39[[#This Row],[Total CNA, NA in Training, Med Aide/Tech Hours]]</f>
        <v>0.28427669301100261</v>
      </c>
      <c r="AG243" s="3">
        <v>268.09722222222223</v>
      </c>
      <c r="AH243" s="3">
        <v>81.530555555555551</v>
      </c>
      <c r="AI243" s="4">
        <f>Table39[[#This Row],[CNA Hours Contract]]/Table39[[#This Row],[CNA Hours]]</f>
        <v>0.30410816971455212</v>
      </c>
      <c r="AJ243" s="3">
        <v>18.702777777777779</v>
      </c>
      <c r="AK243" s="3">
        <v>0</v>
      </c>
      <c r="AL243" s="4">
        <f>Table39[[#This Row],[NA in Training Hours Contract]]/Table39[[#This Row],[NA in Training Hours]]</f>
        <v>0</v>
      </c>
      <c r="AM243" s="3">
        <v>0</v>
      </c>
      <c r="AN243" s="3">
        <v>0</v>
      </c>
      <c r="AO243" s="4">
        <v>0</v>
      </c>
      <c r="AP243" s="1" t="s">
        <v>241</v>
      </c>
      <c r="AQ243" s="1">
        <v>3</v>
      </c>
    </row>
    <row r="244" spans="1:43" x14ac:dyDescent="0.2">
      <c r="A244" s="1" t="s">
        <v>681</v>
      </c>
      <c r="B244" s="1" t="s">
        <v>937</v>
      </c>
      <c r="C244" s="1" t="s">
        <v>1465</v>
      </c>
      <c r="D244" s="1" t="s">
        <v>1722</v>
      </c>
      <c r="E244" s="3">
        <v>490.23333333333335</v>
      </c>
      <c r="F244" s="3">
        <f t="shared" si="11"/>
        <v>1849.6833333333334</v>
      </c>
      <c r="G244" s="3">
        <f>SUM(Table39[[#This Row],[RN Hours Contract (W/ Admin, DON)]], Table39[[#This Row],[LPN Contract Hours (w/ Admin)]], Table39[[#This Row],[CNA/NA/Med Aide Contract Hours]])</f>
        <v>0</v>
      </c>
      <c r="H244" s="4">
        <f>Table39[[#This Row],[Total Contract Hours]]/Table39[[#This Row],[Total Hours Nurse Staffing]]</f>
        <v>0</v>
      </c>
      <c r="I244" s="3">
        <f>SUM(Table39[[#This Row],[RN Hours]], Table39[[#This Row],[RN Admin Hours]], Table39[[#This Row],[RN DON Hours]])</f>
        <v>367.54444444444442</v>
      </c>
      <c r="J244" s="3">
        <f t="shared" si="12"/>
        <v>0</v>
      </c>
      <c r="K244" s="4">
        <f>Table39[[#This Row],[RN Hours Contract (W/ Admin, DON)]]/Table39[[#This Row],[RN Hours (w/ Admin, DON)]]</f>
        <v>0</v>
      </c>
      <c r="L244" s="3">
        <v>218.76944444444445</v>
      </c>
      <c r="M244" s="3">
        <v>0</v>
      </c>
      <c r="N244" s="4">
        <f>Table39[[#This Row],[RN Hours Contract]]/Table39[[#This Row],[RN Hours]]</f>
        <v>0</v>
      </c>
      <c r="O244" s="3">
        <v>143.77222222222221</v>
      </c>
      <c r="P244" s="3">
        <v>0</v>
      </c>
      <c r="Q244" s="4">
        <f>Table39[[#This Row],[RN Admin Hours Contract]]/Table39[[#This Row],[RN Admin Hours]]</f>
        <v>0</v>
      </c>
      <c r="R244" s="3">
        <v>5.0027777777777782</v>
      </c>
      <c r="S244" s="3">
        <v>0</v>
      </c>
      <c r="T244" s="4">
        <f>Table39[[#This Row],[RN DON Hours Contract]]/Table39[[#This Row],[RN DON Hours]]</f>
        <v>0</v>
      </c>
      <c r="U244" s="3">
        <f>SUM(Table39[[#This Row],[LPN Hours]], Table39[[#This Row],[LPN Admin Hours]])</f>
        <v>393.95277777777778</v>
      </c>
      <c r="V244" s="3">
        <f>Table39[[#This Row],[LPN Hours Contract]]+Table39[[#This Row],[LPN Admin Hours Contract]]</f>
        <v>0</v>
      </c>
      <c r="W244" s="4">
        <f t="shared" si="13"/>
        <v>0</v>
      </c>
      <c r="X244" s="3">
        <v>393.95277777777778</v>
      </c>
      <c r="Y244" s="3">
        <v>0</v>
      </c>
      <c r="Z244" s="4">
        <f>Table39[[#This Row],[LPN Hours Contract]]/Table39[[#This Row],[LPN Hours]]</f>
        <v>0</v>
      </c>
      <c r="AA244" s="3">
        <v>0</v>
      </c>
      <c r="AB244" s="3">
        <v>0</v>
      </c>
      <c r="AC244" s="4">
        <v>0</v>
      </c>
      <c r="AD244" s="3">
        <f>SUM(Table39[[#This Row],[CNA Hours]], Table39[[#This Row],[NA in Training Hours]], Table39[[#This Row],[Med Aide/Tech Hours]])</f>
        <v>1088.1861111111111</v>
      </c>
      <c r="AE244" s="3">
        <f>SUM(Table39[[#This Row],[CNA Hours Contract]], Table39[[#This Row],[NA in Training Hours Contract]], Table39[[#This Row],[Med Aide/Tech Hours Contract]])</f>
        <v>0</v>
      </c>
      <c r="AF244" s="4">
        <f>Table39[[#This Row],[CNA/NA/Med Aide Contract Hours]]/Table39[[#This Row],[Total CNA, NA in Training, Med Aide/Tech Hours]]</f>
        <v>0</v>
      </c>
      <c r="AG244" s="3">
        <v>1088.1861111111111</v>
      </c>
      <c r="AH244" s="3">
        <v>0</v>
      </c>
      <c r="AI244" s="4">
        <f>Table39[[#This Row],[CNA Hours Contract]]/Table39[[#This Row],[CNA Hours]]</f>
        <v>0</v>
      </c>
      <c r="AJ244" s="3">
        <v>0</v>
      </c>
      <c r="AK244" s="3">
        <v>0</v>
      </c>
      <c r="AL244" s="4">
        <v>0</v>
      </c>
      <c r="AM244" s="3">
        <v>0</v>
      </c>
      <c r="AN244" s="3">
        <v>0</v>
      </c>
      <c r="AO244" s="4">
        <v>0</v>
      </c>
      <c r="AP244" s="1" t="s">
        <v>242</v>
      </c>
      <c r="AQ244" s="1">
        <v>3</v>
      </c>
    </row>
    <row r="245" spans="1:43" x14ac:dyDescent="0.2">
      <c r="A245" s="1" t="s">
        <v>681</v>
      </c>
      <c r="B245" s="1" t="s">
        <v>938</v>
      </c>
      <c r="C245" s="1" t="s">
        <v>1387</v>
      </c>
      <c r="D245" s="1" t="s">
        <v>1695</v>
      </c>
      <c r="E245" s="3">
        <v>57.077777777777776</v>
      </c>
      <c r="F245" s="3">
        <f t="shared" si="11"/>
        <v>195.67155555555556</v>
      </c>
      <c r="G245" s="3">
        <f>SUM(Table39[[#This Row],[RN Hours Contract (W/ Admin, DON)]], Table39[[#This Row],[LPN Contract Hours (w/ Admin)]], Table39[[#This Row],[CNA/NA/Med Aide Contract Hours]])</f>
        <v>0</v>
      </c>
      <c r="H245" s="4">
        <f>Table39[[#This Row],[Total Contract Hours]]/Table39[[#This Row],[Total Hours Nurse Staffing]]</f>
        <v>0</v>
      </c>
      <c r="I245" s="3">
        <f>SUM(Table39[[#This Row],[RN Hours]], Table39[[#This Row],[RN Admin Hours]], Table39[[#This Row],[RN DON Hours]])</f>
        <v>51.516666666666666</v>
      </c>
      <c r="J245" s="3">
        <f t="shared" si="12"/>
        <v>0</v>
      </c>
      <c r="K245" s="4">
        <f>Table39[[#This Row],[RN Hours Contract (W/ Admin, DON)]]/Table39[[#This Row],[RN Hours (w/ Admin, DON)]]</f>
        <v>0</v>
      </c>
      <c r="L245" s="3">
        <v>36.344444444444441</v>
      </c>
      <c r="M245" s="3">
        <v>0</v>
      </c>
      <c r="N245" s="4">
        <f>Table39[[#This Row],[RN Hours Contract]]/Table39[[#This Row],[RN Hours]]</f>
        <v>0</v>
      </c>
      <c r="O245" s="3">
        <v>9.8055555555555554</v>
      </c>
      <c r="P245" s="3">
        <v>0</v>
      </c>
      <c r="Q245" s="4">
        <f>Table39[[#This Row],[RN Admin Hours Contract]]/Table39[[#This Row],[RN Admin Hours]]</f>
        <v>0</v>
      </c>
      <c r="R245" s="3">
        <v>5.3666666666666663</v>
      </c>
      <c r="S245" s="3">
        <v>0</v>
      </c>
      <c r="T245" s="4">
        <f>Table39[[#This Row],[RN DON Hours Contract]]/Table39[[#This Row],[RN DON Hours]]</f>
        <v>0</v>
      </c>
      <c r="U245" s="3">
        <f>SUM(Table39[[#This Row],[LPN Hours]], Table39[[#This Row],[LPN Admin Hours]])</f>
        <v>55.238888888888887</v>
      </c>
      <c r="V245" s="3">
        <f>Table39[[#This Row],[LPN Hours Contract]]+Table39[[#This Row],[LPN Admin Hours Contract]]</f>
        <v>0</v>
      </c>
      <c r="W245" s="4">
        <f t="shared" si="13"/>
        <v>0</v>
      </c>
      <c r="X245" s="3">
        <v>55.238888888888887</v>
      </c>
      <c r="Y245" s="3">
        <v>0</v>
      </c>
      <c r="Z245" s="4">
        <f>Table39[[#This Row],[LPN Hours Contract]]/Table39[[#This Row],[LPN Hours]]</f>
        <v>0</v>
      </c>
      <c r="AA245" s="3">
        <v>0</v>
      </c>
      <c r="AB245" s="3">
        <v>0</v>
      </c>
      <c r="AC245" s="4">
        <v>0</v>
      </c>
      <c r="AD245" s="3">
        <f>SUM(Table39[[#This Row],[CNA Hours]], Table39[[#This Row],[NA in Training Hours]], Table39[[#This Row],[Med Aide/Tech Hours]])</f>
        <v>88.915999999999997</v>
      </c>
      <c r="AE245" s="3">
        <f>SUM(Table39[[#This Row],[CNA Hours Contract]], Table39[[#This Row],[NA in Training Hours Contract]], Table39[[#This Row],[Med Aide/Tech Hours Contract]])</f>
        <v>0</v>
      </c>
      <c r="AF245" s="4">
        <f>Table39[[#This Row],[CNA/NA/Med Aide Contract Hours]]/Table39[[#This Row],[Total CNA, NA in Training, Med Aide/Tech Hours]]</f>
        <v>0</v>
      </c>
      <c r="AG245" s="3">
        <v>88.915999999999997</v>
      </c>
      <c r="AH245" s="3">
        <v>0</v>
      </c>
      <c r="AI245" s="4">
        <f>Table39[[#This Row],[CNA Hours Contract]]/Table39[[#This Row],[CNA Hours]]</f>
        <v>0</v>
      </c>
      <c r="AJ245" s="3">
        <v>0</v>
      </c>
      <c r="AK245" s="3">
        <v>0</v>
      </c>
      <c r="AL245" s="4">
        <v>0</v>
      </c>
      <c r="AM245" s="3">
        <v>0</v>
      </c>
      <c r="AN245" s="3">
        <v>0</v>
      </c>
      <c r="AO245" s="4">
        <v>0</v>
      </c>
      <c r="AP245" s="1" t="s">
        <v>243</v>
      </c>
      <c r="AQ245" s="1">
        <v>3</v>
      </c>
    </row>
    <row r="246" spans="1:43" x14ac:dyDescent="0.2">
      <c r="A246" s="1" t="s">
        <v>681</v>
      </c>
      <c r="B246" s="1" t="s">
        <v>939</v>
      </c>
      <c r="C246" s="1" t="s">
        <v>1443</v>
      </c>
      <c r="D246" s="1" t="s">
        <v>1727</v>
      </c>
      <c r="E246" s="3">
        <v>72.033333333333331</v>
      </c>
      <c r="F246" s="3">
        <f t="shared" si="11"/>
        <v>330.72644444444444</v>
      </c>
      <c r="G246" s="3">
        <f>SUM(Table39[[#This Row],[RN Hours Contract (W/ Admin, DON)]], Table39[[#This Row],[LPN Contract Hours (w/ Admin)]], Table39[[#This Row],[CNA/NA/Med Aide Contract Hours]])</f>
        <v>0</v>
      </c>
      <c r="H246" s="4">
        <f>Table39[[#This Row],[Total Contract Hours]]/Table39[[#This Row],[Total Hours Nurse Staffing]]</f>
        <v>0</v>
      </c>
      <c r="I246" s="3">
        <f>SUM(Table39[[#This Row],[RN Hours]], Table39[[#This Row],[RN Admin Hours]], Table39[[#This Row],[RN DON Hours]])</f>
        <v>79.755555555555546</v>
      </c>
      <c r="J246" s="3">
        <f t="shared" si="12"/>
        <v>0</v>
      </c>
      <c r="K246" s="4">
        <f>Table39[[#This Row],[RN Hours Contract (W/ Admin, DON)]]/Table39[[#This Row],[RN Hours (w/ Admin, DON)]]</f>
        <v>0</v>
      </c>
      <c r="L246" s="3">
        <v>63.766666666666666</v>
      </c>
      <c r="M246" s="3">
        <v>0</v>
      </c>
      <c r="N246" s="4">
        <f>Table39[[#This Row],[RN Hours Contract]]/Table39[[#This Row],[RN Hours]]</f>
        <v>0</v>
      </c>
      <c r="O246" s="3">
        <v>5.1555555555555559</v>
      </c>
      <c r="P246" s="3">
        <v>0</v>
      </c>
      <c r="Q246" s="4">
        <f>Table39[[#This Row],[RN Admin Hours Contract]]/Table39[[#This Row],[RN Admin Hours]]</f>
        <v>0</v>
      </c>
      <c r="R246" s="3">
        <v>10.833333333333334</v>
      </c>
      <c r="S246" s="3">
        <v>0</v>
      </c>
      <c r="T246" s="4">
        <f>Table39[[#This Row],[RN DON Hours Contract]]/Table39[[#This Row],[RN DON Hours]]</f>
        <v>0</v>
      </c>
      <c r="U246" s="3">
        <f>SUM(Table39[[#This Row],[LPN Hours]], Table39[[#This Row],[LPN Admin Hours]])</f>
        <v>70.25833333333334</v>
      </c>
      <c r="V246" s="3">
        <f>Table39[[#This Row],[LPN Hours Contract]]+Table39[[#This Row],[LPN Admin Hours Contract]]</f>
        <v>0</v>
      </c>
      <c r="W246" s="4">
        <f t="shared" si="13"/>
        <v>0</v>
      </c>
      <c r="X246" s="3">
        <v>70.25833333333334</v>
      </c>
      <c r="Y246" s="3">
        <v>0</v>
      </c>
      <c r="Z246" s="4">
        <f>Table39[[#This Row],[LPN Hours Contract]]/Table39[[#This Row],[LPN Hours]]</f>
        <v>0</v>
      </c>
      <c r="AA246" s="3">
        <v>0</v>
      </c>
      <c r="AB246" s="3">
        <v>0</v>
      </c>
      <c r="AC246" s="4">
        <v>0</v>
      </c>
      <c r="AD246" s="3">
        <f>SUM(Table39[[#This Row],[CNA Hours]], Table39[[#This Row],[NA in Training Hours]], Table39[[#This Row],[Med Aide/Tech Hours]])</f>
        <v>180.71255555555555</v>
      </c>
      <c r="AE246" s="3">
        <f>SUM(Table39[[#This Row],[CNA Hours Contract]], Table39[[#This Row],[NA in Training Hours Contract]], Table39[[#This Row],[Med Aide/Tech Hours Contract]])</f>
        <v>0</v>
      </c>
      <c r="AF246" s="4">
        <f>Table39[[#This Row],[CNA/NA/Med Aide Contract Hours]]/Table39[[#This Row],[Total CNA, NA in Training, Med Aide/Tech Hours]]</f>
        <v>0</v>
      </c>
      <c r="AG246" s="3">
        <v>180.71255555555555</v>
      </c>
      <c r="AH246" s="3">
        <v>0</v>
      </c>
      <c r="AI246" s="4">
        <f>Table39[[#This Row],[CNA Hours Contract]]/Table39[[#This Row],[CNA Hours]]</f>
        <v>0</v>
      </c>
      <c r="AJ246" s="3">
        <v>0</v>
      </c>
      <c r="AK246" s="3">
        <v>0</v>
      </c>
      <c r="AL246" s="4">
        <v>0</v>
      </c>
      <c r="AM246" s="3">
        <v>0</v>
      </c>
      <c r="AN246" s="3">
        <v>0</v>
      </c>
      <c r="AO246" s="4">
        <v>0</v>
      </c>
      <c r="AP246" s="1" t="s">
        <v>244</v>
      </c>
      <c r="AQ246" s="1">
        <v>3</v>
      </c>
    </row>
    <row r="247" spans="1:43" x14ac:dyDescent="0.2">
      <c r="A247" s="1" t="s">
        <v>681</v>
      </c>
      <c r="B247" s="1" t="s">
        <v>940</v>
      </c>
      <c r="C247" s="1" t="s">
        <v>1420</v>
      </c>
      <c r="D247" s="1" t="s">
        <v>1714</v>
      </c>
      <c r="E247" s="3">
        <v>59.966666666666669</v>
      </c>
      <c r="F247" s="3">
        <f t="shared" si="11"/>
        <v>250.55777777777777</v>
      </c>
      <c r="G247" s="3">
        <f>SUM(Table39[[#This Row],[RN Hours Contract (W/ Admin, DON)]], Table39[[#This Row],[LPN Contract Hours (w/ Admin)]], Table39[[#This Row],[CNA/NA/Med Aide Contract Hours]])</f>
        <v>124.3633333333334</v>
      </c>
      <c r="H247" s="4">
        <f>Table39[[#This Row],[Total Contract Hours]]/Table39[[#This Row],[Total Hours Nurse Staffing]]</f>
        <v>0.49634593041303432</v>
      </c>
      <c r="I247" s="3">
        <f>SUM(Table39[[#This Row],[RN Hours]], Table39[[#This Row],[RN Admin Hours]], Table39[[#This Row],[RN DON Hours]])</f>
        <v>33.918888888888887</v>
      </c>
      <c r="J247" s="3">
        <f t="shared" si="12"/>
        <v>15.251111111111097</v>
      </c>
      <c r="K247" s="4">
        <f>Table39[[#This Row],[RN Hours Contract (W/ Admin, DON)]]/Table39[[#This Row],[RN Hours (w/ Admin, DON)]]</f>
        <v>0.44963474956595761</v>
      </c>
      <c r="L247" s="3">
        <v>22.41888888888889</v>
      </c>
      <c r="M247" s="3">
        <v>15.251111111111097</v>
      </c>
      <c r="N247" s="4">
        <f>Table39[[#This Row],[RN Hours Contract]]/Table39[[#This Row],[RN Hours]]</f>
        <v>0.68027952619318954</v>
      </c>
      <c r="O247" s="3">
        <v>7.8288888888888879</v>
      </c>
      <c r="P247" s="3">
        <v>0</v>
      </c>
      <c r="Q247" s="4">
        <f>Table39[[#This Row],[RN Admin Hours Contract]]/Table39[[#This Row],[RN Admin Hours]]</f>
        <v>0</v>
      </c>
      <c r="R247" s="3">
        <v>3.6711111111111103</v>
      </c>
      <c r="S247" s="3">
        <v>0</v>
      </c>
      <c r="T247" s="4">
        <f>Table39[[#This Row],[RN DON Hours Contract]]/Table39[[#This Row],[RN DON Hours]]</f>
        <v>0</v>
      </c>
      <c r="U247" s="3">
        <f>SUM(Table39[[#This Row],[LPN Hours]], Table39[[#This Row],[LPN Admin Hours]])</f>
        <v>71.158888888888896</v>
      </c>
      <c r="V247" s="3">
        <f>Table39[[#This Row],[LPN Hours Contract]]+Table39[[#This Row],[LPN Admin Hours Contract]]</f>
        <v>33.564444444444455</v>
      </c>
      <c r="W247" s="4">
        <f t="shared" si="13"/>
        <v>0.47168308792530028</v>
      </c>
      <c r="X247" s="3">
        <v>71.158888888888896</v>
      </c>
      <c r="Y247" s="3">
        <v>33.564444444444455</v>
      </c>
      <c r="Z247" s="4">
        <f>Table39[[#This Row],[LPN Hours Contract]]/Table39[[#This Row],[LPN Hours]]</f>
        <v>0.47168308792530028</v>
      </c>
      <c r="AA247" s="3">
        <v>0</v>
      </c>
      <c r="AB247" s="3">
        <v>0</v>
      </c>
      <c r="AC247" s="4">
        <v>0</v>
      </c>
      <c r="AD247" s="3">
        <f>SUM(Table39[[#This Row],[CNA Hours]], Table39[[#This Row],[NA in Training Hours]], Table39[[#This Row],[Med Aide/Tech Hours]])</f>
        <v>145.47999999999999</v>
      </c>
      <c r="AE247" s="3">
        <f>SUM(Table39[[#This Row],[CNA Hours Contract]], Table39[[#This Row],[NA in Training Hours Contract]], Table39[[#This Row],[Med Aide/Tech Hours Contract]])</f>
        <v>75.547777777777853</v>
      </c>
      <c r="AF247" s="4">
        <f>Table39[[#This Row],[CNA/NA/Med Aide Contract Hours]]/Table39[[#This Row],[Total CNA, NA in Training, Med Aide/Tech Hours]]</f>
        <v>0.51930009470564931</v>
      </c>
      <c r="AG247" s="3">
        <v>126.35555555555555</v>
      </c>
      <c r="AH247" s="3">
        <v>75.547777777777853</v>
      </c>
      <c r="AI247" s="4">
        <f>Table39[[#This Row],[CNA Hours Contract]]/Table39[[#This Row],[CNA Hours]]</f>
        <v>0.59789834681674348</v>
      </c>
      <c r="AJ247" s="3">
        <v>0</v>
      </c>
      <c r="AK247" s="3">
        <v>0</v>
      </c>
      <c r="AL247" s="4">
        <v>0</v>
      </c>
      <c r="AM247" s="3">
        <v>19.124444444444446</v>
      </c>
      <c r="AN247" s="3">
        <v>0</v>
      </c>
      <c r="AO247" s="4">
        <f>Table39[[#This Row],[Med Aide/Tech Hours Contract]]/Table39[[#This Row],[Med Aide/Tech Hours]]</f>
        <v>0</v>
      </c>
      <c r="AP247" s="1" t="s">
        <v>245</v>
      </c>
      <c r="AQ247" s="1">
        <v>3</v>
      </c>
    </row>
    <row r="248" spans="1:43" x14ac:dyDescent="0.2">
      <c r="A248" s="1" t="s">
        <v>681</v>
      </c>
      <c r="B248" s="1" t="s">
        <v>941</v>
      </c>
      <c r="C248" s="1" t="s">
        <v>1579</v>
      </c>
      <c r="D248" s="1" t="s">
        <v>1747</v>
      </c>
      <c r="E248" s="3">
        <v>68.044444444444451</v>
      </c>
      <c r="F248" s="3">
        <f t="shared" si="11"/>
        <v>247.25833333333333</v>
      </c>
      <c r="G248" s="3">
        <f>SUM(Table39[[#This Row],[RN Hours Contract (W/ Admin, DON)]], Table39[[#This Row],[LPN Contract Hours (w/ Admin)]], Table39[[#This Row],[CNA/NA/Med Aide Contract Hours]])</f>
        <v>37.86944444444444</v>
      </c>
      <c r="H248" s="4">
        <f>Table39[[#This Row],[Total Contract Hours]]/Table39[[#This Row],[Total Hours Nurse Staffing]]</f>
        <v>0.15315740397470032</v>
      </c>
      <c r="I248" s="3">
        <f>SUM(Table39[[#This Row],[RN Hours]], Table39[[#This Row],[RN Admin Hours]], Table39[[#This Row],[RN DON Hours]])</f>
        <v>44.522222222222226</v>
      </c>
      <c r="J248" s="3">
        <f t="shared" si="12"/>
        <v>5.5555555555555554</v>
      </c>
      <c r="K248" s="4">
        <f>Table39[[#This Row],[RN Hours Contract (W/ Admin, DON)]]/Table39[[#This Row],[RN Hours (w/ Admin, DON)]]</f>
        <v>0.12478163214374842</v>
      </c>
      <c r="L248" s="3">
        <v>32.911111111111111</v>
      </c>
      <c r="M248" s="3">
        <v>5.1111111111111107</v>
      </c>
      <c r="N248" s="4">
        <f>Table39[[#This Row],[RN Hours Contract]]/Table39[[#This Row],[RN Hours]]</f>
        <v>0.15530047265361241</v>
      </c>
      <c r="O248" s="3">
        <v>11.611111111111111</v>
      </c>
      <c r="P248" s="3">
        <v>0.44444444444444442</v>
      </c>
      <c r="Q248" s="4">
        <f>Table39[[#This Row],[RN Admin Hours Contract]]/Table39[[#This Row],[RN Admin Hours]]</f>
        <v>3.8277511961722487E-2</v>
      </c>
      <c r="R248" s="3">
        <v>0</v>
      </c>
      <c r="S248" s="3">
        <v>0</v>
      </c>
      <c r="T248" s="4">
        <v>0</v>
      </c>
      <c r="U248" s="3">
        <f>SUM(Table39[[#This Row],[LPN Hours]], Table39[[#This Row],[LPN Admin Hours]])</f>
        <v>84.13333333333334</v>
      </c>
      <c r="V248" s="3">
        <f>Table39[[#This Row],[LPN Hours Contract]]+Table39[[#This Row],[LPN Admin Hours Contract]]</f>
        <v>21.888888888888889</v>
      </c>
      <c r="W248" s="4">
        <f t="shared" si="13"/>
        <v>0.26016904384574746</v>
      </c>
      <c r="X248" s="3">
        <v>83.055555555555557</v>
      </c>
      <c r="Y248" s="3">
        <v>21.888888888888889</v>
      </c>
      <c r="Z248" s="4">
        <f>Table39[[#This Row],[LPN Hours Contract]]/Table39[[#This Row],[LPN Hours]]</f>
        <v>0.26354515050167227</v>
      </c>
      <c r="AA248" s="3">
        <v>1.0777777777777777</v>
      </c>
      <c r="AB248" s="3">
        <v>0</v>
      </c>
      <c r="AC248" s="4">
        <f>Table39[[#This Row],[LPN Admin Hours Contract]]/Table39[[#This Row],[LPN Admin Hours]]</f>
        <v>0</v>
      </c>
      <c r="AD248" s="3">
        <f>SUM(Table39[[#This Row],[CNA Hours]], Table39[[#This Row],[NA in Training Hours]], Table39[[#This Row],[Med Aide/Tech Hours]])</f>
        <v>118.60277777777777</v>
      </c>
      <c r="AE248" s="3">
        <f>SUM(Table39[[#This Row],[CNA Hours Contract]], Table39[[#This Row],[NA in Training Hours Contract]], Table39[[#This Row],[Med Aide/Tech Hours Contract]])</f>
        <v>10.425000000000001</v>
      </c>
      <c r="AF248" s="4">
        <f>Table39[[#This Row],[CNA/NA/Med Aide Contract Hours]]/Table39[[#This Row],[Total CNA, NA in Training, Med Aide/Tech Hours]]</f>
        <v>8.7898447197695392E-2</v>
      </c>
      <c r="AG248" s="3">
        <v>118.39166666666667</v>
      </c>
      <c r="AH248" s="3">
        <v>10.425000000000001</v>
      </c>
      <c r="AI248" s="4">
        <f>Table39[[#This Row],[CNA Hours Contract]]/Table39[[#This Row],[CNA Hours]]</f>
        <v>8.8055184064193714E-2</v>
      </c>
      <c r="AJ248" s="3">
        <v>0.21111111111111111</v>
      </c>
      <c r="AK248" s="3">
        <v>0</v>
      </c>
      <c r="AL248" s="4">
        <f>Table39[[#This Row],[NA in Training Hours Contract]]/Table39[[#This Row],[NA in Training Hours]]</f>
        <v>0</v>
      </c>
      <c r="AM248" s="3">
        <v>0</v>
      </c>
      <c r="AN248" s="3">
        <v>0</v>
      </c>
      <c r="AO248" s="4">
        <v>0</v>
      </c>
      <c r="AP248" s="1" t="s">
        <v>246</v>
      </c>
      <c r="AQ248" s="1">
        <v>3</v>
      </c>
    </row>
    <row r="249" spans="1:43" x14ac:dyDescent="0.2">
      <c r="A249" s="1" t="s">
        <v>681</v>
      </c>
      <c r="B249" s="1" t="s">
        <v>942</v>
      </c>
      <c r="C249" s="1" t="s">
        <v>1401</v>
      </c>
      <c r="D249" s="1" t="s">
        <v>1733</v>
      </c>
      <c r="E249" s="3">
        <v>115.73333333333333</v>
      </c>
      <c r="F249" s="3">
        <f t="shared" si="11"/>
        <v>365.81288888888889</v>
      </c>
      <c r="G249" s="3">
        <f>SUM(Table39[[#This Row],[RN Hours Contract (W/ Admin, DON)]], Table39[[#This Row],[LPN Contract Hours (w/ Admin)]], Table39[[#This Row],[CNA/NA/Med Aide Contract Hours]])</f>
        <v>0</v>
      </c>
      <c r="H249" s="4">
        <f>Table39[[#This Row],[Total Contract Hours]]/Table39[[#This Row],[Total Hours Nurse Staffing]]</f>
        <v>0</v>
      </c>
      <c r="I249" s="3">
        <f>SUM(Table39[[#This Row],[RN Hours]], Table39[[#This Row],[RN Admin Hours]], Table39[[#This Row],[RN DON Hours]])</f>
        <v>45.401888888888891</v>
      </c>
      <c r="J249" s="3">
        <f t="shared" si="12"/>
        <v>0</v>
      </c>
      <c r="K249" s="4">
        <f>Table39[[#This Row],[RN Hours Contract (W/ Admin, DON)]]/Table39[[#This Row],[RN Hours (w/ Admin, DON)]]</f>
        <v>0</v>
      </c>
      <c r="L249" s="3">
        <v>22.646333333333335</v>
      </c>
      <c r="M249" s="3">
        <v>0</v>
      </c>
      <c r="N249" s="4">
        <f>Table39[[#This Row],[RN Hours Contract]]/Table39[[#This Row],[RN Hours]]</f>
        <v>0</v>
      </c>
      <c r="O249" s="3">
        <v>17.155555555555555</v>
      </c>
      <c r="P249" s="3">
        <v>0</v>
      </c>
      <c r="Q249" s="4">
        <f>Table39[[#This Row],[RN Admin Hours Contract]]/Table39[[#This Row],[RN Admin Hours]]</f>
        <v>0</v>
      </c>
      <c r="R249" s="3">
        <v>5.6</v>
      </c>
      <c r="S249" s="3">
        <v>0</v>
      </c>
      <c r="T249" s="4">
        <f>Table39[[#This Row],[RN DON Hours Contract]]/Table39[[#This Row],[RN DON Hours]]</f>
        <v>0</v>
      </c>
      <c r="U249" s="3">
        <f>SUM(Table39[[#This Row],[LPN Hours]], Table39[[#This Row],[LPN Admin Hours]])</f>
        <v>127.04433333333333</v>
      </c>
      <c r="V249" s="3">
        <f>Table39[[#This Row],[LPN Hours Contract]]+Table39[[#This Row],[LPN Admin Hours Contract]]</f>
        <v>0</v>
      </c>
      <c r="W249" s="4">
        <f t="shared" si="13"/>
        <v>0</v>
      </c>
      <c r="X249" s="3">
        <v>123.74088888888889</v>
      </c>
      <c r="Y249" s="3">
        <v>0</v>
      </c>
      <c r="Z249" s="4">
        <f>Table39[[#This Row],[LPN Hours Contract]]/Table39[[#This Row],[LPN Hours]]</f>
        <v>0</v>
      </c>
      <c r="AA249" s="3">
        <v>3.3034444444444446</v>
      </c>
      <c r="AB249" s="3">
        <v>0</v>
      </c>
      <c r="AC249" s="4">
        <f>Table39[[#This Row],[LPN Admin Hours Contract]]/Table39[[#This Row],[LPN Admin Hours]]</f>
        <v>0</v>
      </c>
      <c r="AD249" s="3">
        <f>SUM(Table39[[#This Row],[CNA Hours]], Table39[[#This Row],[NA in Training Hours]], Table39[[#This Row],[Med Aide/Tech Hours]])</f>
        <v>193.36666666666667</v>
      </c>
      <c r="AE249" s="3">
        <f>SUM(Table39[[#This Row],[CNA Hours Contract]], Table39[[#This Row],[NA in Training Hours Contract]], Table39[[#This Row],[Med Aide/Tech Hours Contract]])</f>
        <v>0</v>
      </c>
      <c r="AF249" s="4">
        <f>Table39[[#This Row],[CNA/NA/Med Aide Contract Hours]]/Table39[[#This Row],[Total CNA, NA in Training, Med Aide/Tech Hours]]</f>
        <v>0</v>
      </c>
      <c r="AG249" s="3">
        <v>164.06133333333335</v>
      </c>
      <c r="AH249" s="3">
        <v>0</v>
      </c>
      <c r="AI249" s="4">
        <f>Table39[[#This Row],[CNA Hours Contract]]/Table39[[#This Row],[CNA Hours]]</f>
        <v>0</v>
      </c>
      <c r="AJ249" s="3">
        <v>29.305333333333323</v>
      </c>
      <c r="AK249" s="3">
        <v>0</v>
      </c>
      <c r="AL249" s="4">
        <f>Table39[[#This Row],[NA in Training Hours Contract]]/Table39[[#This Row],[NA in Training Hours]]</f>
        <v>0</v>
      </c>
      <c r="AM249" s="3">
        <v>0</v>
      </c>
      <c r="AN249" s="3">
        <v>0</v>
      </c>
      <c r="AO249" s="4">
        <v>0</v>
      </c>
      <c r="AP249" s="1" t="s">
        <v>247</v>
      </c>
      <c r="AQ249" s="1">
        <v>3</v>
      </c>
    </row>
    <row r="250" spans="1:43" x14ac:dyDescent="0.2">
      <c r="A250" s="1" t="s">
        <v>681</v>
      </c>
      <c r="B250" s="1" t="s">
        <v>943</v>
      </c>
      <c r="C250" s="1" t="s">
        <v>1389</v>
      </c>
      <c r="D250" s="1" t="s">
        <v>1720</v>
      </c>
      <c r="E250" s="3">
        <v>34.033333333333331</v>
      </c>
      <c r="F250" s="3">
        <f t="shared" si="11"/>
        <v>190.64166666666665</v>
      </c>
      <c r="G250" s="3">
        <f>SUM(Table39[[#This Row],[RN Hours Contract (W/ Admin, DON)]], Table39[[#This Row],[LPN Contract Hours (w/ Admin)]], Table39[[#This Row],[CNA/NA/Med Aide Contract Hours]])</f>
        <v>0</v>
      </c>
      <c r="H250" s="4">
        <f>Table39[[#This Row],[Total Contract Hours]]/Table39[[#This Row],[Total Hours Nurse Staffing]]</f>
        <v>0</v>
      </c>
      <c r="I250" s="3">
        <f>SUM(Table39[[#This Row],[RN Hours]], Table39[[#This Row],[RN Admin Hours]], Table39[[#This Row],[RN DON Hours]])</f>
        <v>62.505555555555553</v>
      </c>
      <c r="J250" s="3">
        <f t="shared" si="12"/>
        <v>0</v>
      </c>
      <c r="K250" s="4">
        <f>Table39[[#This Row],[RN Hours Contract (W/ Admin, DON)]]/Table39[[#This Row],[RN Hours (w/ Admin, DON)]]</f>
        <v>0</v>
      </c>
      <c r="L250" s="3">
        <v>51.43333333333333</v>
      </c>
      <c r="M250" s="3">
        <v>0</v>
      </c>
      <c r="N250" s="4">
        <f>Table39[[#This Row],[RN Hours Contract]]/Table39[[#This Row],[RN Hours]]</f>
        <v>0</v>
      </c>
      <c r="O250" s="3">
        <v>5.5611111111111109</v>
      </c>
      <c r="P250" s="3">
        <v>0</v>
      </c>
      <c r="Q250" s="4">
        <f>Table39[[#This Row],[RN Admin Hours Contract]]/Table39[[#This Row],[RN Admin Hours]]</f>
        <v>0</v>
      </c>
      <c r="R250" s="3">
        <v>5.5111111111111111</v>
      </c>
      <c r="S250" s="3">
        <v>0</v>
      </c>
      <c r="T250" s="4">
        <f>Table39[[#This Row],[RN DON Hours Contract]]/Table39[[#This Row],[RN DON Hours]]</f>
        <v>0</v>
      </c>
      <c r="U250" s="3">
        <f>SUM(Table39[[#This Row],[LPN Hours]], Table39[[#This Row],[LPN Admin Hours]])</f>
        <v>33.680555555555557</v>
      </c>
      <c r="V250" s="3">
        <f>Table39[[#This Row],[LPN Hours Contract]]+Table39[[#This Row],[LPN Admin Hours Contract]]</f>
        <v>0</v>
      </c>
      <c r="W250" s="4">
        <f t="shared" si="13"/>
        <v>0</v>
      </c>
      <c r="X250" s="3">
        <v>29.81388888888889</v>
      </c>
      <c r="Y250" s="3">
        <v>0</v>
      </c>
      <c r="Z250" s="4">
        <f>Table39[[#This Row],[LPN Hours Contract]]/Table39[[#This Row],[LPN Hours]]</f>
        <v>0</v>
      </c>
      <c r="AA250" s="3">
        <v>3.8666666666666667</v>
      </c>
      <c r="AB250" s="3">
        <v>0</v>
      </c>
      <c r="AC250" s="4">
        <f>Table39[[#This Row],[LPN Admin Hours Contract]]/Table39[[#This Row],[LPN Admin Hours]]</f>
        <v>0</v>
      </c>
      <c r="AD250" s="3">
        <f>SUM(Table39[[#This Row],[CNA Hours]], Table39[[#This Row],[NA in Training Hours]], Table39[[#This Row],[Med Aide/Tech Hours]])</f>
        <v>94.455555555555549</v>
      </c>
      <c r="AE250" s="3">
        <f>SUM(Table39[[#This Row],[CNA Hours Contract]], Table39[[#This Row],[NA in Training Hours Contract]], Table39[[#This Row],[Med Aide/Tech Hours Contract]])</f>
        <v>0</v>
      </c>
      <c r="AF250" s="4">
        <f>Table39[[#This Row],[CNA/NA/Med Aide Contract Hours]]/Table39[[#This Row],[Total CNA, NA in Training, Med Aide/Tech Hours]]</f>
        <v>0</v>
      </c>
      <c r="AG250" s="3">
        <v>94.455555555555549</v>
      </c>
      <c r="AH250" s="3">
        <v>0</v>
      </c>
      <c r="AI250" s="4">
        <f>Table39[[#This Row],[CNA Hours Contract]]/Table39[[#This Row],[CNA Hours]]</f>
        <v>0</v>
      </c>
      <c r="AJ250" s="3">
        <v>0</v>
      </c>
      <c r="AK250" s="3">
        <v>0</v>
      </c>
      <c r="AL250" s="4">
        <v>0</v>
      </c>
      <c r="AM250" s="3">
        <v>0</v>
      </c>
      <c r="AN250" s="3">
        <v>0</v>
      </c>
      <c r="AO250" s="4">
        <v>0</v>
      </c>
      <c r="AP250" s="1" t="s">
        <v>248</v>
      </c>
      <c r="AQ250" s="1">
        <v>3</v>
      </c>
    </row>
    <row r="251" spans="1:43" x14ac:dyDescent="0.2">
      <c r="A251" s="1" t="s">
        <v>681</v>
      </c>
      <c r="B251" s="1" t="s">
        <v>944</v>
      </c>
      <c r="C251" s="1" t="s">
        <v>1471</v>
      </c>
      <c r="D251" s="1" t="s">
        <v>1716</v>
      </c>
      <c r="E251" s="3">
        <v>41.044444444444444</v>
      </c>
      <c r="F251" s="3">
        <f t="shared" si="11"/>
        <v>185.6861111111111</v>
      </c>
      <c r="G251" s="3">
        <f>SUM(Table39[[#This Row],[RN Hours Contract (W/ Admin, DON)]], Table39[[#This Row],[LPN Contract Hours (w/ Admin)]], Table39[[#This Row],[CNA/NA/Med Aide Contract Hours]])</f>
        <v>17.908333333333331</v>
      </c>
      <c r="H251" s="4">
        <f>Table39[[#This Row],[Total Contract Hours]]/Table39[[#This Row],[Total Hours Nurse Staffing]]</f>
        <v>9.6444118659027328E-2</v>
      </c>
      <c r="I251" s="3">
        <f>SUM(Table39[[#This Row],[RN Hours]], Table39[[#This Row],[RN Admin Hours]], Table39[[#This Row],[RN DON Hours]])</f>
        <v>40.25555555555556</v>
      </c>
      <c r="J251" s="3">
        <f t="shared" si="12"/>
        <v>0.1</v>
      </c>
      <c r="K251" s="4">
        <f>Table39[[#This Row],[RN Hours Contract (W/ Admin, DON)]]/Table39[[#This Row],[RN Hours (w/ Admin, DON)]]</f>
        <v>2.4841291747170853E-3</v>
      </c>
      <c r="L251" s="3">
        <v>20.161111111111111</v>
      </c>
      <c r="M251" s="3">
        <v>0.1</v>
      </c>
      <c r="N251" s="4">
        <f>Table39[[#This Row],[RN Hours Contract]]/Table39[[#This Row],[RN Hours]]</f>
        <v>4.960044089280794E-3</v>
      </c>
      <c r="O251" s="3">
        <v>15.116666666666667</v>
      </c>
      <c r="P251" s="3">
        <v>0</v>
      </c>
      <c r="Q251" s="4">
        <f>Table39[[#This Row],[RN Admin Hours Contract]]/Table39[[#This Row],[RN Admin Hours]]</f>
        <v>0</v>
      </c>
      <c r="R251" s="3">
        <v>4.9777777777777779</v>
      </c>
      <c r="S251" s="3">
        <v>0</v>
      </c>
      <c r="T251" s="4">
        <f>Table39[[#This Row],[RN DON Hours Contract]]/Table39[[#This Row],[RN DON Hours]]</f>
        <v>0</v>
      </c>
      <c r="U251" s="3">
        <f>SUM(Table39[[#This Row],[LPN Hours]], Table39[[#This Row],[LPN Admin Hours]])</f>
        <v>41.81111111111111</v>
      </c>
      <c r="V251" s="3">
        <f>Table39[[#This Row],[LPN Hours Contract]]+Table39[[#This Row],[LPN Admin Hours Contract]]</f>
        <v>13.15</v>
      </c>
      <c r="W251" s="4">
        <f t="shared" si="13"/>
        <v>0.31450969970768006</v>
      </c>
      <c r="X251" s="3">
        <v>41.81111111111111</v>
      </c>
      <c r="Y251" s="3">
        <v>13.15</v>
      </c>
      <c r="Z251" s="4">
        <f>Table39[[#This Row],[LPN Hours Contract]]/Table39[[#This Row],[LPN Hours]]</f>
        <v>0.31450969970768006</v>
      </c>
      <c r="AA251" s="3">
        <v>0</v>
      </c>
      <c r="AB251" s="3">
        <v>0</v>
      </c>
      <c r="AC251" s="4">
        <v>0</v>
      </c>
      <c r="AD251" s="3">
        <f>SUM(Table39[[#This Row],[CNA Hours]], Table39[[#This Row],[NA in Training Hours]], Table39[[#This Row],[Med Aide/Tech Hours]])</f>
        <v>103.61944444444444</v>
      </c>
      <c r="AE251" s="3">
        <f>SUM(Table39[[#This Row],[CNA Hours Contract]], Table39[[#This Row],[NA in Training Hours Contract]], Table39[[#This Row],[Med Aide/Tech Hours Contract]])</f>
        <v>4.6583333333333332</v>
      </c>
      <c r="AF251" s="4">
        <f>Table39[[#This Row],[CNA/NA/Med Aide Contract Hours]]/Table39[[#This Row],[Total CNA, NA in Training, Med Aide/Tech Hours]]</f>
        <v>4.4956169745060719E-2</v>
      </c>
      <c r="AG251" s="3">
        <v>103.61944444444444</v>
      </c>
      <c r="AH251" s="3">
        <v>4.6583333333333332</v>
      </c>
      <c r="AI251" s="4">
        <f>Table39[[#This Row],[CNA Hours Contract]]/Table39[[#This Row],[CNA Hours]]</f>
        <v>4.4956169745060719E-2</v>
      </c>
      <c r="AJ251" s="3">
        <v>0</v>
      </c>
      <c r="AK251" s="3">
        <v>0</v>
      </c>
      <c r="AL251" s="4">
        <v>0</v>
      </c>
      <c r="AM251" s="3">
        <v>0</v>
      </c>
      <c r="AN251" s="3">
        <v>0</v>
      </c>
      <c r="AO251" s="4">
        <v>0</v>
      </c>
      <c r="AP251" s="1" t="s">
        <v>249</v>
      </c>
      <c r="AQ251" s="1">
        <v>3</v>
      </c>
    </row>
    <row r="252" spans="1:43" x14ac:dyDescent="0.2">
      <c r="A252" s="1" t="s">
        <v>681</v>
      </c>
      <c r="B252" s="1" t="s">
        <v>945</v>
      </c>
      <c r="C252" s="1" t="s">
        <v>1377</v>
      </c>
      <c r="D252" s="1" t="s">
        <v>1726</v>
      </c>
      <c r="E252" s="3">
        <v>77.522222222222226</v>
      </c>
      <c r="F252" s="3">
        <f t="shared" si="11"/>
        <v>445.0477777777777</v>
      </c>
      <c r="G252" s="3">
        <f>SUM(Table39[[#This Row],[RN Hours Contract (W/ Admin, DON)]], Table39[[#This Row],[LPN Contract Hours (w/ Admin)]], Table39[[#This Row],[CNA/NA/Med Aide Contract Hours]])</f>
        <v>48.520000000000024</v>
      </c>
      <c r="H252" s="4">
        <f>Table39[[#This Row],[Total Contract Hours]]/Table39[[#This Row],[Total Hours Nurse Staffing]]</f>
        <v>0.10902200263142792</v>
      </c>
      <c r="I252" s="3">
        <f>SUM(Table39[[#This Row],[RN Hours]], Table39[[#This Row],[RN Admin Hours]], Table39[[#This Row],[RN DON Hours]])</f>
        <v>58.158333333333339</v>
      </c>
      <c r="J252" s="3">
        <f t="shared" si="12"/>
        <v>0</v>
      </c>
      <c r="K252" s="4">
        <f>Table39[[#This Row],[RN Hours Contract (W/ Admin, DON)]]/Table39[[#This Row],[RN Hours (w/ Admin, DON)]]</f>
        <v>0</v>
      </c>
      <c r="L252" s="3">
        <v>43.858333333333334</v>
      </c>
      <c r="M252" s="3">
        <v>0</v>
      </c>
      <c r="N252" s="4">
        <f>Table39[[#This Row],[RN Hours Contract]]/Table39[[#This Row],[RN Hours]]</f>
        <v>0</v>
      </c>
      <c r="O252" s="3">
        <v>8.7888888888888896</v>
      </c>
      <c r="P252" s="3">
        <v>0</v>
      </c>
      <c r="Q252" s="4">
        <f>Table39[[#This Row],[RN Admin Hours Contract]]/Table39[[#This Row],[RN Admin Hours]]</f>
        <v>0</v>
      </c>
      <c r="R252" s="3">
        <v>5.5111111111111111</v>
      </c>
      <c r="S252" s="3">
        <v>0</v>
      </c>
      <c r="T252" s="4">
        <f>Table39[[#This Row],[RN DON Hours Contract]]/Table39[[#This Row],[RN DON Hours]]</f>
        <v>0</v>
      </c>
      <c r="U252" s="3">
        <f>SUM(Table39[[#This Row],[LPN Hours]], Table39[[#This Row],[LPN Admin Hours]])</f>
        <v>83.61333333333333</v>
      </c>
      <c r="V252" s="3">
        <f>Table39[[#This Row],[LPN Hours Contract]]+Table39[[#This Row],[LPN Admin Hours Contract]]</f>
        <v>10.257777777777779</v>
      </c>
      <c r="W252" s="4">
        <f t="shared" si="13"/>
        <v>0.12268112475415938</v>
      </c>
      <c r="X252" s="3">
        <v>73.902222222222221</v>
      </c>
      <c r="Y252" s="3">
        <v>10.257777777777779</v>
      </c>
      <c r="Z252" s="4">
        <f>Table39[[#This Row],[LPN Hours Contract]]/Table39[[#This Row],[LPN Hours]]</f>
        <v>0.13880202068799616</v>
      </c>
      <c r="AA252" s="3">
        <v>9.7111111111111104</v>
      </c>
      <c r="AB252" s="3">
        <v>0</v>
      </c>
      <c r="AC252" s="4">
        <f>Table39[[#This Row],[LPN Admin Hours Contract]]/Table39[[#This Row],[LPN Admin Hours]]</f>
        <v>0</v>
      </c>
      <c r="AD252" s="3">
        <f>SUM(Table39[[#This Row],[CNA Hours]], Table39[[#This Row],[NA in Training Hours]], Table39[[#This Row],[Med Aide/Tech Hours]])</f>
        <v>303.27611111111105</v>
      </c>
      <c r="AE252" s="3">
        <f>SUM(Table39[[#This Row],[CNA Hours Contract]], Table39[[#This Row],[NA in Training Hours Contract]], Table39[[#This Row],[Med Aide/Tech Hours Contract]])</f>
        <v>38.262222222222249</v>
      </c>
      <c r="AF252" s="4">
        <f>Table39[[#This Row],[CNA/NA/Med Aide Contract Hours]]/Table39[[#This Row],[Total CNA, NA in Training, Med Aide/Tech Hours]]</f>
        <v>0.1261629941179381</v>
      </c>
      <c r="AG252" s="3">
        <v>242.26222222222219</v>
      </c>
      <c r="AH252" s="3">
        <v>38.262222222222249</v>
      </c>
      <c r="AI252" s="4">
        <f>Table39[[#This Row],[CNA Hours Contract]]/Table39[[#This Row],[CNA Hours]]</f>
        <v>0.1579372213762866</v>
      </c>
      <c r="AJ252" s="3">
        <v>61.013888888888886</v>
      </c>
      <c r="AK252" s="3">
        <v>0</v>
      </c>
      <c r="AL252" s="4">
        <f>Table39[[#This Row],[NA in Training Hours Contract]]/Table39[[#This Row],[NA in Training Hours]]</f>
        <v>0</v>
      </c>
      <c r="AM252" s="3">
        <v>0</v>
      </c>
      <c r="AN252" s="3">
        <v>0</v>
      </c>
      <c r="AO252" s="4">
        <v>0</v>
      </c>
      <c r="AP252" s="1" t="s">
        <v>250</v>
      </c>
      <c r="AQ252" s="1">
        <v>3</v>
      </c>
    </row>
    <row r="253" spans="1:43" x14ac:dyDescent="0.2">
      <c r="A253" s="1" t="s">
        <v>681</v>
      </c>
      <c r="B253" s="1" t="s">
        <v>946</v>
      </c>
      <c r="C253" s="1" t="s">
        <v>1580</v>
      </c>
      <c r="D253" s="1" t="s">
        <v>1718</v>
      </c>
      <c r="E253" s="3">
        <v>499.14444444444445</v>
      </c>
      <c r="F253" s="3">
        <f t="shared" si="11"/>
        <v>1587.3645555555554</v>
      </c>
      <c r="G253" s="3">
        <f>SUM(Table39[[#This Row],[RN Hours Contract (W/ Admin, DON)]], Table39[[#This Row],[LPN Contract Hours (w/ Admin)]], Table39[[#This Row],[CNA/NA/Med Aide Contract Hours]])</f>
        <v>15.505555555555556</v>
      </c>
      <c r="H253" s="4">
        <f>Table39[[#This Row],[Total Contract Hours]]/Table39[[#This Row],[Total Hours Nurse Staffing]]</f>
        <v>9.7681124989771675E-3</v>
      </c>
      <c r="I253" s="3">
        <f>SUM(Table39[[#This Row],[RN Hours]], Table39[[#This Row],[RN Admin Hours]], Table39[[#This Row],[RN DON Hours]])</f>
        <v>256.29511111111105</v>
      </c>
      <c r="J253" s="3">
        <f t="shared" si="12"/>
        <v>1.3527777777777779</v>
      </c>
      <c r="K253" s="4">
        <f>Table39[[#This Row],[RN Hours Contract (W/ Admin, DON)]]/Table39[[#This Row],[RN Hours (w/ Admin, DON)]]</f>
        <v>5.2782035986293592E-3</v>
      </c>
      <c r="L253" s="3">
        <v>115.90255555555555</v>
      </c>
      <c r="M253" s="3">
        <v>1.3527777777777779</v>
      </c>
      <c r="N253" s="4">
        <f>Table39[[#This Row],[RN Hours Contract]]/Table39[[#This Row],[RN Hours]]</f>
        <v>1.1671682054752892E-2</v>
      </c>
      <c r="O253" s="3">
        <v>135.80088888888886</v>
      </c>
      <c r="P253" s="3">
        <v>0</v>
      </c>
      <c r="Q253" s="4">
        <f>Table39[[#This Row],[RN Admin Hours Contract]]/Table39[[#This Row],[RN Admin Hours]]</f>
        <v>0</v>
      </c>
      <c r="R253" s="3">
        <v>4.5916666666666668</v>
      </c>
      <c r="S253" s="3">
        <v>0</v>
      </c>
      <c r="T253" s="4">
        <f>Table39[[#This Row],[RN DON Hours Contract]]/Table39[[#This Row],[RN DON Hours]]</f>
        <v>0</v>
      </c>
      <c r="U253" s="3">
        <f>SUM(Table39[[#This Row],[LPN Hours]], Table39[[#This Row],[LPN Admin Hours]])</f>
        <v>449.91566666666671</v>
      </c>
      <c r="V253" s="3">
        <f>Table39[[#This Row],[LPN Hours Contract]]+Table39[[#This Row],[LPN Admin Hours Contract]]</f>
        <v>14.152777777777779</v>
      </c>
      <c r="W253" s="4">
        <f t="shared" si="13"/>
        <v>3.1456512467398209E-2</v>
      </c>
      <c r="X253" s="3">
        <v>449.91566666666671</v>
      </c>
      <c r="Y253" s="3">
        <v>14.152777777777779</v>
      </c>
      <c r="Z253" s="4">
        <f>Table39[[#This Row],[LPN Hours Contract]]/Table39[[#This Row],[LPN Hours]]</f>
        <v>3.1456512467398209E-2</v>
      </c>
      <c r="AA253" s="3">
        <v>0</v>
      </c>
      <c r="AB253" s="3">
        <v>0</v>
      </c>
      <c r="AC253" s="4">
        <v>0</v>
      </c>
      <c r="AD253" s="3">
        <f>SUM(Table39[[#This Row],[CNA Hours]], Table39[[#This Row],[NA in Training Hours]], Table39[[#This Row],[Med Aide/Tech Hours]])</f>
        <v>881.15377777777769</v>
      </c>
      <c r="AE253" s="3">
        <f>SUM(Table39[[#This Row],[CNA Hours Contract]], Table39[[#This Row],[NA in Training Hours Contract]], Table39[[#This Row],[Med Aide/Tech Hours Contract]])</f>
        <v>0</v>
      </c>
      <c r="AF253" s="4">
        <f>Table39[[#This Row],[CNA/NA/Med Aide Contract Hours]]/Table39[[#This Row],[Total CNA, NA in Training, Med Aide/Tech Hours]]</f>
        <v>0</v>
      </c>
      <c r="AG253" s="3">
        <v>881.15377777777769</v>
      </c>
      <c r="AH253" s="3">
        <v>0</v>
      </c>
      <c r="AI253" s="4">
        <f>Table39[[#This Row],[CNA Hours Contract]]/Table39[[#This Row],[CNA Hours]]</f>
        <v>0</v>
      </c>
      <c r="AJ253" s="3">
        <v>0</v>
      </c>
      <c r="AK253" s="3">
        <v>0</v>
      </c>
      <c r="AL253" s="4">
        <v>0</v>
      </c>
      <c r="AM253" s="3">
        <v>0</v>
      </c>
      <c r="AN253" s="3">
        <v>0</v>
      </c>
      <c r="AO253" s="4">
        <v>0</v>
      </c>
      <c r="AP253" s="1" t="s">
        <v>251</v>
      </c>
      <c r="AQ253" s="1">
        <v>3</v>
      </c>
    </row>
    <row r="254" spans="1:43" x14ac:dyDescent="0.2">
      <c r="A254" s="1" t="s">
        <v>681</v>
      </c>
      <c r="B254" s="1" t="s">
        <v>947</v>
      </c>
      <c r="C254" s="1" t="s">
        <v>1581</v>
      </c>
      <c r="D254" s="1" t="s">
        <v>1729</v>
      </c>
      <c r="E254" s="3">
        <v>145.03333333333333</v>
      </c>
      <c r="F254" s="3">
        <f t="shared" si="11"/>
        <v>483.92944444444447</v>
      </c>
      <c r="G254" s="3">
        <f>SUM(Table39[[#This Row],[RN Hours Contract (W/ Admin, DON)]], Table39[[#This Row],[LPN Contract Hours (w/ Admin)]], Table39[[#This Row],[CNA/NA/Med Aide Contract Hours]])</f>
        <v>6.585</v>
      </c>
      <c r="H254" s="4">
        <f>Table39[[#This Row],[Total Contract Hours]]/Table39[[#This Row],[Total Hours Nurse Staffing]]</f>
        <v>1.360735552588589E-2</v>
      </c>
      <c r="I254" s="3">
        <f>SUM(Table39[[#This Row],[RN Hours]], Table39[[#This Row],[RN Admin Hours]], Table39[[#This Row],[RN DON Hours]])</f>
        <v>81.489777777777775</v>
      </c>
      <c r="J254" s="3">
        <f t="shared" si="12"/>
        <v>0.8833333333333333</v>
      </c>
      <c r="K254" s="4">
        <f>Table39[[#This Row],[RN Hours Contract (W/ Admin, DON)]]/Table39[[#This Row],[RN Hours (w/ Admin, DON)]]</f>
        <v>1.0839805401631835E-2</v>
      </c>
      <c r="L254" s="3">
        <v>54.467555555555556</v>
      </c>
      <c r="M254" s="3">
        <v>0.8833333333333333</v>
      </c>
      <c r="N254" s="4">
        <f>Table39[[#This Row],[RN Hours Contract]]/Table39[[#This Row],[RN Hours]]</f>
        <v>1.6217605587832102E-2</v>
      </c>
      <c r="O254" s="3">
        <v>21.6</v>
      </c>
      <c r="P254" s="3">
        <v>0</v>
      </c>
      <c r="Q254" s="4">
        <f>Table39[[#This Row],[RN Admin Hours Contract]]/Table39[[#This Row],[RN Admin Hours]]</f>
        <v>0</v>
      </c>
      <c r="R254" s="3">
        <v>5.4222222222222225</v>
      </c>
      <c r="S254" s="3">
        <v>0</v>
      </c>
      <c r="T254" s="4">
        <f>Table39[[#This Row],[RN DON Hours Contract]]/Table39[[#This Row],[RN DON Hours]]</f>
        <v>0</v>
      </c>
      <c r="U254" s="3">
        <f>SUM(Table39[[#This Row],[LPN Hours]], Table39[[#This Row],[LPN Admin Hours]])</f>
        <v>102.76355555555556</v>
      </c>
      <c r="V254" s="3">
        <f>Table39[[#This Row],[LPN Hours Contract]]+Table39[[#This Row],[LPN Admin Hours Contract]]</f>
        <v>4.7850000000000001</v>
      </c>
      <c r="W254" s="4">
        <f t="shared" si="13"/>
        <v>4.6563200096878275E-2</v>
      </c>
      <c r="X254" s="3">
        <v>97.248111111111115</v>
      </c>
      <c r="Y254" s="3">
        <v>4.7850000000000001</v>
      </c>
      <c r="Z254" s="4">
        <f>Table39[[#This Row],[LPN Hours Contract]]/Table39[[#This Row],[LPN Hours]]</f>
        <v>4.9204040524066163E-2</v>
      </c>
      <c r="AA254" s="3">
        <v>5.5154444444444453</v>
      </c>
      <c r="AB254" s="3">
        <v>0</v>
      </c>
      <c r="AC254" s="4">
        <f>Table39[[#This Row],[LPN Admin Hours Contract]]/Table39[[#This Row],[LPN Admin Hours]]</f>
        <v>0</v>
      </c>
      <c r="AD254" s="3">
        <f>SUM(Table39[[#This Row],[CNA Hours]], Table39[[#This Row],[NA in Training Hours]], Table39[[#This Row],[Med Aide/Tech Hours]])</f>
        <v>299.67611111111114</v>
      </c>
      <c r="AE254" s="3">
        <f>SUM(Table39[[#This Row],[CNA Hours Contract]], Table39[[#This Row],[NA in Training Hours Contract]], Table39[[#This Row],[Med Aide/Tech Hours Contract]])</f>
        <v>0.91666666666666663</v>
      </c>
      <c r="AF254" s="4">
        <f>Table39[[#This Row],[CNA/NA/Med Aide Contract Hours]]/Table39[[#This Row],[Total CNA, NA in Training, Med Aide/Tech Hours]]</f>
        <v>3.0588579892736043E-3</v>
      </c>
      <c r="AG254" s="3">
        <v>202.83244444444443</v>
      </c>
      <c r="AH254" s="3">
        <v>0.91666666666666663</v>
      </c>
      <c r="AI254" s="4">
        <f>Table39[[#This Row],[CNA Hours Contract]]/Table39[[#This Row],[CNA Hours]]</f>
        <v>4.519329583476674E-3</v>
      </c>
      <c r="AJ254" s="3">
        <v>96.843666666666692</v>
      </c>
      <c r="AK254" s="3">
        <v>0</v>
      </c>
      <c r="AL254" s="4">
        <f>Table39[[#This Row],[NA in Training Hours Contract]]/Table39[[#This Row],[NA in Training Hours]]</f>
        <v>0</v>
      </c>
      <c r="AM254" s="3">
        <v>0</v>
      </c>
      <c r="AN254" s="3">
        <v>0</v>
      </c>
      <c r="AO254" s="4">
        <v>0</v>
      </c>
      <c r="AP254" s="1" t="s">
        <v>252</v>
      </c>
      <c r="AQ254" s="1">
        <v>3</v>
      </c>
    </row>
    <row r="255" spans="1:43" x14ac:dyDescent="0.2">
      <c r="A255" s="1" t="s">
        <v>681</v>
      </c>
      <c r="B255" s="1" t="s">
        <v>948</v>
      </c>
      <c r="C255" s="1" t="s">
        <v>1443</v>
      </c>
      <c r="D255" s="1" t="s">
        <v>1727</v>
      </c>
      <c r="E255" s="3">
        <v>241.94444444444446</v>
      </c>
      <c r="F255" s="3">
        <f t="shared" si="11"/>
        <v>866.74444444444453</v>
      </c>
      <c r="G255" s="3">
        <f>SUM(Table39[[#This Row],[RN Hours Contract (W/ Admin, DON)]], Table39[[#This Row],[LPN Contract Hours (w/ Admin)]], Table39[[#This Row],[CNA/NA/Med Aide Contract Hours]])</f>
        <v>39.369444444444447</v>
      </c>
      <c r="H255" s="4">
        <f>Table39[[#This Row],[Total Contract Hours]]/Table39[[#This Row],[Total Hours Nurse Staffing]]</f>
        <v>4.5422205699488509E-2</v>
      </c>
      <c r="I255" s="3">
        <f>SUM(Table39[[#This Row],[RN Hours]], Table39[[#This Row],[RN Admin Hours]], Table39[[#This Row],[RN DON Hours]])</f>
        <v>250.39444444444447</v>
      </c>
      <c r="J255" s="3">
        <f t="shared" si="12"/>
        <v>28.166666666666668</v>
      </c>
      <c r="K255" s="4">
        <f>Table39[[#This Row],[RN Hours Contract (W/ Admin, DON)]]/Table39[[#This Row],[RN Hours (w/ Admin, DON)]]</f>
        <v>0.11248918373233342</v>
      </c>
      <c r="L255" s="3">
        <v>178.14166666666668</v>
      </c>
      <c r="M255" s="3">
        <v>28.166666666666668</v>
      </c>
      <c r="N255" s="4">
        <f>Table39[[#This Row],[RN Hours Contract]]/Table39[[#This Row],[RN Hours]]</f>
        <v>0.1581138606913973</v>
      </c>
      <c r="O255" s="3">
        <v>54.880555555555553</v>
      </c>
      <c r="P255" s="3">
        <v>0</v>
      </c>
      <c r="Q255" s="4">
        <f>Table39[[#This Row],[RN Admin Hours Contract]]/Table39[[#This Row],[RN Admin Hours]]</f>
        <v>0</v>
      </c>
      <c r="R255" s="3">
        <v>17.372222222222224</v>
      </c>
      <c r="S255" s="3">
        <v>0</v>
      </c>
      <c r="T255" s="4">
        <f>Table39[[#This Row],[RN DON Hours Contract]]/Table39[[#This Row],[RN DON Hours]]</f>
        <v>0</v>
      </c>
      <c r="U255" s="3">
        <f>SUM(Table39[[#This Row],[LPN Hours]], Table39[[#This Row],[LPN Admin Hours]])</f>
        <v>177.93333333333334</v>
      </c>
      <c r="V255" s="3">
        <f>Table39[[#This Row],[LPN Hours Contract]]+Table39[[#This Row],[LPN Admin Hours Contract]]</f>
        <v>5.9249999999999998</v>
      </c>
      <c r="W255" s="4">
        <f t="shared" si="13"/>
        <v>3.3298988385162979E-2</v>
      </c>
      <c r="X255" s="3">
        <v>177.93333333333334</v>
      </c>
      <c r="Y255" s="3">
        <v>5.9249999999999998</v>
      </c>
      <c r="Z255" s="4">
        <f>Table39[[#This Row],[LPN Hours Contract]]/Table39[[#This Row],[LPN Hours]]</f>
        <v>3.3298988385162979E-2</v>
      </c>
      <c r="AA255" s="3">
        <v>0</v>
      </c>
      <c r="AB255" s="3">
        <v>0</v>
      </c>
      <c r="AC255" s="4">
        <v>0</v>
      </c>
      <c r="AD255" s="3">
        <f>SUM(Table39[[#This Row],[CNA Hours]], Table39[[#This Row],[NA in Training Hours]], Table39[[#This Row],[Med Aide/Tech Hours]])</f>
        <v>438.41666666666669</v>
      </c>
      <c r="AE255" s="3">
        <f>SUM(Table39[[#This Row],[CNA Hours Contract]], Table39[[#This Row],[NA in Training Hours Contract]], Table39[[#This Row],[Med Aide/Tech Hours Contract]])</f>
        <v>5.2777777777777777</v>
      </c>
      <c r="AF255" s="4">
        <f>Table39[[#This Row],[CNA/NA/Med Aide Contract Hours]]/Table39[[#This Row],[Total CNA, NA in Training, Med Aide/Tech Hours]]</f>
        <v>1.2038269023633022E-2</v>
      </c>
      <c r="AG255" s="3">
        <v>438.41666666666669</v>
      </c>
      <c r="AH255" s="3">
        <v>5.2777777777777777</v>
      </c>
      <c r="AI255" s="4">
        <f>Table39[[#This Row],[CNA Hours Contract]]/Table39[[#This Row],[CNA Hours]]</f>
        <v>1.2038269023633022E-2</v>
      </c>
      <c r="AJ255" s="3">
        <v>0</v>
      </c>
      <c r="AK255" s="3">
        <v>0</v>
      </c>
      <c r="AL255" s="4">
        <v>0</v>
      </c>
      <c r="AM255" s="3">
        <v>0</v>
      </c>
      <c r="AN255" s="3">
        <v>0</v>
      </c>
      <c r="AO255" s="4">
        <v>0</v>
      </c>
      <c r="AP255" s="1" t="s">
        <v>253</v>
      </c>
      <c r="AQ255" s="1">
        <v>3</v>
      </c>
    </row>
    <row r="256" spans="1:43" x14ac:dyDescent="0.2">
      <c r="A256" s="1" t="s">
        <v>681</v>
      </c>
      <c r="B256" s="1" t="s">
        <v>949</v>
      </c>
      <c r="C256" s="1" t="s">
        <v>1510</v>
      </c>
      <c r="D256" s="1" t="s">
        <v>1688</v>
      </c>
      <c r="E256" s="3">
        <v>154.45555555555555</v>
      </c>
      <c r="F256" s="3">
        <f t="shared" si="11"/>
        <v>520.9471111111111</v>
      </c>
      <c r="G256" s="3">
        <f>SUM(Table39[[#This Row],[RN Hours Contract (W/ Admin, DON)]], Table39[[#This Row],[LPN Contract Hours (w/ Admin)]], Table39[[#This Row],[CNA/NA/Med Aide Contract Hours]])</f>
        <v>59.549333333333337</v>
      </c>
      <c r="H256" s="4">
        <f>Table39[[#This Row],[Total Contract Hours]]/Table39[[#This Row],[Total Hours Nurse Staffing]]</f>
        <v>0.11430974865437396</v>
      </c>
      <c r="I256" s="3">
        <f>SUM(Table39[[#This Row],[RN Hours]], Table39[[#This Row],[RN Admin Hours]], Table39[[#This Row],[RN DON Hours]])</f>
        <v>99.271555555555537</v>
      </c>
      <c r="J256" s="3">
        <f t="shared" si="12"/>
        <v>1.5166666666666666</v>
      </c>
      <c r="K256" s="4">
        <f>Table39[[#This Row],[RN Hours Contract (W/ Admin, DON)]]/Table39[[#This Row],[RN Hours (w/ Admin, DON)]]</f>
        <v>1.5277958103697604E-2</v>
      </c>
      <c r="L256" s="3">
        <v>69.784888888888887</v>
      </c>
      <c r="M256" s="3">
        <v>0.45</v>
      </c>
      <c r="N256" s="4">
        <f>Table39[[#This Row],[RN Hours Contract]]/Table39[[#This Row],[RN Hours]]</f>
        <v>6.4483874254853014E-3</v>
      </c>
      <c r="O256" s="3">
        <v>23.797777777777775</v>
      </c>
      <c r="P256" s="3">
        <v>1.0666666666666667</v>
      </c>
      <c r="Q256" s="4">
        <f>Table39[[#This Row],[RN Admin Hours Contract]]/Table39[[#This Row],[RN Admin Hours]]</f>
        <v>4.4822112242039414E-2</v>
      </c>
      <c r="R256" s="3">
        <v>5.6888888888888891</v>
      </c>
      <c r="S256" s="3">
        <v>0</v>
      </c>
      <c r="T256" s="4">
        <f>Table39[[#This Row],[RN DON Hours Contract]]/Table39[[#This Row],[RN DON Hours]]</f>
        <v>0</v>
      </c>
      <c r="U256" s="3">
        <f>SUM(Table39[[#This Row],[LPN Hours]], Table39[[#This Row],[LPN Admin Hours]])</f>
        <v>91.846888888888884</v>
      </c>
      <c r="V256" s="3">
        <f>Table39[[#This Row],[LPN Hours Contract]]+Table39[[#This Row],[LPN Admin Hours Contract]]</f>
        <v>4.3852222222222226</v>
      </c>
      <c r="W256" s="4">
        <f t="shared" si="13"/>
        <v>4.7744918475433759E-2</v>
      </c>
      <c r="X256" s="3">
        <v>85.99155555555555</v>
      </c>
      <c r="Y256" s="3">
        <v>4.3852222222222226</v>
      </c>
      <c r="Z256" s="4">
        <f>Table39[[#This Row],[LPN Hours Contract]]/Table39[[#This Row],[LPN Hours]]</f>
        <v>5.0995963427933499E-2</v>
      </c>
      <c r="AA256" s="3">
        <v>5.8553333333333351</v>
      </c>
      <c r="AB256" s="3">
        <v>0</v>
      </c>
      <c r="AC256" s="4">
        <f>Table39[[#This Row],[LPN Admin Hours Contract]]/Table39[[#This Row],[LPN Admin Hours]]</f>
        <v>0</v>
      </c>
      <c r="AD256" s="3">
        <f>SUM(Table39[[#This Row],[CNA Hours]], Table39[[#This Row],[NA in Training Hours]], Table39[[#This Row],[Med Aide/Tech Hours]])</f>
        <v>329.82866666666666</v>
      </c>
      <c r="AE256" s="3">
        <f>SUM(Table39[[#This Row],[CNA Hours Contract]], Table39[[#This Row],[NA in Training Hours Contract]], Table39[[#This Row],[Med Aide/Tech Hours Contract]])</f>
        <v>53.647444444444446</v>
      </c>
      <c r="AF256" s="4">
        <f>Table39[[#This Row],[CNA/NA/Med Aide Contract Hours]]/Table39[[#This Row],[Total CNA, NA in Training, Med Aide/Tech Hours]]</f>
        <v>0.16265246131156311</v>
      </c>
      <c r="AG256" s="3">
        <v>329.82866666666666</v>
      </c>
      <c r="AH256" s="3">
        <v>53.647444444444446</v>
      </c>
      <c r="AI256" s="4">
        <f>Table39[[#This Row],[CNA Hours Contract]]/Table39[[#This Row],[CNA Hours]]</f>
        <v>0.16265246131156311</v>
      </c>
      <c r="AJ256" s="3">
        <v>0</v>
      </c>
      <c r="AK256" s="3">
        <v>0</v>
      </c>
      <c r="AL256" s="4">
        <v>0</v>
      </c>
      <c r="AM256" s="3">
        <v>0</v>
      </c>
      <c r="AN256" s="3">
        <v>0</v>
      </c>
      <c r="AO256" s="4">
        <v>0</v>
      </c>
      <c r="AP256" s="1" t="s">
        <v>254</v>
      </c>
      <c r="AQ256" s="1">
        <v>3</v>
      </c>
    </row>
    <row r="257" spans="1:43" x14ac:dyDescent="0.2">
      <c r="A257" s="1" t="s">
        <v>681</v>
      </c>
      <c r="B257" s="1" t="s">
        <v>950</v>
      </c>
      <c r="C257" s="1" t="s">
        <v>1515</v>
      </c>
      <c r="D257" s="1" t="s">
        <v>1713</v>
      </c>
      <c r="E257" s="3">
        <v>95.822222222222223</v>
      </c>
      <c r="F257" s="3">
        <f t="shared" si="11"/>
        <v>397.45277777777778</v>
      </c>
      <c r="G257" s="3">
        <f>SUM(Table39[[#This Row],[RN Hours Contract (W/ Admin, DON)]], Table39[[#This Row],[LPN Contract Hours (w/ Admin)]], Table39[[#This Row],[CNA/NA/Med Aide Contract Hours]])</f>
        <v>0</v>
      </c>
      <c r="H257" s="4">
        <f>Table39[[#This Row],[Total Contract Hours]]/Table39[[#This Row],[Total Hours Nurse Staffing]]</f>
        <v>0</v>
      </c>
      <c r="I257" s="3">
        <f>SUM(Table39[[#This Row],[RN Hours]], Table39[[#This Row],[RN Admin Hours]], Table39[[#This Row],[RN DON Hours]])</f>
        <v>63.463888888888889</v>
      </c>
      <c r="J257" s="3">
        <f t="shared" si="12"/>
        <v>0</v>
      </c>
      <c r="K257" s="4">
        <f>Table39[[#This Row],[RN Hours Contract (W/ Admin, DON)]]/Table39[[#This Row],[RN Hours (w/ Admin, DON)]]</f>
        <v>0</v>
      </c>
      <c r="L257" s="3">
        <v>49.294444444444444</v>
      </c>
      <c r="M257" s="3">
        <v>0</v>
      </c>
      <c r="N257" s="4">
        <f>Table39[[#This Row],[RN Hours Contract]]/Table39[[#This Row],[RN Hours]]</f>
        <v>0</v>
      </c>
      <c r="O257" s="3">
        <v>5.4222222222222225</v>
      </c>
      <c r="P257" s="3">
        <v>0</v>
      </c>
      <c r="Q257" s="4">
        <f>Table39[[#This Row],[RN Admin Hours Contract]]/Table39[[#This Row],[RN Admin Hours]]</f>
        <v>0</v>
      </c>
      <c r="R257" s="3">
        <v>8.7472222222222218</v>
      </c>
      <c r="S257" s="3">
        <v>0</v>
      </c>
      <c r="T257" s="4">
        <f>Table39[[#This Row],[RN DON Hours Contract]]/Table39[[#This Row],[RN DON Hours]]</f>
        <v>0</v>
      </c>
      <c r="U257" s="3">
        <f>SUM(Table39[[#This Row],[LPN Hours]], Table39[[#This Row],[LPN Admin Hours]])</f>
        <v>75.163888888888891</v>
      </c>
      <c r="V257" s="3">
        <f>Table39[[#This Row],[LPN Hours Contract]]+Table39[[#This Row],[LPN Admin Hours Contract]]</f>
        <v>0</v>
      </c>
      <c r="W257" s="4">
        <f t="shared" si="13"/>
        <v>0</v>
      </c>
      <c r="X257" s="3">
        <v>70.719444444444449</v>
      </c>
      <c r="Y257" s="3">
        <v>0</v>
      </c>
      <c r="Z257" s="4">
        <f>Table39[[#This Row],[LPN Hours Contract]]/Table39[[#This Row],[LPN Hours]]</f>
        <v>0</v>
      </c>
      <c r="AA257" s="3">
        <v>4.4444444444444446</v>
      </c>
      <c r="AB257" s="3">
        <v>0</v>
      </c>
      <c r="AC257" s="4">
        <f>Table39[[#This Row],[LPN Admin Hours Contract]]/Table39[[#This Row],[LPN Admin Hours]]</f>
        <v>0</v>
      </c>
      <c r="AD257" s="3">
        <f>SUM(Table39[[#This Row],[CNA Hours]], Table39[[#This Row],[NA in Training Hours]], Table39[[#This Row],[Med Aide/Tech Hours]])</f>
        <v>258.82499999999999</v>
      </c>
      <c r="AE257" s="3">
        <f>SUM(Table39[[#This Row],[CNA Hours Contract]], Table39[[#This Row],[NA in Training Hours Contract]], Table39[[#This Row],[Med Aide/Tech Hours Contract]])</f>
        <v>0</v>
      </c>
      <c r="AF257" s="4">
        <f>Table39[[#This Row],[CNA/NA/Med Aide Contract Hours]]/Table39[[#This Row],[Total CNA, NA in Training, Med Aide/Tech Hours]]</f>
        <v>0</v>
      </c>
      <c r="AG257" s="3">
        <v>258.82499999999999</v>
      </c>
      <c r="AH257" s="3">
        <v>0</v>
      </c>
      <c r="AI257" s="4">
        <f>Table39[[#This Row],[CNA Hours Contract]]/Table39[[#This Row],[CNA Hours]]</f>
        <v>0</v>
      </c>
      <c r="AJ257" s="3">
        <v>0</v>
      </c>
      <c r="AK257" s="3">
        <v>0</v>
      </c>
      <c r="AL257" s="4">
        <v>0</v>
      </c>
      <c r="AM257" s="3">
        <v>0</v>
      </c>
      <c r="AN257" s="3">
        <v>0</v>
      </c>
      <c r="AO257" s="4">
        <v>0</v>
      </c>
      <c r="AP257" s="1" t="s">
        <v>255</v>
      </c>
      <c r="AQ257" s="1">
        <v>3</v>
      </c>
    </row>
    <row r="258" spans="1:43" x14ac:dyDescent="0.2">
      <c r="A258" s="1" t="s">
        <v>681</v>
      </c>
      <c r="B258" s="1" t="s">
        <v>951</v>
      </c>
      <c r="C258" s="1" t="s">
        <v>1541</v>
      </c>
      <c r="D258" s="1" t="s">
        <v>1688</v>
      </c>
      <c r="E258" s="3">
        <v>164.54444444444445</v>
      </c>
      <c r="F258" s="3">
        <f t="shared" ref="F258:F321" si="14">SUM(I258,U258,AD258)</f>
        <v>498.88566666666668</v>
      </c>
      <c r="G258" s="3">
        <f>SUM(Table39[[#This Row],[RN Hours Contract (W/ Admin, DON)]], Table39[[#This Row],[LPN Contract Hours (w/ Admin)]], Table39[[#This Row],[CNA/NA/Med Aide Contract Hours]])</f>
        <v>73.686222222222199</v>
      </c>
      <c r="H258" s="4">
        <f>Table39[[#This Row],[Total Contract Hours]]/Table39[[#This Row],[Total Hours Nurse Staffing]]</f>
        <v>0.14770162212628984</v>
      </c>
      <c r="I258" s="3">
        <f>SUM(Table39[[#This Row],[RN Hours]], Table39[[#This Row],[RN Admin Hours]], Table39[[#This Row],[RN DON Hours]])</f>
        <v>82.545666666666662</v>
      </c>
      <c r="J258" s="3">
        <f t="shared" si="12"/>
        <v>5.3765555555555551</v>
      </c>
      <c r="K258" s="4">
        <f>Table39[[#This Row],[RN Hours Contract (W/ Admin, DON)]]/Table39[[#This Row],[RN Hours (w/ Admin, DON)]]</f>
        <v>6.5134316223612251E-2</v>
      </c>
      <c r="L258" s="3">
        <v>61.052777777777777</v>
      </c>
      <c r="M258" s="3">
        <v>5.3765555555555551</v>
      </c>
      <c r="N258" s="4">
        <f>Table39[[#This Row],[RN Hours Contract]]/Table39[[#This Row],[RN Hours]]</f>
        <v>8.8064061149278852E-2</v>
      </c>
      <c r="O258" s="3">
        <v>16.515111111111114</v>
      </c>
      <c r="P258" s="3">
        <v>0</v>
      </c>
      <c r="Q258" s="4">
        <f>Table39[[#This Row],[RN Admin Hours Contract]]/Table39[[#This Row],[RN Admin Hours]]</f>
        <v>0</v>
      </c>
      <c r="R258" s="3">
        <v>4.9777777777777779</v>
      </c>
      <c r="S258" s="3">
        <v>0</v>
      </c>
      <c r="T258" s="4">
        <f>Table39[[#This Row],[RN DON Hours Contract]]/Table39[[#This Row],[RN DON Hours]]</f>
        <v>0</v>
      </c>
      <c r="U258" s="3">
        <f>SUM(Table39[[#This Row],[LPN Hours]], Table39[[#This Row],[LPN Admin Hours]])</f>
        <v>164.42944444444444</v>
      </c>
      <c r="V258" s="3">
        <f>Table39[[#This Row],[LPN Hours Contract]]+Table39[[#This Row],[LPN Admin Hours Contract]]</f>
        <v>2.0111111111111111</v>
      </c>
      <c r="W258" s="4">
        <f t="shared" si="13"/>
        <v>1.2230845381166526E-2</v>
      </c>
      <c r="X258" s="3">
        <v>164.42944444444444</v>
      </c>
      <c r="Y258" s="3">
        <v>2.0111111111111111</v>
      </c>
      <c r="Z258" s="4">
        <f>Table39[[#This Row],[LPN Hours Contract]]/Table39[[#This Row],[LPN Hours]]</f>
        <v>1.2230845381166526E-2</v>
      </c>
      <c r="AA258" s="3">
        <v>0</v>
      </c>
      <c r="AB258" s="3">
        <v>0</v>
      </c>
      <c r="AC258" s="4">
        <v>0</v>
      </c>
      <c r="AD258" s="3">
        <f>SUM(Table39[[#This Row],[CNA Hours]], Table39[[#This Row],[NA in Training Hours]], Table39[[#This Row],[Med Aide/Tech Hours]])</f>
        <v>251.91055555555553</v>
      </c>
      <c r="AE258" s="3">
        <f>SUM(Table39[[#This Row],[CNA Hours Contract]], Table39[[#This Row],[NA in Training Hours Contract]], Table39[[#This Row],[Med Aide/Tech Hours Contract]])</f>
        <v>66.298555555555538</v>
      </c>
      <c r="AF258" s="4">
        <f>Table39[[#This Row],[CNA/NA/Med Aide Contract Hours]]/Table39[[#This Row],[Total CNA, NA in Training, Med Aide/Tech Hours]]</f>
        <v>0.26318291986353176</v>
      </c>
      <c r="AG258" s="3">
        <v>239.47611111111109</v>
      </c>
      <c r="AH258" s="3">
        <v>66.298555555555538</v>
      </c>
      <c r="AI258" s="4">
        <f>Table39[[#This Row],[CNA Hours Contract]]/Table39[[#This Row],[CNA Hours]]</f>
        <v>0.27684830544452355</v>
      </c>
      <c r="AJ258" s="3">
        <v>12.434444444444447</v>
      </c>
      <c r="AK258" s="3">
        <v>0</v>
      </c>
      <c r="AL258" s="4">
        <f>Table39[[#This Row],[NA in Training Hours Contract]]/Table39[[#This Row],[NA in Training Hours]]</f>
        <v>0</v>
      </c>
      <c r="AM258" s="3">
        <v>0</v>
      </c>
      <c r="AN258" s="3">
        <v>0</v>
      </c>
      <c r="AO258" s="4">
        <v>0</v>
      </c>
      <c r="AP258" s="1" t="s">
        <v>256</v>
      </c>
      <c r="AQ258" s="1">
        <v>3</v>
      </c>
    </row>
    <row r="259" spans="1:43" x14ac:dyDescent="0.2">
      <c r="A259" s="1" t="s">
        <v>681</v>
      </c>
      <c r="B259" s="1" t="s">
        <v>952</v>
      </c>
      <c r="C259" s="1" t="s">
        <v>1455</v>
      </c>
      <c r="D259" s="1" t="s">
        <v>1723</v>
      </c>
      <c r="E259" s="3">
        <v>56.177777777777777</v>
      </c>
      <c r="F259" s="3">
        <f t="shared" si="14"/>
        <v>219.51666666666665</v>
      </c>
      <c r="G259" s="3">
        <f>SUM(Table39[[#This Row],[RN Hours Contract (W/ Admin, DON)]], Table39[[#This Row],[LPN Contract Hours (w/ Admin)]], Table39[[#This Row],[CNA/NA/Med Aide Contract Hours]])</f>
        <v>24.855555555555554</v>
      </c>
      <c r="H259" s="4">
        <f>Table39[[#This Row],[Total Contract Hours]]/Table39[[#This Row],[Total Hours Nurse Staffing]]</f>
        <v>0.11322855768987422</v>
      </c>
      <c r="I259" s="3">
        <f>SUM(Table39[[#This Row],[RN Hours]], Table39[[#This Row],[RN Admin Hours]], Table39[[#This Row],[RN DON Hours]])</f>
        <v>39.9</v>
      </c>
      <c r="J259" s="3">
        <f t="shared" si="12"/>
        <v>1.6138888888888889</v>
      </c>
      <c r="K259" s="4">
        <f>Table39[[#This Row],[RN Hours Contract (W/ Admin, DON)]]/Table39[[#This Row],[RN Hours (w/ Admin, DON)]]</f>
        <v>4.0448343079922032E-2</v>
      </c>
      <c r="L259" s="3">
        <v>24.68888888888889</v>
      </c>
      <c r="M259" s="3">
        <v>1.6138888888888889</v>
      </c>
      <c r="N259" s="4">
        <f>Table39[[#This Row],[RN Hours Contract]]/Table39[[#This Row],[RN Hours]]</f>
        <v>6.5369036903690364E-2</v>
      </c>
      <c r="O259" s="3">
        <v>10.5</v>
      </c>
      <c r="P259" s="3">
        <v>0</v>
      </c>
      <c r="Q259" s="4">
        <f>Table39[[#This Row],[RN Admin Hours Contract]]/Table39[[#This Row],[RN Admin Hours]]</f>
        <v>0</v>
      </c>
      <c r="R259" s="3">
        <v>4.7111111111111112</v>
      </c>
      <c r="S259" s="3">
        <v>0</v>
      </c>
      <c r="T259" s="4">
        <f>Table39[[#This Row],[RN DON Hours Contract]]/Table39[[#This Row],[RN DON Hours]]</f>
        <v>0</v>
      </c>
      <c r="U259" s="3">
        <f>SUM(Table39[[#This Row],[LPN Hours]], Table39[[#This Row],[LPN Admin Hours]])</f>
        <v>61.655555555555559</v>
      </c>
      <c r="V259" s="3">
        <f>Table39[[#This Row],[LPN Hours Contract]]+Table39[[#This Row],[LPN Admin Hours Contract]]</f>
        <v>13.358333333333333</v>
      </c>
      <c r="W259" s="4">
        <f t="shared" si="13"/>
        <v>0.21666065957830238</v>
      </c>
      <c r="X259" s="3">
        <v>61.655555555555559</v>
      </c>
      <c r="Y259" s="3">
        <v>13.358333333333333</v>
      </c>
      <c r="Z259" s="4">
        <f>Table39[[#This Row],[LPN Hours Contract]]/Table39[[#This Row],[LPN Hours]]</f>
        <v>0.21666065957830238</v>
      </c>
      <c r="AA259" s="3">
        <v>0</v>
      </c>
      <c r="AB259" s="3">
        <v>0</v>
      </c>
      <c r="AC259" s="4">
        <v>0</v>
      </c>
      <c r="AD259" s="3">
        <f>SUM(Table39[[#This Row],[CNA Hours]], Table39[[#This Row],[NA in Training Hours]], Table39[[#This Row],[Med Aide/Tech Hours]])</f>
        <v>117.96111111111111</v>
      </c>
      <c r="AE259" s="3">
        <f>SUM(Table39[[#This Row],[CNA Hours Contract]], Table39[[#This Row],[NA in Training Hours Contract]], Table39[[#This Row],[Med Aide/Tech Hours Contract]])</f>
        <v>9.8833333333333329</v>
      </c>
      <c r="AF259" s="4">
        <f>Table39[[#This Row],[CNA/NA/Med Aide Contract Hours]]/Table39[[#This Row],[Total CNA, NA in Training, Med Aide/Tech Hours]]</f>
        <v>8.3784674798662459E-2</v>
      </c>
      <c r="AG259" s="3">
        <v>117.96111111111111</v>
      </c>
      <c r="AH259" s="3">
        <v>9.8833333333333329</v>
      </c>
      <c r="AI259" s="4">
        <f>Table39[[#This Row],[CNA Hours Contract]]/Table39[[#This Row],[CNA Hours]]</f>
        <v>8.3784674798662459E-2</v>
      </c>
      <c r="AJ259" s="3">
        <v>0</v>
      </c>
      <c r="AK259" s="3">
        <v>0</v>
      </c>
      <c r="AL259" s="4">
        <v>0</v>
      </c>
      <c r="AM259" s="3">
        <v>0</v>
      </c>
      <c r="AN259" s="3">
        <v>0</v>
      </c>
      <c r="AO259" s="4">
        <v>0</v>
      </c>
      <c r="AP259" s="1" t="s">
        <v>257</v>
      </c>
      <c r="AQ259" s="1">
        <v>3</v>
      </c>
    </row>
    <row r="260" spans="1:43" x14ac:dyDescent="0.2">
      <c r="A260" s="1" t="s">
        <v>681</v>
      </c>
      <c r="B260" s="1" t="s">
        <v>953</v>
      </c>
      <c r="C260" s="1" t="s">
        <v>1543</v>
      </c>
      <c r="D260" s="1" t="s">
        <v>1688</v>
      </c>
      <c r="E260" s="3">
        <v>88.811111111111117</v>
      </c>
      <c r="F260" s="3">
        <f t="shared" si="14"/>
        <v>268.21755555555558</v>
      </c>
      <c r="G260" s="3">
        <f>SUM(Table39[[#This Row],[RN Hours Contract (W/ Admin, DON)]], Table39[[#This Row],[LPN Contract Hours (w/ Admin)]], Table39[[#This Row],[CNA/NA/Med Aide Contract Hours]])</f>
        <v>32.535666666666671</v>
      </c>
      <c r="H260" s="4">
        <f>Table39[[#This Row],[Total Contract Hours]]/Table39[[#This Row],[Total Hours Nurse Staffing]]</f>
        <v>0.1213032703965852</v>
      </c>
      <c r="I260" s="3">
        <f>SUM(Table39[[#This Row],[RN Hours]], Table39[[#This Row],[RN Admin Hours]], Table39[[#This Row],[RN DON Hours]])</f>
        <v>77.662444444444446</v>
      </c>
      <c r="J260" s="3">
        <f t="shared" si="12"/>
        <v>4.9818888888888893</v>
      </c>
      <c r="K260" s="4">
        <f>Table39[[#This Row],[RN Hours Contract (W/ Admin, DON)]]/Table39[[#This Row],[RN Hours (w/ Admin, DON)]]</f>
        <v>6.4147979432358268E-2</v>
      </c>
      <c r="L260" s="3">
        <v>59.673555555555552</v>
      </c>
      <c r="M260" s="3">
        <v>1.1263333333333332</v>
      </c>
      <c r="N260" s="4">
        <f>Table39[[#This Row],[RN Hours Contract]]/Table39[[#This Row],[RN Hours]]</f>
        <v>1.8874915745295699E-2</v>
      </c>
      <c r="O260" s="3">
        <v>11.855555555555556</v>
      </c>
      <c r="P260" s="3">
        <v>3.8555555555555556</v>
      </c>
      <c r="Q260" s="4">
        <f>Table39[[#This Row],[RN Admin Hours Contract]]/Table39[[#This Row],[RN Admin Hours]]</f>
        <v>0.32521087160262419</v>
      </c>
      <c r="R260" s="3">
        <v>6.1333333333333337</v>
      </c>
      <c r="S260" s="3">
        <v>0</v>
      </c>
      <c r="T260" s="4">
        <f>Table39[[#This Row],[RN DON Hours Contract]]/Table39[[#This Row],[RN DON Hours]]</f>
        <v>0</v>
      </c>
      <c r="U260" s="3">
        <f>SUM(Table39[[#This Row],[LPN Hours]], Table39[[#This Row],[LPN Admin Hours]])</f>
        <v>52.784111111111109</v>
      </c>
      <c r="V260" s="3">
        <f>Table39[[#This Row],[LPN Hours Contract]]+Table39[[#This Row],[LPN Admin Hours Contract]]</f>
        <v>7.7091111111111132</v>
      </c>
      <c r="W260" s="4">
        <f t="shared" si="13"/>
        <v>0.14604984243995989</v>
      </c>
      <c r="X260" s="3">
        <v>52.784111111111109</v>
      </c>
      <c r="Y260" s="3">
        <v>7.7091111111111132</v>
      </c>
      <c r="Z260" s="4">
        <f>Table39[[#This Row],[LPN Hours Contract]]/Table39[[#This Row],[LPN Hours]]</f>
        <v>0.14604984243995989</v>
      </c>
      <c r="AA260" s="3">
        <v>0</v>
      </c>
      <c r="AB260" s="3">
        <v>0</v>
      </c>
      <c r="AC260" s="4">
        <v>0</v>
      </c>
      <c r="AD260" s="3">
        <f>SUM(Table39[[#This Row],[CNA Hours]], Table39[[#This Row],[NA in Training Hours]], Table39[[#This Row],[Med Aide/Tech Hours]])</f>
        <v>137.77099999999999</v>
      </c>
      <c r="AE260" s="3">
        <f>SUM(Table39[[#This Row],[CNA Hours Contract]], Table39[[#This Row],[NA in Training Hours Contract]], Table39[[#This Row],[Med Aide/Tech Hours Contract]])</f>
        <v>19.844666666666669</v>
      </c>
      <c r="AF260" s="4">
        <f>Table39[[#This Row],[CNA/NA/Med Aide Contract Hours]]/Table39[[#This Row],[Total CNA, NA in Training, Med Aide/Tech Hours]]</f>
        <v>0.14404095685352267</v>
      </c>
      <c r="AG260" s="3">
        <v>137.77099999999999</v>
      </c>
      <c r="AH260" s="3">
        <v>19.844666666666669</v>
      </c>
      <c r="AI260" s="4">
        <f>Table39[[#This Row],[CNA Hours Contract]]/Table39[[#This Row],[CNA Hours]]</f>
        <v>0.14404095685352267</v>
      </c>
      <c r="AJ260" s="3">
        <v>0</v>
      </c>
      <c r="AK260" s="3">
        <v>0</v>
      </c>
      <c r="AL260" s="4">
        <v>0</v>
      </c>
      <c r="AM260" s="3">
        <v>0</v>
      </c>
      <c r="AN260" s="3">
        <v>0</v>
      </c>
      <c r="AO260" s="4">
        <v>0</v>
      </c>
      <c r="AP260" s="1" t="s">
        <v>258</v>
      </c>
      <c r="AQ260" s="1">
        <v>3</v>
      </c>
    </row>
    <row r="261" spans="1:43" x14ac:dyDescent="0.2">
      <c r="A261" s="1" t="s">
        <v>681</v>
      </c>
      <c r="B261" s="1" t="s">
        <v>954</v>
      </c>
      <c r="C261" s="1" t="s">
        <v>1582</v>
      </c>
      <c r="D261" s="1" t="s">
        <v>1730</v>
      </c>
      <c r="E261" s="3">
        <v>23.555555555555557</v>
      </c>
      <c r="F261" s="3">
        <f t="shared" si="14"/>
        <v>89.708333333333329</v>
      </c>
      <c r="G261" s="3">
        <f>SUM(Table39[[#This Row],[RN Hours Contract (W/ Admin, DON)]], Table39[[#This Row],[LPN Contract Hours (w/ Admin)]], Table39[[#This Row],[CNA/NA/Med Aide Contract Hours]])</f>
        <v>10.499999999999998</v>
      </c>
      <c r="H261" s="4">
        <f>Table39[[#This Row],[Total Contract Hours]]/Table39[[#This Row],[Total Hours Nurse Staffing]]</f>
        <v>0.11704598235020899</v>
      </c>
      <c r="I261" s="3">
        <f>SUM(Table39[[#This Row],[RN Hours]], Table39[[#This Row],[RN Admin Hours]], Table39[[#This Row],[RN DON Hours]])</f>
        <v>26.980555555555554</v>
      </c>
      <c r="J261" s="3">
        <f t="shared" si="12"/>
        <v>6.4416666666666664</v>
      </c>
      <c r="K261" s="4">
        <f>Table39[[#This Row],[RN Hours Contract (W/ Admin, DON)]]/Table39[[#This Row],[RN Hours (w/ Admin, DON)]]</f>
        <v>0.23875218778956039</v>
      </c>
      <c r="L261" s="3">
        <v>22.786111111111111</v>
      </c>
      <c r="M261" s="3">
        <v>6.4416666666666664</v>
      </c>
      <c r="N261" s="4">
        <f>Table39[[#This Row],[RN Hours Contract]]/Table39[[#This Row],[RN Hours]]</f>
        <v>0.28270145068877239</v>
      </c>
      <c r="O261" s="3">
        <v>0</v>
      </c>
      <c r="P261" s="3">
        <v>0</v>
      </c>
      <c r="Q261" s="4">
        <v>0</v>
      </c>
      <c r="R261" s="3">
        <v>4.1944444444444446</v>
      </c>
      <c r="S261" s="3">
        <v>0</v>
      </c>
      <c r="T261" s="4">
        <f>Table39[[#This Row],[RN DON Hours Contract]]/Table39[[#This Row],[RN DON Hours]]</f>
        <v>0</v>
      </c>
      <c r="U261" s="3">
        <f>SUM(Table39[[#This Row],[LPN Hours]], Table39[[#This Row],[LPN Admin Hours]])</f>
        <v>15.302777777777777</v>
      </c>
      <c r="V261" s="3">
        <f>Table39[[#This Row],[LPN Hours Contract]]+Table39[[#This Row],[LPN Admin Hours Contract]]</f>
        <v>2.9138888888888888</v>
      </c>
      <c r="W261" s="4">
        <f t="shared" si="13"/>
        <v>0.19041568342711926</v>
      </c>
      <c r="X261" s="3">
        <v>15.302777777777777</v>
      </c>
      <c r="Y261" s="3">
        <v>2.9138888888888888</v>
      </c>
      <c r="Z261" s="4">
        <f>Table39[[#This Row],[LPN Hours Contract]]/Table39[[#This Row],[LPN Hours]]</f>
        <v>0.19041568342711926</v>
      </c>
      <c r="AA261" s="3">
        <v>0</v>
      </c>
      <c r="AB261" s="3">
        <v>0</v>
      </c>
      <c r="AC261" s="4">
        <v>0</v>
      </c>
      <c r="AD261" s="3">
        <f>SUM(Table39[[#This Row],[CNA Hours]], Table39[[#This Row],[NA in Training Hours]], Table39[[#This Row],[Med Aide/Tech Hours]])</f>
        <v>47.424999999999997</v>
      </c>
      <c r="AE261" s="3">
        <f>SUM(Table39[[#This Row],[CNA Hours Contract]], Table39[[#This Row],[NA in Training Hours Contract]], Table39[[#This Row],[Med Aide/Tech Hours Contract]])</f>
        <v>1.1444444444444444</v>
      </c>
      <c r="AF261" s="4">
        <f>Table39[[#This Row],[CNA/NA/Med Aide Contract Hours]]/Table39[[#This Row],[Total CNA, NA in Training, Med Aide/Tech Hours]]</f>
        <v>2.4131669888127451E-2</v>
      </c>
      <c r="AG261" s="3">
        <v>47.424999999999997</v>
      </c>
      <c r="AH261" s="3">
        <v>1.1444444444444444</v>
      </c>
      <c r="AI261" s="4">
        <f>Table39[[#This Row],[CNA Hours Contract]]/Table39[[#This Row],[CNA Hours]]</f>
        <v>2.4131669888127451E-2</v>
      </c>
      <c r="AJ261" s="3">
        <v>0</v>
      </c>
      <c r="AK261" s="3">
        <v>0</v>
      </c>
      <c r="AL261" s="4">
        <v>0</v>
      </c>
      <c r="AM261" s="3">
        <v>0</v>
      </c>
      <c r="AN261" s="3">
        <v>0</v>
      </c>
      <c r="AO261" s="4">
        <v>0</v>
      </c>
      <c r="AP261" s="1" t="s">
        <v>259</v>
      </c>
      <c r="AQ261" s="1">
        <v>3</v>
      </c>
    </row>
    <row r="262" spans="1:43" x14ac:dyDescent="0.2">
      <c r="A262" s="1" t="s">
        <v>681</v>
      </c>
      <c r="B262" s="1" t="s">
        <v>955</v>
      </c>
      <c r="C262" s="1" t="s">
        <v>1443</v>
      </c>
      <c r="D262" s="1" t="s">
        <v>1727</v>
      </c>
      <c r="E262" s="3">
        <v>126.2</v>
      </c>
      <c r="F262" s="3">
        <f t="shared" si="14"/>
        <v>530.70844444444447</v>
      </c>
      <c r="G262" s="3">
        <f>SUM(Table39[[#This Row],[RN Hours Contract (W/ Admin, DON)]], Table39[[#This Row],[LPN Contract Hours (w/ Admin)]], Table39[[#This Row],[CNA/NA/Med Aide Contract Hours]])</f>
        <v>96.029777777777767</v>
      </c>
      <c r="H262" s="4">
        <f>Table39[[#This Row],[Total Contract Hours]]/Table39[[#This Row],[Total Hours Nurse Staffing]]</f>
        <v>0.18094639115513517</v>
      </c>
      <c r="I262" s="3">
        <f>SUM(Table39[[#This Row],[RN Hours]], Table39[[#This Row],[RN Admin Hours]], Table39[[#This Row],[RN DON Hours]])</f>
        <v>128.0436666666667</v>
      </c>
      <c r="J262" s="3">
        <f t="shared" si="12"/>
        <v>4.0148888888888896</v>
      </c>
      <c r="K262" s="4">
        <f>Table39[[#This Row],[RN Hours Contract (W/ Admin, DON)]]/Table39[[#This Row],[RN Hours (w/ Admin, DON)]]</f>
        <v>3.1355622604441365E-2</v>
      </c>
      <c r="L262" s="3">
        <v>105.02155555555557</v>
      </c>
      <c r="M262" s="3">
        <v>4.0148888888888896</v>
      </c>
      <c r="N262" s="4">
        <f>Table39[[#This Row],[RN Hours Contract]]/Table39[[#This Row],[RN Hours]]</f>
        <v>3.8229188928410464E-2</v>
      </c>
      <c r="O262" s="3">
        <v>18.577666666666673</v>
      </c>
      <c r="P262" s="3">
        <v>0</v>
      </c>
      <c r="Q262" s="4">
        <f>Table39[[#This Row],[RN Admin Hours Contract]]/Table39[[#This Row],[RN Admin Hours]]</f>
        <v>0</v>
      </c>
      <c r="R262" s="3">
        <v>4.4444444444444446</v>
      </c>
      <c r="S262" s="3">
        <v>0</v>
      </c>
      <c r="T262" s="4">
        <f>Table39[[#This Row],[RN DON Hours Contract]]/Table39[[#This Row],[RN DON Hours]]</f>
        <v>0</v>
      </c>
      <c r="U262" s="3">
        <f>SUM(Table39[[#This Row],[LPN Hours]], Table39[[#This Row],[LPN Admin Hours]])</f>
        <v>130.84411111111112</v>
      </c>
      <c r="V262" s="3">
        <f>Table39[[#This Row],[LPN Hours Contract]]+Table39[[#This Row],[LPN Admin Hours Contract]]</f>
        <v>37.229999999999997</v>
      </c>
      <c r="W262" s="4">
        <f t="shared" si="13"/>
        <v>0.28453706998234535</v>
      </c>
      <c r="X262" s="3">
        <v>126.01088888888889</v>
      </c>
      <c r="Y262" s="3">
        <v>37.229999999999997</v>
      </c>
      <c r="Z262" s="4">
        <f>Table39[[#This Row],[LPN Hours Contract]]/Table39[[#This Row],[LPN Hours]]</f>
        <v>0.29545065770330253</v>
      </c>
      <c r="AA262" s="3">
        <v>4.8332222222222221</v>
      </c>
      <c r="AB262" s="3">
        <v>0</v>
      </c>
      <c r="AC262" s="4">
        <f>Table39[[#This Row],[LPN Admin Hours Contract]]/Table39[[#This Row],[LPN Admin Hours]]</f>
        <v>0</v>
      </c>
      <c r="AD262" s="3">
        <f>SUM(Table39[[#This Row],[CNA Hours]], Table39[[#This Row],[NA in Training Hours]], Table39[[#This Row],[Med Aide/Tech Hours]])</f>
        <v>271.82066666666668</v>
      </c>
      <c r="AE262" s="3">
        <f>SUM(Table39[[#This Row],[CNA Hours Contract]], Table39[[#This Row],[NA in Training Hours Contract]], Table39[[#This Row],[Med Aide/Tech Hours Contract]])</f>
        <v>54.784888888888879</v>
      </c>
      <c r="AF262" s="4">
        <f>Table39[[#This Row],[CNA/NA/Med Aide Contract Hours]]/Table39[[#This Row],[Total CNA, NA in Training, Med Aide/Tech Hours]]</f>
        <v>0.20154791598709276</v>
      </c>
      <c r="AG262" s="3">
        <v>271.82066666666668</v>
      </c>
      <c r="AH262" s="3">
        <v>54.784888888888879</v>
      </c>
      <c r="AI262" s="4">
        <f>Table39[[#This Row],[CNA Hours Contract]]/Table39[[#This Row],[CNA Hours]]</f>
        <v>0.20154791598709276</v>
      </c>
      <c r="AJ262" s="3">
        <v>0</v>
      </c>
      <c r="AK262" s="3">
        <v>0</v>
      </c>
      <c r="AL262" s="4">
        <v>0</v>
      </c>
      <c r="AM262" s="3">
        <v>0</v>
      </c>
      <c r="AN262" s="3">
        <v>0</v>
      </c>
      <c r="AO262" s="4">
        <v>0</v>
      </c>
      <c r="AP262" s="1" t="s">
        <v>260</v>
      </c>
      <c r="AQ262" s="1">
        <v>3</v>
      </c>
    </row>
    <row r="263" spans="1:43" x14ac:dyDescent="0.2">
      <c r="A263" s="1" t="s">
        <v>681</v>
      </c>
      <c r="B263" s="1" t="s">
        <v>956</v>
      </c>
      <c r="C263" s="1" t="s">
        <v>1583</v>
      </c>
      <c r="D263" s="1" t="s">
        <v>1716</v>
      </c>
      <c r="E263" s="3">
        <v>105.44444444444444</v>
      </c>
      <c r="F263" s="3">
        <f t="shared" si="14"/>
        <v>360.45277777777778</v>
      </c>
      <c r="G263" s="3">
        <f>SUM(Table39[[#This Row],[RN Hours Contract (W/ Admin, DON)]], Table39[[#This Row],[LPN Contract Hours (w/ Admin)]], Table39[[#This Row],[CNA/NA/Med Aide Contract Hours]])</f>
        <v>1.8888888888888888</v>
      </c>
      <c r="H263" s="4">
        <f>Table39[[#This Row],[Total Contract Hours]]/Table39[[#This Row],[Total Hours Nurse Staffing]]</f>
        <v>5.2403227422300651E-3</v>
      </c>
      <c r="I263" s="3">
        <f>SUM(Table39[[#This Row],[RN Hours]], Table39[[#This Row],[RN Admin Hours]], Table39[[#This Row],[RN DON Hours]])</f>
        <v>58.883888888888883</v>
      </c>
      <c r="J263" s="3">
        <f t="shared" si="12"/>
        <v>1.8888888888888888</v>
      </c>
      <c r="K263" s="4">
        <f>Table39[[#This Row],[RN Hours Contract (W/ Admin, DON)]]/Table39[[#This Row],[RN Hours (w/ Admin, DON)]]</f>
        <v>3.2078195318470441E-2</v>
      </c>
      <c r="L263" s="3">
        <v>11.293888888888889</v>
      </c>
      <c r="M263" s="3">
        <v>0</v>
      </c>
      <c r="N263" s="4">
        <f>Table39[[#This Row],[RN Hours Contract]]/Table39[[#This Row],[RN Hours]]</f>
        <v>0</v>
      </c>
      <c r="O263" s="3">
        <v>40.434444444444438</v>
      </c>
      <c r="P263" s="3">
        <v>1.8888888888888888</v>
      </c>
      <c r="Q263" s="4">
        <f>Table39[[#This Row],[RN Admin Hours Contract]]/Table39[[#This Row],[RN Admin Hours]]</f>
        <v>4.6714847077574131E-2</v>
      </c>
      <c r="R263" s="3">
        <v>7.1555555555555559</v>
      </c>
      <c r="S263" s="3">
        <v>0</v>
      </c>
      <c r="T263" s="4">
        <f>Table39[[#This Row],[RN DON Hours Contract]]/Table39[[#This Row],[RN DON Hours]]</f>
        <v>0</v>
      </c>
      <c r="U263" s="3">
        <f>SUM(Table39[[#This Row],[LPN Hours]], Table39[[#This Row],[LPN Admin Hours]])</f>
        <v>82.237222222222229</v>
      </c>
      <c r="V263" s="3">
        <f>Table39[[#This Row],[LPN Hours Contract]]+Table39[[#This Row],[LPN Admin Hours Contract]]</f>
        <v>0</v>
      </c>
      <c r="W263" s="4">
        <f t="shared" si="13"/>
        <v>0</v>
      </c>
      <c r="X263" s="3">
        <v>81.394444444444446</v>
      </c>
      <c r="Y263" s="3">
        <v>0</v>
      </c>
      <c r="Z263" s="4">
        <f>Table39[[#This Row],[LPN Hours Contract]]/Table39[[#This Row],[LPN Hours]]</f>
        <v>0</v>
      </c>
      <c r="AA263" s="3">
        <v>0.84277777777777785</v>
      </c>
      <c r="AB263" s="3">
        <v>0</v>
      </c>
      <c r="AC263" s="4">
        <f>Table39[[#This Row],[LPN Admin Hours Contract]]/Table39[[#This Row],[LPN Admin Hours]]</f>
        <v>0</v>
      </c>
      <c r="AD263" s="3">
        <f>SUM(Table39[[#This Row],[CNA Hours]], Table39[[#This Row],[NA in Training Hours]], Table39[[#This Row],[Med Aide/Tech Hours]])</f>
        <v>219.33166666666665</v>
      </c>
      <c r="AE263" s="3">
        <f>SUM(Table39[[#This Row],[CNA Hours Contract]], Table39[[#This Row],[NA in Training Hours Contract]], Table39[[#This Row],[Med Aide/Tech Hours Contract]])</f>
        <v>0</v>
      </c>
      <c r="AF263" s="4">
        <f>Table39[[#This Row],[CNA/NA/Med Aide Contract Hours]]/Table39[[#This Row],[Total CNA, NA in Training, Med Aide/Tech Hours]]</f>
        <v>0</v>
      </c>
      <c r="AG263" s="3">
        <v>212.96499999999997</v>
      </c>
      <c r="AH263" s="3">
        <v>0</v>
      </c>
      <c r="AI263" s="4">
        <f>Table39[[#This Row],[CNA Hours Contract]]/Table39[[#This Row],[CNA Hours]]</f>
        <v>0</v>
      </c>
      <c r="AJ263" s="3">
        <v>6.3666666666666654</v>
      </c>
      <c r="AK263" s="3">
        <v>0</v>
      </c>
      <c r="AL263" s="4">
        <f>Table39[[#This Row],[NA in Training Hours Contract]]/Table39[[#This Row],[NA in Training Hours]]</f>
        <v>0</v>
      </c>
      <c r="AM263" s="3">
        <v>0</v>
      </c>
      <c r="AN263" s="3">
        <v>0</v>
      </c>
      <c r="AO263" s="4">
        <v>0</v>
      </c>
      <c r="AP263" s="1" t="s">
        <v>261</v>
      </c>
      <c r="AQ263" s="1">
        <v>3</v>
      </c>
    </row>
    <row r="264" spans="1:43" x14ac:dyDescent="0.2">
      <c r="A264" s="1" t="s">
        <v>681</v>
      </c>
      <c r="B264" s="1" t="s">
        <v>957</v>
      </c>
      <c r="C264" s="1" t="s">
        <v>1584</v>
      </c>
      <c r="D264" s="1" t="s">
        <v>1720</v>
      </c>
      <c r="E264" s="3">
        <v>70.911111111111111</v>
      </c>
      <c r="F264" s="3">
        <f t="shared" si="14"/>
        <v>296.00277777777779</v>
      </c>
      <c r="G264" s="3">
        <f>SUM(Table39[[#This Row],[RN Hours Contract (W/ Admin, DON)]], Table39[[#This Row],[LPN Contract Hours (w/ Admin)]], Table39[[#This Row],[CNA/NA/Med Aide Contract Hours]])</f>
        <v>0</v>
      </c>
      <c r="H264" s="4">
        <f>Table39[[#This Row],[Total Contract Hours]]/Table39[[#This Row],[Total Hours Nurse Staffing]]</f>
        <v>0</v>
      </c>
      <c r="I264" s="3">
        <f>SUM(Table39[[#This Row],[RN Hours]], Table39[[#This Row],[RN Admin Hours]], Table39[[#This Row],[RN DON Hours]])</f>
        <v>81.188888888888883</v>
      </c>
      <c r="J264" s="3">
        <f t="shared" si="12"/>
        <v>0</v>
      </c>
      <c r="K264" s="4">
        <f>Table39[[#This Row],[RN Hours Contract (W/ Admin, DON)]]/Table39[[#This Row],[RN Hours (w/ Admin, DON)]]</f>
        <v>0</v>
      </c>
      <c r="L264" s="3">
        <v>64.483333333333334</v>
      </c>
      <c r="M264" s="3">
        <v>0</v>
      </c>
      <c r="N264" s="4">
        <f>Table39[[#This Row],[RN Hours Contract]]/Table39[[#This Row],[RN Hours]]</f>
        <v>0</v>
      </c>
      <c r="O264" s="3">
        <v>11.105555555555556</v>
      </c>
      <c r="P264" s="3">
        <v>0</v>
      </c>
      <c r="Q264" s="4">
        <f>Table39[[#This Row],[RN Admin Hours Contract]]/Table39[[#This Row],[RN Admin Hours]]</f>
        <v>0</v>
      </c>
      <c r="R264" s="3">
        <v>5.6</v>
      </c>
      <c r="S264" s="3">
        <v>0</v>
      </c>
      <c r="T264" s="4">
        <f>Table39[[#This Row],[RN DON Hours Contract]]/Table39[[#This Row],[RN DON Hours]]</f>
        <v>0</v>
      </c>
      <c r="U264" s="3">
        <f>SUM(Table39[[#This Row],[LPN Hours]], Table39[[#This Row],[LPN Admin Hours]])</f>
        <v>41.033333333333331</v>
      </c>
      <c r="V264" s="3">
        <f>Table39[[#This Row],[LPN Hours Contract]]+Table39[[#This Row],[LPN Admin Hours Contract]]</f>
        <v>0</v>
      </c>
      <c r="W264" s="4">
        <f t="shared" si="13"/>
        <v>0</v>
      </c>
      <c r="X264" s="3">
        <v>41.033333333333331</v>
      </c>
      <c r="Y264" s="3">
        <v>0</v>
      </c>
      <c r="Z264" s="4">
        <f>Table39[[#This Row],[LPN Hours Contract]]/Table39[[#This Row],[LPN Hours]]</f>
        <v>0</v>
      </c>
      <c r="AA264" s="3">
        <v>0</v>
      </c>
      <c r="AB264" s="3">
        <v>0</v>
      </c>
      <c r="AC264" s="4">
        <v>0</v>
      </c>
      <c r="AD264" s="3">
        <f>SUM(Table39[[#This Row],[CNA Hours]], Table39[[#This Row],[NA in Training Hours]], Table39[[#This Row],[Med Aide/Tech Hours]])</f>
        <v>173.78055555555557</v>
      </c>
      <c r="AE264" s="3">
        <f>SUM(Table39[[#This Row],[CNA Hours Contract]], Table39[[#This Row],[NA in Training Hours Contract]], Table39[[#This Row],[Med Aide/Tech Hours Contract]])</f>
        <v>0</v>
      </c>
      <c r="AF264" s="4">
        <f>Table39[[#This Row],[CNA/NA/Med Aide Contract Hours]]/Table39[[#This Row],[Total CNA, NA in Training, Med Aide/Tech Hours]]</f>
        <v>0</v>
      </c>
      <c r="AG264" s="3">
        <v>173.78055555555557</v>
      </c>
      <c r="AH264" s="3">
        <v>0</v>
      </c>
      <c r="AI264" s="4">
        <f>Table39[[#This Row],[CNA Hours Contract]]/Table39[[#This Row],[CNA Hours]]</f>
        <v>0</v>
      </c>
      <c r="AJ264" s="3">
        <v>0</v>
      </c>
      <c r="AK264" s="3">
        <v>0</v>
      </c>
      <c r="AL264" s="4">
        <v>0</v>
      </c>
      <c r="AM264" s="3">
        <v>0</v>
      </c>
      <c r="AN264" s="3">
        <v>0</v>
      </c>
      <c r="AO264" s="4">
        <v>0</v>
      </c>
      <c r="AP264" s="1" t="s">
        <v>262</v>
      </c>
      <c r="AQ264" s="1">
        <v>3</v>
      </c>
    </row>
    <row r="265" spans="1:43" x14ac:dyDescent="0.2">
      <c r="A265" s="1" t="s">
        <v>681</v>
      </c>
      <c r="B265" s="1" t="s">
        <v>958</v>
      </c>
      <c r="C265" s="1" t="s">
        <v>1585</v>
      </c>
      <c r="D265" s="1" t="s">
        <v>1696</v>
      </c>
      <c r="E265" s="3">
        <v>91.544444444444451</v>
      </c>
      <c r="F265" s="3">
        <f t="shared" si="14"/>
        <v>406.9955555555556</v>
      </c>
      <c r="G265" s="3">
        <f>SUM(Table39[[#This Row],[RN Hours Contract (W/ Admin, DON)]], Table39[[#This Row],[LPN Contract Hours (w/ Admin)]], Table39[[#This Row],[CNA/NA/Med Aide Contract Hours]])</f>
        <v>39.608111111111107</v>
      </c>
      <c r="H265" s="4">
        <f>Table39[[#This Row],[Total Contract Hours]]/Table39[[#This Row],[Total Hours Nurse Staffing]]</f>
        <v>9.7318289034005259E-2</v>
      </c>
      <c r="I265" s="3">
        <f>SUM(Table39[[#This Row],[RN Hours]], Table39[[#This Row],[RN Admin Hours]], Table39[[#This Row],[RN DON Hours]])</f>
        <v>67.718888888888898</v>
      </c>
      <c r="J265" s="3">
        <f t="shared" si="12"/>
        <v>5.3522222222222213</v>
      </c>
      <c r="K265" s="4">
        <f>Table39[[#This Row],[RN Hours Contract (W/ Admin, DON)]]/Table39[[#This Row],[RN Hours (w/ Admin, DON)]]</f>
        <v>7.9035883636602272E-2</v>
      </c>
      <c r="L265" s="3">
        <v>32.966111111111111</v>
      </c>
      <c r="M265" s="3">
        <v>5.0022222222222217</v>
      </c>
      <c r="N265" s="4">
        <f>Table39[[#This Row],[RN Hours Contract]]/Table39[[#This Row],[RN Hours]]</f>
        <v>0.15173831712701594</v>
      </c>
      <c r="O265" s="3">
        <v>29.836111111111112</v>
      </c>
      <c r="P265" s="3">
        <v>0.35</v>
      </c>
      <c r="Q265" s="4">
        <f>Table39[[#This Row],[RN Admin Hours Contract]]/Table39[[#This Row],[RN Admin Hours]]</f>
        <v>1.1730751326692114E-2</v>
      </c>
      <c r="R265" s="3">
        <v>4.916666666666667</v>
      </c>
      <c r="S265" s="3">
        <v>0</v>
      </c>
      <c r="T265" s="4">
        <f>Table39[[#This Row],[RN DON Hours Contract]]/Table39[[#This Row],[RN DON Hours]]</f>
        <v>0</v>
      </c>
      <c r="U265" s="3">
        <f>SUM(Table39[[#This Row],[LPN Hours]], Table39[[#This Row],[LPN Admin Hours]])</f>
        <v>114.49111111111112</v>
      </c>
      <c r="V265" s="3">
        <f>Table39[[#This Row],[LPN Hours Contract]]+Table39[[#This Row],[LPN Admin Hours Contract]]</f>
        <v>12.242555555555555</v>
      </c>
      <c r="W265" s="4">
        <f t="shared" si="13"/>
        <v>0.10693018380854406</v>
      </c>
      <c r="X265" s="3">
        <v>111.70222222222223</v>
      </c>
      <c r="Y265" s="3">
        <v>12.242555555555555</v>
      </c>
      <c r="Z265" s="4">
        <f>Table39[[#This Row],[LPN Hours Contract]]/Table39[[#This Row],[LPN Hours]]</f>
        <v>0.109599928381013</v>
      </c>
      <c r="AA265" s="3">
        <v>2.7888888888888888</v>
      </c>
      <c r="AB265" s="3">
        <v>0</v>
      </c>
      <c r="AC265" s="4">
        <f>Table39[[#This Row],[LPN Admin Hours Contract]]/Table39[[#This Row],[LPN Admin Hours]]</f>
        <v>0</v>
      </c>
      <c r="AD265" s="3">
        <f>SUM(Table39[[#This Row],[CNA Hours]], Table39[[#This Row],[NA in Training Hours]], Table39[[#This Row],[Med Aide/Tech Hours]])</f>
        <v>224.78555555555556</v>
      </c>
      <c r="AE265" s="3">
        <f>SUM(Table39[[#This Row],[CNA Hours Contract]], Table39[[#This Row],[NA in Training Hours Contract]], Table39[[#This Row],[Med Aide/Tech Hours Contract]])</f>
        <v>22.013333333333332</v>
      </c>
      <c r="AF265" s="4">
        <f>Table39[[#This Row],[CNA/NA/Med Aide Contract Hours]]/Table39[[#This Row],[Total CNA, NA in Training, Med Aide/Tech Hours]]</f>
        <v>9.7930373145763611E-2</v>
      </c>
      <c r="AG265" s="3">
        <v>224.78555555555556</v>
      </c>
      <c r="AH265" s="3">
        <v>22.013333333333332</v>
      </c>
      <c r="AI265" s="4">
        <f>Table39[[#This Row],[CNA Hours Contract]]/Table39[[#This Row],[CNA Hours]]</f>
        <v>9.7930373145763611E-2</v>
      </c>
      <c r="AJ265" s="3">
        <v>0</v>
      </c>
      <c r="AK265" s="3">
        <v>0</v>
      </c>
      <c r="AL265" s="4">
        <v>0</v>
      </c>
      <c r="AM265" s="3">
        <v>0</v>
      </c>
      <c r="AN265" s="3">
        <v>0</v>
      </c>
      <c r="AO265" s="4">
        <v>0</v>
      </c>
      <c r="AP265" s="1" t="s">
        <v>263</v>
      </c>
      <c r="AQ265" s="1">
        <v>3</v>
      </c>
    </row>
    <row r="266" spans="1:43" x14ac:dyDescent="0.2">
      <c r="A266" s="1" t="s">
        <v>681</v>
      </c>
      <c r="B266" s="1" t="s">
        <v>959</v>
      </c>
      <c r="C266" s="1" t="s">
        <v>1452</v>
      </c>
      <c r="D266" s="1" t="s">
        <v>1709</v>
      </c>
      <c r="E266" s="3">
        <v>37.355555555555554</v>
      </c>
      <c r="F266" s="3">
        <f t="shared" si="14"/>
        <v>145.65244444444446</v>
      </c>
      <c r="G266" s="3">
        <f>SUM(Table39[[#This Row],[RN Hours Contract (W/ Admin, DON)]], Table39[[#This Row],[LPN Contract Hours (w/ Admin)]], Table39[[#This Row],[CNA/NA/Med Aide Contract Hours]])</f>
        <v>0</v>
      </c>
      <c r="H266" s="4">
        <f>Table39[[#This Row],[Total Contract Hours]]/Table39[[#This Row],[Total Hours Nurse Staffing]]</f>
        <v>0</v>
      </c>
      <c r="I266" s="3">
        <f>SUM(Table39[[#This Row],[RN Hours]], Table39[[#This Row],[RN Admin Hours]], Table39[[#This Row],[RN DON Hours]])</f>
        <v>43.986111111111114</v>
      </c>
      <c r="J266" s="3">
        <f t="shared" si="12"/>
        <v>0</v>
      </c>
      <c r="K266" s="4">
        <f>Table39[[#This Row],[RN Hours Contract (W/ Admin, DON)]]/Table39[[#This Row],[RN Hours (w/ Admin, DON)]]</f>
        <v>0</v>
      </c>
      <c r="L266" s="3">
        <v>29.272222222222222</v>
      </c>
      <c r="M266" s="3">
        <v>0</v>
      </c>
      <c r="N266" s="4">
        <f>Table39[[#This Row],[RN Hours Contract]]/Table39[[#This Row],[RN Hours]]</f>
        <v>0</v>
      </c>
      <c r="O266" s="3">
        <v>9.6472222222222221</v>
      </c>
      <c r="P266" s="3">
        <v>0</v>
      </c>
      <c r="Q266" s="4">
        <f>Table39[[#This Row],[RN Admin Hours Contract]]/Table39[[#This Row],[RN Admin Hours]]</f>
        <v>0</v>
      </c>
      <c r="R266" s="3">
        <v>5.0666666666666664</v>
      </c>
      <c r="S266" s="3">
        <v>0</v>
      </c>
      <c r="T266" s="4">
        <f>Table39[[#This Row],[RN DON Hours Contract]]/Table39[[#This Row],[RN DON Hours]]</f>
        <v>0</v>
      </c>
      <c r="U266" s="3">
        <f>SUM(Table39[[#This Row],[LPN Hours]], Table39[[#This Row],[LPN Admin Hours]])</f>
        <v>19.808333333333334</v>
      </c>
      <c r="V266" s="3">
        <f>Table39[[#This Row],[LPN Hours Contract]]+Table39[[#This Row],[LPN Admin Hours Contract]]</f>
        <v>0</v>
      </c>
      <c r="W266" s="4">
        <f t="shared" si="13"/>
        <v>0</v>
      </c>
      <c r="X266" s="3">
        <v>19.808333333333334</v>
      </c>
      <c r="Y266" s="3">
        <v>0</v>
      </c>
      <c r="Z266" s="4">
        <f>Table39[[#This Row],[LPN Hours Contract]]/Table39[[#This Row],[LPN Hours]]</f>
        <v>0</v>
      </c>
      <c r="AA266" s="3">
        <v>0</v>
      </c>
      <c r="AB266" s="3">
        <v>0</v>
      </c>
      <c r="AC266" s="4">
        <v>0</v>
      </c>
      <c r="AD266" s="3">
        <f>SUM(Table39[[#This Row],[CNA Hours]], Table39[[#This Row],[NA in Training Hours]], Table39[[#This Row],[Med Aide/Tech Hours]])</f>
        <v>81.858000000000004</v>
      </c>
      <c r="AE266" s="3">
        <f>SUM(Table39[[#This Row],[CNA Hours Contract]], Table39[[#This Row],[NA in Training Hours Contract]], Table39[[#This Row],[Med Aide/Tech Hours Contract]])</f>
        <v>0</v>
      </c>
      <c r="AF266" s="4">
        <f>Table39[[#This Row],[CNA/NA/Med Aide Contract Hours]]/Table39[[#This Row],[Total CNA, NA in Training, Med Aide/Tech Hours]]</f>
        <v>0</v>
      </c>
      <c r="AG266" s="3">
        <v>81.858000000000004</v>
      </c>
      <c r="AH266" s="3">
        <v>0</v>
      </c>
      <c r="AI266" s="4">
        <f>Table39[[#This Row],[CNA Hours Contract]]/Table39[[#This Row],[CNA Hours]]</f>
        <v>0</v>
      </c>
      <c r="AJ266" s="3">
        <v>0</v>
      </c>
      <c r="AK266" s="3">
        <v>0</v>
      </c>
      <c r="AL266" s="4">
        <v>0</v>
      </c>
      <c r="AM266" s="3">
        <v>0</v>
      </c>
      <c r="AN266" s="3">
        <v>0</v>
      </c>
      <c r="AO266" s="4">
        <v>0</v>
      </c>
      <c r="AP266" s="1" t="s">
        <v>264</v>
      </c>
      <c r="AQ266" s="1">
        <v>3</v>
      </c>
    </row>
    <row r="267" spans="1:43" x14ac:dyDescent="0.2">
      <c r="A267" s="1" t="s">
        <v>681</v>
      </c>
      <c r="B267" s="1" t="s">
        <v>960</v>
      </c>
      <c r="C267" s="1" t="s">
        <v>1586</v>
      </c>
      <c r="D267" s="1" t="s">
        <v>1705</v>
      </c>
      <c r="E267" s="3">
        <v>74.599999999999994</v>
      </c>
      <c r="F267" s="3">
        <f t="shared" si="14"/>
        <v>236.85388888888889</v>
      </c>
      <c r="G267" s="3">
        <f>SUM(Table39[[#This Row],[RN Hours Contract (W/ Admin, DON)]], Table39[[#This Row],[LPN Contract Hours (w/ Admin)]], Table39[[#This Row],[CNA/NA/Med Aide Contract Hours]])</f>
        <v>22.387222222222221</v>
      </c>
      <c r="H267" s="4">
        <f>Table39[[#This Row],[Total Contract Hours]]/Table39[[#This Row],[Total Hours Nurse Staffing]]</f>
        <v>9.4519124542322142E-2</v>
      </c>
      <c r="I267" s="3">
        <f>SUM(Table39[[#This Row],[RN Hours]], Table39[[#This Row],[RN Admin Hours]], Table39[[#This Row],[RN DON Hours]])</f>
        <v>36.74088888888889</v>
      </c>
      <c r="J267" s="3">
        <f t="shared" si="12"/>
        <v>4.088111111111111</v>
      </c>
      <c r="K267" s="4">
        <f>Table39[[#This Row],[RN Hours Contract (W/ Admin, DON)]]/Table39[[#This Row],[RN Hours (w/ Admin, DON)]]</f>
        <v>0.11126870456167515</v>
      </c>
      <c r="L267" s="3">
        <v>26.390888888888888</v>
      </c>
      <c r="M267" s="3">
        <v>4.088111111111111</v>
      </c>
      <c r="N267" s="4">
        <f>Table39[[#This Row],[RN Hours Contract]]/Table39[[#This Row],[RN Hours]]</f>
        <v>0.15490615448092354</v>
      </c>
      <c r="O267" s="3">
        <v>4.6611111111111114</v>
      </c>
      <c r="P267" s="3">
        <v>0</v>
      </c>
      <c r="Q267" s="4">
        <f>Table39[[#This Row],[RN Admin Hours Contract]]/Table39[[#This Row],[RN Admin Hours]]</f>
        <v>0</v>
      </c>
      <c r="R267" s="3">
        <v>5.6888888888888891</v>
      </c>
      <c r="S267" s="3">
        <v>0</v>
      </c>
      <c r="T267" s="4">
        <f>Table39[[#This Row],[RN DON Hours Contract]]/Table39[[#This Row],[RN DON Hours]]</f>
        <v>0</v>
      </c>
      <c r="U267" s="3">
        <f>SUM(Table39[[#This Row],[LPN Hours]], Table39[[#This Row],[LPN Admin Hours]])</f>
        <v>68.75277777777778</v>
      </c>
      <c r="V267" s="3">
        <f>Table39[[#This Row],[LPN Hours Contract]]+Table39[[#This Row],[LPN Admin Hours Contract]]</f>
        <v>4.3805555555555555</v>
      </c>
      <c r="W267" s="4">
        <f t="shared" si="13"/>
        <v>6.3714597390004443E-2</v>
      </c>
      <c r="X267" s="3">
        <v>66.091666666666669</v>
      </c>
      <c r="Y267" s="3">
        <v>4.3805555555555555</v>
      </c>
      <c r="Z267" s="4">
        <f>Table39[[#This Row],[LPN Hours Contract]]/Table39[[#This Row],[LPN Hours]]</f>
        <v>6.6279998318833272E-2</v>
      </c>
      <c r="AA267" s="3">
        <v>2.661111111111111</v>
      </c>
      <c r="AB267" s="3">
        <v>0</v>
      </c>
      <c r="AC267" s="4">
        <f>Table39[[#This Row],[LPN Admin Hours Contract]]/Table39[[#This Row],[LPN Admin Hours]]</f>
        <v>0</v>
      </c>
      <c r="AD267" s="3">
        <f>SUM(Table39[[#This Row],[CNA Hours]], Table39[[#This Row],[NA in Training Hours]], Table39[[#This Row],[Med Aide/Tech Hours]])</f>
        <v>131.36022222222221</v>
      </c>
      <c r="AE267" s="3">
        <f>SUM(Table39[[#This Row],[CNA Hours Contract]], Table39[[#This Row],[NA in Training Hours Contract]], Table39[[#This Row],[Med Aide/Tech Hours Contract]])</f>
        <v>13.918555555555553</v>
      </c>
      <c r="AF267" s="4">
        <f>Table39[[#This Row],[CNA/NA/Med Aide Contract Hours]]/Table39[[#This Row],[Total CNA, NA in Training, Med Aide/Tech Hours]]</f>
        <v>0.10595715597990936</v>
      </c>
      <c r="AG267" s="3">
        <v>126.82411111111111</v>
      </c>
      <c r="AH267" s="3">
        <v>13.568555555555553</v>
      </c>
      <c r="AI267" s="4">
        <f>Table39[[#This Row],[CNA Hours Contract]]/Table39[[#This Row],[CNA Hours]]</f>
        <v>0.1069871922356159</v>
      </c>
      <c r="AJ267" s="3">
        <v>4.5361111111111114</v>
      </c>
      <c r="AK267" s="3">
        <v>0.35</v>
      </c>
      <c r="AL267" s="4">
        <f>Table39[[#This Row],[NA in Training Hours Contract]]/Table39[[#This Row],[NA in Training Hours]]</f>
        <v>7.715860379669319E-2</v>
      </c>
      <c r="AM267" s="3">
        <v>0</v>
      </c>
      <c r="AN267" s="3">
        <v>0</v>
      </c>
      <c r="AO267" s="4">
        <v>0</v>
      </c>
      <c r="AP267" s="1" t="s">
        <v>265</v>
      </c>
      <c r="AQ267" s="1">
        <v>3</v>
      </c>
    </row>
    <row r="268" spans="1:43" x14ac:dyDescent="0.2">
      <c r="A268" s="1" t="s">
        <v>681</v>
      </c>
      <c r="B268" s="1" t="s">
        <v>961</v>
      </c>
      <c r="C268" s="1" t="s">
        <v>1423</v>
      </c>
      <c r="D268" s="1" t="s">
        <v>1718</v>
      </c>
      <c r="E268" s="3">
        <v>89.777777777777771</v>
      </c>
      <c r="F268" s="3">
        <f t="shared" si="14"/>
        <v>295.91722222222222</v>
      </c>
      <c r="G268" s="3">
        <f>SUM(Table39[[#This Row],[RN Hours Contract (W/ Admin, DON)]], Table39[[#This Row],[LPN Contract Hours (w/ Admin)]], Table39[[#This Row],[CNA/NA/Med Aide Contract Hours]])</f>
        <v>1.595</v>
      </c>
      <c r="H268" s="4">
        <f>Table39[[#This Row],[Total Contract Hours]]/Table39[[#This Row],[Total Hours Nurse Staffing]]</f>
        <v>5.3900208579351211E-3</v>
      </c>
      <c r="I268" s="3">
        <f>SUM(Table39[[#This Row],[RN Hours]], Table39[[#This Row],[RN Admin Hours]], Table39[[#This Row],[RN DON Hours]])</f>
        <v>52.547222222222224</v>
      </c>
      <c r="J268" s="3">
        <f t="shared" si="12"/>
        <v>0</v>
      </c>
      <c r="K268" s="4">
        <f>Table39[[#This Row],[RN Hours Contract (W/ Admin, DON)]]/Table39[[#This Row],[RN Hours (w/ Admin, DON)]]</f>
        <v>0</v>
      </c>
      <c r="L268" s="3">
        <v>36.008333333333333</v>
      </c>
      <c r="M268" s="3">
        <v>0</v>
      </c>
      <c r="N268" s="4">
        <f>Table39[[#This Row],[RN Hours Contract]]/Table39[[#This Row],[RN Hours]]</f>
        <v>0</v>
      </c>
      <c r="O268" s="3">
        <v>10.938888888888888</v>
      </c>
      <c r="P268" s="3">
        <v>0</v>
      </c>
      <c r="Q268" s="4">
        <f>Table39[[#This Row],[RN Admin Hours Contract]]/Table39[[#This Row],[RN Admin Hours]]</f>
        <v>0</v>
      </c>
      <c r="R268" s="3">
        <v>5.6</v>
      </c>
      <c r="S268" s="3">
        <v>0</v>
      </c>
      <c r="T268" s="4">
        <f>Table39[[#This Row],[RN DON Hours Contract]]/Table39[[#This Row],[RN DON Hours]]</f>
        <v>0</v>
      </c>
      <c r="U268" s="3">
        <f>SUM(Table39[[#This Row],[LPN Hours]], Table39[[#This Row],[LPN Admin Hours]])</f>
        <v>73.600555555555559</v>
      </c>
      <c r="V268" s="3">
        <f>Table39[[#This Row],[LPN Hours Contract]]+Table39[[#This Row],[LPN Admin Hours Contract]]</f>
        <v>0.40611111111111109</v>
      </c>
      <c r="W268" s="4">
        <f t="shared" si="13"/>
        <v>5.5177723598100852E-3</v>
      </c>
      <c r="X268" s="3">
        <v>68.436666666666667</v>
      </c>
      <c r="Y268" s="3">
        <v>0.40611111111111109</v>
      </c>
      <c r="Z268" s="4">
        <f>Table39[[#This Row],[LPN Hours Contract]]/Table39[[#This Row],[LPN Hours]]</f>
        <v>5.9341158897926712E-3</v>
      </c>
      <c r="AA268" s="3">
        <v>5.1638888888888888</v>
      </c>
      <c r="AB268" s="3">
        <v>0</v>
      </c>
      <c r="AC268" s="4">
        <f>Table39[[#This Row],[LPN Admin Hours Contract]]/Table39[[#This Row],[LPN Admin Hours]]</f>
        <v>0</v>
      </c>
      <c r="AD268" s="3">
        <f>SUM(Table39[[#This Row],[CNA Hours]], Table39[[#This Row],[NA in Training Hours]], Table39[[#This Row],[Med Aide/Tech Hours]])</f>
        <v>169.76944444444445</v>
      </c>
      <c r="AE268" s="3">
        <f>SUM(Table39[[#This Row],[CNA Hours Contract]], Table39[[#This Row],[NA in Training Hours Contract]], Table39[[#This Row],[Med Aide/Tech Hours Contract]])</f>
        <v>1.1888888888888889</v>
      </c>
      <c r="AF268" s="4">
        <f>Table39[[#This Row],[CNA/NA/Med Aide Contract Hours]]/Table39[[#This Row],[Total CNA, NA in Training, Med Aide/Tech Hours]]</f>
        <v>7.0029615327977489E-3</v>
      </c>
      <c r="AG268" s="3">
        <v>169.08055555555555</v>
      </c>
      <c r="AH268" s="3">
        <v>0.5</v>
      </c>
      <c r="AI268" s="4">
        <f>Table39[[#This Row],[CNA Hours Contract]]/Table39[[#This Row],[CNA Hours]]</f>
        <v>2.9571703165815113E-3</v>
      </c>
      <c r="AJ268" s="3">
        <v>0.68888888888888888</v>
      </c>
      <c r="AK268" s="3">
        <v>0.68888888888888888</v>
      </c>
      <c r="AL268" s="4">
        <f>Table39[[#This Row],[NA in Training Hours Contract]]/Table39[[#This Row],[NA in Training Hours]]</f>
        <v>1</v>
      </c>
      <c r="AM268" s="3">
        <v>0</v>
      </c>
      <c r="AN268" s="3">
        <v>0</v>
      </c>
      <c r="AO268" s="4">
        <v>0</v>
      </c>
      <c r="AP268" s="1" t="s">
        <v>266</v>
      </c>
      <c r="AQ268" s="1">
        <v>3</v>
      </c>
    </row>
    <row r="269" spans="1:43" x14ac:dyDescent="0.2">
      <c r="A269" s="1" t="s">
        <v>681</v>
      </c>
      <c r="B269" s="1" t="s">
        <v>962</v>
      </c>
      <c r="C269" s="1" t="s">
        <v>1587</v>
      </c>
      <c r="D269" s="1" t="s">
        <v>1688</v>
      </c>
      <c r="E269" s="3">
        <v>14.266666666666667</v>
      </c>
      <c r="F269" s="3">
        <f t="shared" si="14"/>
        <v>56.648111111111113</v>
      </c>
      <c r="G269" s="3">
        <f>SUM(Table39[[#This Row],[RN Hours Contract (W/ Admin, DON)]], Table39[[#This Row],[LPN Contract Hours (w/ Admin)]], Table39[[#This Row],[CNA/NA/Med Aide Contract Hours]])</f>
        <v>0</v>
      </c>
      <c r="H269" s="4">
        <f>Table39[[#This Row],[Total Contract Hours]]/Table39[[#This Row],[Total Hours Nurse Staffing]]</f>
        <v>0</v>
      </c>
      <c r="I269" s="3">
        <f>SUM(Table39[[#This Row],[RN Hours]], Table39[[#This Row],[RN Admin Hours]], Table39[[#This Row],[RN DON Hours]])</f>
        <v>17.27888888888889</v>
      </c>
      <c r="J269" s="3">
        <f t="shared" si="12"/>
        <v>0</v>
      </c>
      <c r="K269" s="4">
        <f>Table39[[#This Row],[RN Hours Contract (W/ Admin, DON)]]/Table39[[#This Row],[RN Hours (w/ Admin, DON)]]</f>
        <v>0</v>
      </c>
      <c r="L269" s="3">
        <v>13.534222222222221</v>
      </c>
      <c r="M269" s="3">
        <v>0</v>
      </c>
      <c r="N269" s="4">
        <f>Table39[[#This Row],[RN Hours Contract]]/Table39[[#This Row],[RN Hours]]</f>
        <v>0</v>
      </c>
      <c r="O269" s="3">
        <v>2.5762222222222229</v>
      </c>
      <c r="P269" s="3">
        <v>0</v>
      </c>
      <c r="Q269" s="4">
        <f>Table39[[#This Row],[RN Admin Hours Contract]]/Table39[[#This Row],[RN Admin Hours]]</f>
        <v>0</v>
      </c>
      <c r="R269" s="3">
        <v>1.1684444444444457</v>
      </c>
      <c r="S269" s="3">
        <v>0</v>
      </c>
      <c r="T269" s="4">
        <f>Table39[[#This Row],[RN DON Hours Contract]]/Table39[[#This Row],[RN DON Hours]]</f>
        <v>0</v>
      </c>
      <c r="U269" s="3">
        <f>SUM(Table39[[#This Row],[LPN Hours]], Table39[[#This Row],[LPN Admin Hours]])</f>
        <v>7.267555555555556</v>
      </c>
      <c r="V269" s="3">
        <f>Table39[[#This Row],[LPN Hours Contract]]+Table39[[#This Row],[LPN Admin Hours Contract]]</f>
        <v>0</v>
      </c>
      <c r="W269" s="4">
        <f t="shared" si="13"/>
        <v>0</v>
      </c>
      <c r="X269" s="3">
        <v>7.267555555555556</v>
      </c>
      <c r="Y269" s="3">
        <v>0</v>
      </c>
      <c r="Z269" s="4">
        <f>Table39[[#This Row],[LPN Hours Contract]]/Table39[[#This Row],[LPN Hours]]</f>
        <v>0</v>
      </c>
      <c r="AA269" s="3">
        <v>0</v>
      </c>
      <c r="AB269" s="3">
        <v>0</v>
      </c>
      <c r="AC269" s="4">
        <v>0</v>
      </c>
      <c r="AD269" s="3">
        <f>SUM(Table39[[#This Row],[CNA Hours]], Table39[[#This Row],[NA in Training Hours]], Table39[[#This Row],[Med Aide/Tech Hours]])</f>
        <v>32.101666666666667</v>
      </c>
      <c r="AE269" s="3">
        <f>SUM(Table39[[#This Row],[CNA Hours Contract]], Table39[[#This Row],[NA in Training Hours Contract]], Table39[[#This Row],[Med Aide/Tech Hours Contract]])</f>
        <v>0</v>
      </c>
      <c r="AF269" s="4">
        <f>Table39[[#This Row],[CNA/NA/Med Aide Contract Hours]]/Table39[[#This Row],[Total CNA, NA in Training, Med Aide/Tech Hours]]</f>
        <v>0</v>
      </c>
      <c r="AG269" s="3">
        <v>32.101666666666667</v>
      </c>
      <c r="AH269" s="3">
        <v>0</v>
      </c>
      <c r="AI269" s="4">
        <f>Table39[[#This Row],[CNA Hours Contract]]/Table39[[#This Row],[CNA Hours]]</f>
        <v>0</v>
      </c>
      <c r="AJ269" s="3">
        <v>0</v>
      </c>
      <c r="AK269" s="3">
        <v>0</v>
      </c>
      <c r="AL269" s="4">
        <v>0</v>
      </c>
      <c r="AM269" s="3">
        <v>0</v>
      </c>
      <c r="AN269" s="3">
        <v>0</v>
      </c>
      <c r="AO269" s="4">
        <v>0</v>
      </c>
      <c r="AP269" s="1" t="s">
        <v>267</v>
      </c>
      <c r="AQ269" s="1">
        <v>3</v>
      </c>
    </row>
    <row r="270" spans="1:43" x14ac:dyDescent="0.2">
      <c r="A270" s="1" t="s">
        <v>681</v>
      </c>
      <c r="B270" s="1" t="s">
        <v>963</v>
      </c>
      <c r="C270" s="1" t="s">
        <v>1426</v>
      </c>
      <c r="D270" s="1" t="s">
        <v>1688</v>
      </c>
      <c r="E270" s="3">
        <v>36.299999999999997</v>
      </c>
      <c r="F270" s="3">
        <f t="shared" si="14"/>
        <v>138.44755555555557</v>
      </c>
      <c r="G270" s="3">
        <f>SUM(Table39[[#This Row],[RN Hours Contract (W/ Admin, DON)]], Table39[[#This Row],[LPN Contract Hours (w/ Admin)]], Table39[[#This Row],[CNA/NA/Med Aide Contract Hours]])</f>
        <v>0</v>
      </c>
      <c r="H270" s="4">
        <f>Table39[[#This Row],[Total Contract Hours]]/Table39[[#This Row],[Total Hours Nurse Staffing]]</f>
        <v>0</v>
      </c>
      <c r="I270" s="3">
        <f>SUM(Table39[[#This Row],[RN Hours]], Table39[[#This Row],[RN Admin Hours]], Table39[[#This Row],[RN DON Hours]])</f>
        <v>40.797333333333341</v>
      </c>
      <c r="J270" s="3">
        <f t="shared" si="12"/>
        <v>0</v>
      </c>
      <c r="K270" s="4">
        <f>Table39[[#This Row],[RN Hours Contract (W/ Admin, DON)]]/Table39[[#This Row],[RN Hours (w/ Admin, DON)]]</f>
        <v>0</v>
      </c>
      <c r="L270" s="3">
        <v>34.308444444444447</v>
      </c>
      <c r="M270" s="3">
        <v>0</v>
      </c>
      <c r="N270" s="4">
        <f>Table39[[#This Row],[RN Hours Contract]]/Table39[[#This Row],[RN Hours]]</f>
        <v>0</v>
      </c>
      <c r="O270" s="3">
        <v>1.2444444444444445</v>
      </c>
      <c r="P270" s="3">
        <v>0</v>
      </c>
      <c r="Q270" s="4">
        <f>Table39[[#This Row],[RN Admin Hours Contract]]/Table39[[#This Row],[RN Admin Hours]]</f>
        <v>0</v>
      </c>
      <c r="R270" s="3">
        <v>5.2444444444444445</v>
      </c>
      <c r="S270" s="3">
        <v>0</v>
      </c>
      <c r="T270" s="4">
        <f>Table39[[#This Row],[RN DON Hours Contract]]/Table39[[#This Row],[RN DON Hours]]</f>
        <v>0</v>
      </c>
      <c r="U270" s="3">
        <f>SUM(Table39[[#This Row],[LPN Hours]], Table39[[#This Row],[LPN Admin Hours]])</f>
        <v>16.583333333333336</v>
      </c>
      <c r="V270" s="3">
        <f>Table39[[#This Row],[LPN Hours Contract]]+Table39[[#This Row],[LPN Admin Hours Contract]]</f>
        <v>0</v>
      </c>
      <c r="W270" s="4">
        <f t="shared" si="13"/>
        <v>0</v>
      </c>
      <c r="X270" s="3">
        <v>10.672222222222222</v>
      </c>
      <c r="Y270" s="3">
        <v>0</v>
      </c>
      <c r="Z270" s="4">
        <f>Table39[[#This Row],[LPN Hours Contract]]/Table39[[#This Row],[LPN Hours]]</f>
        <v>0</v>
      </c>
      <c r="AA270" s="3">
        <v>5.9111111111111114</v>
      </c>
      <c r="AB270" s="3">
        <v>0</v>
      </c>
      <c r="AC270" s="4">
        <f>Table39[[#This Row],[LPN Admin Hours Contract]]/Table39[[#This Row],[LPN Admin Hours]]</f>
        <v>0</v>
      </c>
      <c r="AD270" s="3">
        <f>SUM(Table39[[#This Row],[CNA Hours]], Table39[[#This Row],[NA in Training Hours]], Table39[[#This Row],[Med Aide/Tech Hours]])</f>
        <v>81.066888888888897</v>
      </c>
      <c r="AE270" s="3">
        <f>SUM(Table39[[#This Row],[CNA Hours Contract]], Table39[[#This Row],[NA in Training Hours Contract]], Table39[[#This Row],[Med Aide/Tech Hours Contract]])</f>
        <v>0</v>
      </c>
      <c r="AF270" s="4">
        <f>Table39[[#This Row],[CNA/NA/Med Aide Contract Hours]]/Table39[[#This Row],[Total CNA, NA in Training, Med Aide/Tech Hours]]</f>
        <v>0</v>
      </c>
      <c r="AG270" s="3">
        <v>81.066888888888897</v>
      </c>
      <c r="AH270" s="3">
        <v>0</v>
      </c>
      <c r="AI270" s="4">
        <f>Table39[[#This Row],[CNA Hours Contract]]/Table39[[#This Row],[CNA Hours]]</f>
        <v>0</v>
      </c>
      <c r="AJ270" s="3">
        <v>0</v>
      </c>
      <c r="AK270" s="3">
        <v>0</v>
      </c>
      <c r="AL270" s="4">
        <v>0</v>
      </c>
      <c r="AM270" s="3">
        <v>0</v>
      </c>
      <c r="AN270" s="3">
        <v>0</v>
      </c>
      <c r="AO270" s="4">
        <v>0</v>
      </c>
      <c r="AP270" s="1" t="s">
        <v>268</v>
      </c>
      <c r="AQ270" s="1">
        <v>3</v>
      </c>
    </row>
    <row r="271" spans="1:43" x14ac:dyDescent="0.2">
      <c r="A271" s="1" t="s">
        <v>681</v>
      </c>
      <c r="B271" s="1" t="s">
        <v>964</v>
      </c>
      <c r="C271" s="1" t="s">
        <v>1588</v>
      </c>
      <c r="D271" s="1" t="s">
        <v>1720</v>
      </c>
      <c r="E271" s="3">
        <v>49.111111111111114</v>
      </c>
      <c r="F271" s="3">
        <f t="shared" si="14"/>
        <v>206.83066666666667</v>
      </c>
      <c r="G271" s="3">
        <f>SUM(Table39[[#This Row],[RN Hours Contract (W/ Admin, DON)]], Table39[[#This Row],[LPN Contract Hours (w/ Admin)]], Table39[[#This Row],[CNA/NA/Med Aide Contract Hours]])</f>
        <v>6.0611111111111109</v>
      </c>
      <c r="H271" s="4">
        <f>Table39[[#This Row],[Total Contract Hours]]/Table39[[#This Row],[Total Hours Nurse Staffing]]</f>
        <v>2.9304702290010722E-2</v>
      </c>
      <c r="I271" s="3">
        <f>SUM(Table39[[#This Row],[RN Hours]], Table39[[#This Row],[RN Admin Hours]], Table39[[#This Row],[RN DON Hours]])</f>
        <v>63.477777777777774</v>
      </c>
      <c r="J271" s="3">
        <f t="shared" si="12"/>
        <v>0</v>
      </c>
      <c r="K271" s="4">
        <f>Table39[[#This Row],[RN Hours Contract (W/ Admin, DON)]]/Table39[[#This Row],[RN Hours (w/ Admin, DON)]]</f>
        <v>0</v>
      </c>
      <c r="L271" s="3">
        <v>53.344444444444441</v>
      </c>
      <c r="M271" s="3">
        <v>0</v>
      </c>
      <c r="N271" s="4">
        <f>Table39[[#This Row],[RN Hours Contract]]/Table39[[#This Row],[RN Hours]]</f>
        <v>0</v>
      </c>
      <c r="O271" s="3">
        <v>5.166666666666667</v>
      </c>
      <c r="P271" s="3">
        <v>0</v>
      </c>
      <c r="Q271" s="4">
        <f>Table39[[#This Row],[RN Admin Hours Contract]]/Table39[[#This Row],[RN Admin Hours]]</f>
        <v>0</v>
      </c>
      <c r="R271" s="3">
        <v>4.9666666666666668</v>
      </c>
      <c r="S271" s="3">
        <v>0</v>
      </c>
      <c r="T271" s="4">
        <f>Table39[[#This Row],[RN DON Hours Contract]]/Table39[[#This Row],[RN DON Hours]]</f>
        <v>0</v>
      </c>
      <c r="U271" s="3">
        <f>SUM(Table39[[#This Row],[LPN Hours]], Table39[[#This Row],[LPN Admin Hours]])</f>
        <v>33.261222222222223</v>
      </c>
      <c r="V271" s="3">
        <f>Table39[[#This Row],[LPN Hours Contract]]+Table39[[#This Row],[LPN Admin Hours Contract]]</f>
        <v>0</v>
      </c>
      <c r="W271" s="4">
        <f t="shared" si="13"/>
        <v>0</v>
      </c>
      <c r="X271" s="3">
        <v>33.261222222222223</v>
      </c>
      <c r="Y271" s="3">
        <v>0</v>
      </c>
      <c r="Z271" s="4">
        <f>Table39[[#This Row],[LPN Hours Contract]]/Table39[[#This Row],[LPN Hours]]</f>
        <v>0</v>
      </c>
      <c r="AA271" s="3">
        <v>0</v>
      </c>
      <c r="AB271" s="3">
        <v>0</v>
      </c>
      <c r="AC271" s="4">
        <v>0</v>
      </c>
      <c r="AD271" s="3">
        <f>SUM(Table39[[#This Row],[CNA Hours]], Table39[[#This Row],[NA in Training Hours]], Table39[[#This Row],[Med Aide/Tech Hours]])</f>
        <v>110.09166666666667</v>
      </c>
      <c r="AE271" s="3">
        <f>SUM(Table39[[#This Row],[CNA Hours Contract]], Table39[[#This Row],[NA in Training Hours Contract]], Table39[[#This Row],[Med Aide/Tech Hours Contract]])</f>
        <v>6.0611111111111109</v>
      </c>
      <c r="AF271" s="4">
        <f>Table39[[#This Row],[CNA/NA/Med Aide Contract Hours]]/Table39[[#This Row],[Total CNA, NA in Training, Med Aide/Tech Hours]]</f>
        <v>5.5055130825322332E-2</v>
      </c>
      <c r="AG271" s="3">
        <v>105.825</v>
      </c>
      <c r="AH271" s="3">
        <v>3.0166666666666666</v>
      </c>
      <c r="AI271" s="4">
        <f>Table39[[#This Row],[CNA Hours Contract]]/Table39[[#This Row],[CNA Hours]]</f>
        <v>2.8506181589101502E-2</v>
      </c>
      <c r="AJ271" s="3">
        <v>4.2666666666666666</v>
      </c>
      <c r="AK271" s="3">
        <v>3.0444444444444443</v>
      </c>
      <c r="AL271" s="4">
        <f>Table39[[#This Row],[NA in Training Hours Contract]]/Table39[[#This Row],[NA in Training Hours]]</f>
        <v>0.71354166666666663</v>
      </c>
      <c r="AM271" s="3">
        <v>0</v>
      </c>
      <c r="AN271" s="3">
        <v>0</v>
      </c>
      <c r="AO271" s="4">
        <v>0</v>
      </c>
      <c r="AP271" s="1" t="s">
        <v>269</v>
      </c>
      <c r="AQ271" s="1">
        <v>3</v>
      </c>
    </row>
    <row r="272" spans="1:43" x14ac:dyDescent="0.2">
      <c r="A272" s="1" t="s">
        <v>681</v>
      </c>
      <c r="B272" s="1" t="s">
        <v>965</v>
      </c>
      <c r="C272" s="1" t="s">
        <v>1589</v>
      </c>
      <c r="D272" s="1" t="s">
        <v>1709</v>
      </c>
      <c r="E272" s="3">
        <v>52.733333333333334</v>
      </c>
      <c r="F272" s="3">
        <f t="shared" si="14"/>
        <v>212.47777777777779</v>
      </c>
      <c r="G272" s="3">
        <f>SUM(Table39[[#This Row],[RN Hours Contract (W/ Admin, DON)]], Table39[[#This Row],[LPN Contract Hours (w/ Admin)]], Table39[[#This Row],[CNA/NA/Med Aide Contract Hours]])</f>
        <v>0</v>
      </c>
      <c r="H272" s="4">
        <f>Table39[[#This Row],[Total Contract Hours]]/Table39[[#This Row],[Total Hours Nurse Staffing]]</f>
        <v>0</v>
      </c>
      <c r="I272" s="3">
        <f>SUM(Table39[[#This Row],[RN Hours]], Table39[[#This Row],[RN Admin Hours]], Table39[[#This Row],[RN DON Hours]])</f>
        <v>62.327777777777776</v>
      </c>
      <c r="J272" s="3">
        <f t="shared" si="12"/>
        <v>0</v>
      </c>
      <c r="K272" s="4">
        <f>Table39[[#This Row],[RN Hours Contract (W/ Admin, DON)]]/Table39[[#This Row],[RN Hours (w/ Admin, DON)]]</f>
        <v>0</v>
      </c>
      <c r="L272" s="3">
        <v>46.033333333333331</v>
      </c>
      <c r="M272" s="3">
        <v>0</v>
      </c>
      <c r="N272" s="4">
        <f>Table39[[#This Row],[RN Hours Contract]]/Table39[[#This Row],[RN Hours]]</f>
        <v>0</v>
      </c>
      <c r="O272" s="3">
        <v>10.783333333333333</v>
      </c>
      <c r="P272" s="3">
        <v>0</v>
      </c>
      <c r="Q272" s="4">
        <f>Table39[[#This Row],[RN Admin Hours Contract]]/Table39[[#This Row],[RN Admin Hours]]</f>
        <v>0</v>
      </c>
      <c r="R272" s="3">
        <v>5.5111111111111111</v>
      </c>
      <c r="S272" s="3">
        <v>0</v>
      </c>
      <c r="T272" s="4">
        <f>Table39[[#This Row],[RN DON Hours Contract]]/Table39[[#This Row],[RN DON Hours]]</f>
        <v>0</v>
      </c>
      <c r="U272" s="3">
        <f>SUM(Table39[[#This Row],[LPN Hours]], Table39[[#This Row],[LPN Admin Hours]])</f>
        <v>40.394444444444446</v>
      </c>
      <c r="V272" s="3">
        <f>Table39[[#This Row],[LPN Hours Contract]]+Table39[[#This Row],[LPN Admin Hours Contract]]</f>
        <v>0</v>
      </c>
      <c r="W272" s="4">
        <f t="shared" si="13"/>
        <v>0</v>
      </c>
      <c r="X272" s="3">
        <v>40.394444444444446</v>
      </c>
      <c r="Y272" s="3">
        <v>0</v>
      </c>
      <c r="Z272" s="4">
        <f>Table39[[#This Row],[LPN Hours Contract]]/Table39[[#This Row],[LPN Hours]]</f>
        <v>0</v>
      </c>
      <c r="AA272" s="3">
        <v>0</v>
      </c>
      <c r="AB272" s="3">
        <v>0</v>
      </c>
      <c r="AC272" s="4">
        <v>0</v>
      </c>
      <c r="AD272" s="3">
        <f>SUM(Table39[[#This Row],[CNA Hours]], Table39[[#This Row],[NA in Training Hours]], Table39[[#This Row],[Med Aide/Tech Hours]])</f>
        <v>109.75555555555556</v>
      </c>
      <c r="AE272" s="3">
        <f>SUM(Table39[[#This Row],[CNA Hours Contract]], Table39[[#This Row],[NA in Training Hours Contract]], Table39[[#This Row],[Med Aide/Tech Hours Contract]])</f>
        <v>0</v>
      </c>
      <c r="AF272" s="4">
        <f>Table39[[#This Row],[CNA/NA/Med Aide Contract Hours]]/Table39[[#This Row],[Total CNA, NA in Training, Med Aide/Tech Hours]]</f>
        <v>0</v>
      </c>
      <c r="AG272" s="3">
        <v>109.75555555555556</v>
      </c>
      <c r="AH272" s="3">
        <v>0</v>
      </c>
      <c r="AI272" s="4">
        <f>Table39[[#This Row],[CNA Hours Contract]]/Table39[[#This Row],[CNA Hours]]</f>
        <v>0</v>
      </c>
      <c r="AJ272" s="3">
        <v>0</v>
      </c>
      <c r="AK272" s="3">
        <v>0</v>
      </c>
      <c r="AL272" s="4">
        <v>0</v>
      </c>
      <c r="AM272" s="3">
        <v>0</v>
      </c>
      <c r="AN272" s="3">
        <v>0</v>
      </c>
      <c r="AO272" s="4">
        <v>0</v>
      </c>
      <c r="AP272" s="1" t="s">
        <v>270</v>
      </c>
      <c r="AQ272" s="1">
        <v>3</v>
      </c>
    </row>
    <row r="273" spans="1:43" x14ac:dyDescent="0.2">
      <c r="A273" s="1" t="s">
        <v>681</v>
      </c>
      <c r="B273" s="1" t="s">
        <v>966</v>
      </c>
      <c r="C273" s="1" t="s">
        <v>1590</v>
      </c>
      <c r="D273" s="1" t="s">
        <v>1737</v>
      </c>
      <c r="E273" s="3">
        <v>126.75555555555556</v>
      </c>
      <c r="F273" s="3">
        <f t="shared" si="14"/>
        <v>395.923</v>
      </c>
      <c r="G273" s="3">
        <f>SUM(Table39[[#This Row],[RN Hours Contract (W/ Admin, DON)]], Table39[[#This Row],[LPN Contract Hours (w/ Admin)]], Table39[[#This Row],[CNA/NA/Med Aide Contract Hours]])</f>
        <v>7.089666666666667</v>
      </c>
      <c r="H273" s="4">
        <f>Table39[[#This Row],[Total Contract Hours]]/Table39[[#This Row],[Total Hours Nurse Staffing]]</f>
        <v>1.7906680507741825E-2</v>
      </c>
      <c r="I273" s="3">
        <f>SUM(Table39[[#This Row],[RN Hours]], Table39[[#This Row],[RN Admin Hours]], Table39[[#This Row],[RN DON Hours]])</f>
        <v>55.449444444444438</v>
      </c>
      <c r="J273" s="3">
        <f t="shared" si="12"/>
        <v>2.1105555555555555</v>
      </c>
      <c r="K273" s="4">
        <f>Table39[[#This Row],[RN Hours Contract (W/ Admin, DON)]]/Table39[[#This Row],[RN Hours (w/ Admin, DON)]]</f>
        <v>3.8062699756534986E-2</v>
      </c>
      <c r="L273" s="3">
        <v>42.768888888888888</v>
      </c>
      <c r="M273" s="3">
        <v>2.1105555555555555</v>
      </c>
      <c r="N273" s="4">
        <f>Table39[[#This Row],[RN Hours Contract]]/Table39[[#This Row],[RN Hours]]</f>
        <v>4.9347916450171461E-2</v>
      </c>
      <c r="O273" s="3">
        <v>8.1472222222222221</v>
      </c>
      <c r="P273" s="3">
        <v>0</v>
      </c>
      <c r="Q273" s="4">
        <f>Table39[[#This Row],[RN Admin Hours Contract]]/Table39[[#This Row],[RN Admin Hours]]</f>
        <v>0</v>
      </c>
      <c r="R273" s="3">
        <v>4.5333333333333332</v>
      </c>
      <c r="S273" s="3">
        <v>0</v>
      </c>
      <c r="T273" s="4">
        <f>Table39[[#This Row],[RN DON Hours Contract]]/Table39[[#This Row],[RN DON Hours]]</f>
        <v>0</v>
      </c>
      <c r="U273" s="3">
        <f>SUM(Table39[[#This Row],[LPN Hours]], Table39[[#This Row],[LPN Admin Hours]])</f>
        <v>99.00555555555556</v>
      </c>
      <c r="V273" s="3">
        <f>Table39[[#This Row],[LPN Hours Contract]]+Table39[[#This Row],[LPN Admin Hours Contract]]</f>
        <v>0.18888888888888888</v>
      </c>
      <c r="W273" s="4">
        <f t="shared" si="13"/>
        <v>1.9078615116996801E-3</v>
      </c>
      <c r="X273" s="3">
        <v>95.24722222222222</v>
      </c>
      <c r="Y273" s="3">
        <v>0.18888888888888888</v>
      </c>
      <c r="Z273" s="4">
        <f>Table39[[#This Row],[LPN Hours Contract]]/Table39[[#This Row],[LPN Hours]]</f>
        <v>1.9831432821021317E-3</v>
      </c>
      <c r="AA273" s="3">
        <v>3.7583333333333333</v>
      </c>
      <c r="AB273" s="3">
        <v>0</v>
      </c>
      <c r="AC273" s="4">
        <f>Table39[[#This Row],[LPN Admin Hours Contract]]/Table39[[#This Row],[LPN Admin Hours]]</f>
        <v>0</v>
      </c>
      <c r="AD273" s="3">
        <f>SUM(Table39[[#This Row],[CNA Hours]], Table39[[#This Row],[NA in Training Hours]], Table39[[#This Row],[Med Aide/Tech Hours]])</f>
        <v>241.46799999999999</v>
      </c>
      <c r="AE273" s="3">
        <f>SUM(Table39[[#This Row],[CNA Hours Contract]], Table39[[#This Row],[NA in Training Hours Contract]], Table39[[#This Row],[Med Aide/Tech Hours Contract]])</f>
        <v>4.7902222222222228</v>
      </c>
      <c r="AF273" s="4">
        <f>Table39[[#This Row],[CNA/NA/Med Aide Contract Hours]]/Table39[[#This Row],[Total CNA, NA in Training, Med Aide/Tech Hours]]</f>
        <v>1.9837917331581092E-2</v>
      </c>
      <c r="AG273" s="3">
        <v>235.29577777777777</v>
      </c>
      <c r="AH273" s="3">
        <v>3.4068888888888891</v>
      </c>
      <c r="AI273" s="4">
        <f>Table39[[#This Row],[CNA Hours Contract]]/Table39[[#This Row],[CNA Hours]]</f>
        <v>1.44791756191498E-2</v>
      </c>
      <c r="AJ273" s="3">
        <v>6.1722222222222225</v>
      </c>
      <c r="AK273" s="3">
        <v>1.3833333333333333</v>
      </c>
      <c r="AL273" s="4">
        <f>Table39[[#This Row],[NA in Training Hours Contract]]/Table39[[#This Row],[NA in Training Hours]]</f>
        <v>0.22412241224122412</v>
      </c>
      <c r="AM273" s="3">
        <v>0</v>
      </c>
      <c r="AN273" s="3">
        <v>0</v>
      </c>
      <c r="AO273" s="4">
        <v>0</v>
      </c>
      <c r="AP273" s="1" t="s">
        <v>271</v>
      </c>
      <c r="AQ273" s="1">
        <v>3</v>
      </c>
    </row>
    <row r="274" spans="1:43" x14ac:dyDescent="0.2">
      <c r="A274" s="1" t="s">
        <v>681</v>
      </c>
      <c r="B274" s="1" t="s">
        <v>967</v>
      </c>
      <c r="C274" s="1" t="s">
        <v>1406</v>
      </c>
      <c r="D274" s="1" t="s">
        <v>1734</v>
      </c>
      <c r="E274" s="3">
        <v>105.63333333333334</v>
      </c>
      <c r="F274" s="3">
        <f t="shared" si="14"/>
        <v>280.68</v>
      </c>
      <c r="G274" s="3">
        <f>SUM(Table39[[#This Row],[RN Hours Contract (W/ Admin, DON)]], Table39[[#This Row],[LPN Contract Hours (w/ Admin)]], Table39[[#This Row],[CNA/NA/Med Aide Contract Hours]])</f>
        <v>29.835555555555565</v>
      </c>
      <c r="H274" s="4">
        <f>Table39[[#This Row],[Total Contract Hours]]/Table39[[#This Row],[Total Hours Nurse Staffing]]</f>
        <v>0.10629740471553216</v>
      </c>
      <c r="I274" s="3">
        <f>SUM(Table39[[#This Row],[RN Hours]], Table39[[#This Row],[RN Admin Hours]], Table39[[#This Row],[RN DON Hours]])</f>
        <v>83.259999999999991</v>
      </c>
      <c r="J274" s="3">
        <f t="shared" si="12"/>
        <v>2.226666666666667</v>
      </c>
      <c r="K274" s="4">
        <f>Table39[[#This Row],[RN Hours Contract (W/ Admin, DON)]]/Table39[[#This Row],[RN Hours (w/ Admin, DON)]]</f>
        <v>2.6743534310192978E-2</v>
      </c>
      <c r="L274" s="3">
        <v>60.315555555555548</v>
      </c>
      <c r="M274" s="3">
        <v>2.226666666666667</v>
      </c>
      <c r="N274" s="4">
        <f>Table39[[#This Row],[RN Hours Contract]]/Table39[[#This Row],[RN Hours]]</f>
        <v>3.6916955272271769E-2</v>
      </c>
      <c r="O274" s="3">
        <v>17.379999999999992</v>
      </c>
      <c r="P274" s="3">
        <v>0</v>
      </c>
      <c r="Q274" s="4">
        <f>Table39[[#This Row],[RN Admin Hours Contract]]/Table39[[#This Row],[RN Admin Hours]]</f>
        <v>0</v>
      </c>
      <c r="R274" s="3">
        <v>5.5644444444444447</v>
      </c>
      <c r="S274" s="3">
        <v>0</v>
      </c>
      <c r="T274" s="4">
        <f>Table39[[#This Row],[RN DON Hours Contract]]/Table39[[#This Row],[RN DON Hours]]</f>
        <v>0</v>
      </c>
      <c r="U274" s="3">
        <f>SUM(Table39[[#This Row],[LPN Hours]], Table39[[#This Row],[LPN Admin Hours]])</f>
        <v>78.596666666666664</v>
      </c>
      <c r="V274" s="3">
        <f>Table39[[#This Row],[LPN Hours Contract]]+Table39[[#This Row],[LPN Admin Hours Contract]]</f>
        <v>6.2533333333333356</v>
      </c>
      <c r="W274" s="4">
        <f t="shared" si="13"/>
        <v>7.9562322405530378E-2</v>
      </c>
      <c r="X274" s="3">
        <v>76.412222222222226</v>
      </c>
      <c r="Y274" s="3">
        <v>6.2533333333333356</v>
      </c>
      <c r="Z274" s="4">
        <f>Table39[[#This Row],[LPN Hours Contract]]/Table39[[#This Row],[LPN Hours]]</f>
        <v>8.1836820752933678E-2</v>
      </c>
      <c r="AA274" s="3">
        <v>2.1844444444444449</v>
      </c>
      <c r="AB274" s="3">
        <v>0</v>
      </c>
      <c r="AC274" s="4">
        <f>Table39[[#This Row],[LPN Admin Hours Contract]]/Table39[[#This Row],[LPN Admin Hours]]</f>
        <v>0</v>
      </c>
      <c r="AD274" s="3">
        <f>SUM(Table39[[#This Row],[CNA Hours]], Table39[[#This Row],[NA in Training Hours]], Table39[[#This Row],[Med Aide/Tech Hours]])</f>
        <v>118.82333333333334</v>
      </c>
      <c r="AE274" s="3">
        <f>SUM(Table39[[#This Row],[CNA Hours Contract]], Table39[[#This Row],[NA in Training Hours Contract]], Table39[[#This Row],[Med Aide/Tech Hours Contract]])</f>
        <v>21.355555555555561</v>
      </c>
      <c r="AF274" s="4">
        <f>Table39[[#This Row],[CNA/NA/Med Aide Contract Hours]]/Table39[[#This Row],[Total CNA, NA in Training, Med Aide/Tech Hours]]</f>
        <v>0.17972526907360137</v>
      </c>
      <c r="AG274" s="3">
        <v>118.82333333333334</v>
      </c>
      <c r="AH274" s="3">
        <v>21.355555555555561</v>
      </c>
      <c r="AI274" s="4">
        <f>Table39[[#This Row],[CNA Hours Contract]]/Table39[[#This Row],[CNA Hours]]</f>
        <v>0.17972526907360137</v>
      </c>
      <c r="AJ274" s="3">
        <v>0</v>
      </c>
      <c r="AK274" s="3">
        <v>0</v>
      </c>
      <c r="AL274" s="4">
        <v>0</v>
      </c>
      <c r="AM274" s="3">
        <v>0</v>
      </c>
      <c r="AN274" s="3">
        <v>0</v>
      </c>
      <c r="AO274" s="4">
        <v>0</v>
      </c>
      <c r="AP274" s="1" t="s">
        <v>272</v>
      </c>
      <c r="AQ274" s="1">
        <v>3</v>
      </c>
    </row>
    <row r="275" spans="1:43" x14ac:dyDescent="0.2">
      <c r="A275" s="1" t="s">
        <v>681</v>
      </c>
      <c r="B275" s="1" t="s">
        <v>968</v>
      </c>
      <c r="C275" s="1" t="s">
        <v>1591</v>
      </c>
      <c r="D275" s="1" t="s">
        <v>1750</v>
      </c>
      <c r="E275" s="3">
        <v>85.955555555555549</v>
      </c>
      <c r="F275" s="3">
        <f t="shared" si="14"/>
        <v>389.24477777777781</v>
      </c>
      <c r="G275" s="3">
        <f>SUM(Table39[[#This Row],[RN Hours Contract (W/ Admin, DON)]], Table39[[#This Row],[LPN Contract Hours (w/ Admin)]], Table39[[#This Row],[CNA/NA/Med Aide Contract Hours]])</f>
        <v>17.255555555555553</v>
      </c>
      <c r="H275" s="4">
        <f>Table39[[#This Row],[Total Contract Hours]]/Table39[[#This Row],[Total Hours Nurse Staffing]]</f>
        <v>4.4330859502004299E-2</v>
      </c>
      <c r="I275" s="3">
        <f>SUM(Table39[[#This Row],[RN Hours]], Table39[[#This Row],[RN Admin Hours]], Table39[[#This Row],[RN DON Hours]])</f>
        <v>70.428111111111107</v>
      </c>
      <c r="J275" s="3">
        <f t="shared" si="12"/>
        <v>7.8166666666666664</v>
      </c>
      <c r="K275" s="4">
        <f>Table39[[#This Row],[RN Hours Contract (W/ Admin, DON)]]/Table39[[#This Row],[RN Hours (w/ Admin, DON)]]</f>
        <v>0.11098787889305564</v>
      </c>
      <c r="L275" s="3">
        <v>56.522555555555556</v>
      </c>
      <c r="M275" s="3">
        <v>7.8166666666666664</v>
      </c>
      <c r="N275" s="4">
        <f>Table39[[#This Row],[RN Hours Contract]]/Table39[[#This Row],[RN Hours]]</f>
        <v>0.1382928742311329</v>
      </c>
      <c r="O275" s="3">
        <v>8.3944444444444439</v>
      </c>
      <c r="P275" s="3">
        <v>0</v>
      </c>
      <c r="Q275" s="4">
        <f>Table39[[#This Row],[RN Admin Hours Contract]]/Table39[[#This Row],[RN Admin Hours]]</f>
        <v>0</v>
      </c>
      <c r="R275" s="3">
        <v>5.5111111111111111</v>
      </c>
      <c r="S275" s="3">
        <v>0</v>
      </c>
      <c r="T275" s="4">
        <f>Table39[[#This Row],[RN DON Hours Contract]]/Table39[[#This Row],[RN DON Hours]]</f>
        <v>0</v>
      </c>
      <c r="U275" s="3">
        <f>SUM(Table39[[#This Row],[LPN Hours]], Table39[[#This Row],[LPN Admin Hours]])</f>
        <v>112.61111111111111</v>
      </c>
      <c r="V275" s="3">
        <f>Table39[[#This Row],[LPN Hours Contract]]+Table39[[#This Row],[LPN Admin Hours Contract]]</f>
        <v>3.0083333333333333</v>
      </c>
      <c r="W275" s="4">
        <f t="shared" si="13"/>
        <v>2.6714356191415885E-2</v>
      </c>
      <c r="X275" s="3">
        <v>100.73333333333333</v>
      </c>
      <c r="Y275" s="3">
        <v>3.0083333333333333</v>
      </c>
      <c r="Z275" s="4">
        <f>Table39[[#This Row],[LPN Hours Contract]]/Table39[[#This Row],[LPN Hours]]</f>
        <v>2.986432825943084E-2</v>
      </c>
      <c r="AA275" s="3">
        <v>11.877777777777778</v>
      </c>
      <c r="AB275" s="3">
        <v>0</v>
      </c>
      <c r="AC275" s="4">
        <f>Table39[[#This Row],[LPN Admin Hours Contract]]/Table39[[#This Row],[LPN Admin Hours]]</f>
        <v>0</v>
      </c>
      <c r="AD275" s="3">
        <f>SUM(Table39[[#This Row],[CNA Hours]], Table39[[#This Row],[NA in Training Hours]], Table39[[#This Row],[Med Aide/Tech Hours]])</f>
        <v>206.20555555555555</v>
      </c>
      <c r="AE275" s="3">
        <f>SUM(Table39[[#This Row],[CNA Hours Contract]], Table39[[#This Row],[NA in Training Hours Contract]], Table39[[#This Row],[Med Aide/Tech Hours Contract]])</f>
        <v>6.4305555555555554</v>
      </c>
      <c r="AF275" s="4">
        <f>Table39[[#This Row],[CNA/NA/Med Aide Contract Hours]]/Table39[[#This Row],[Total CNA, NA in Training, Med Aide/Tech Hours]]</f>
        <v>3.1185171215346068E-2</v>
      </c>
      <c r="AG275" s="3">
        <v>202.0611111111111</v>
      </c>
      <c r="AH275" s="3">
        <v>4.8527777777777779</v>
      </c>
      <c r="AI275" s="4">
        <f>Table39[[#This Row],[CNA Hours Contract]]/Table39[[#This Row],[CNA Hours]]</f>
        <v>2.4016386681696957E-2</v>
      </c>
      <c r="AJ275" s="3">
        <v>4.1444444444444448</v>
      </c>
      <c r="AK275" s="3">
        <v>1.5777777777777777</v>
      </c>
      <c r="AL275" s="4">
        <f>Table39[[#This Row],[NA in Training Hours Contract]]/Table39[[#This Row],[NA in Training Hours]]</f>
        <v>0.38069705093833778</v>
      </c>
      <c r="AM275" s="3">
        <v>0</v>
      </c>
      <c r="AN275" s="3">
        <v>0</v>
      </c>
      <c r="AO275" s="4">
        <v>0</v>
      </c>
      <c r="AP275" s="1" t="s">
        <v>273</v>
      </c>
      <c r="AQ275" s="1">
        <v>3</v>
      </c>
    </row>
    <row r="276" spans="1:43" x14ac:dyDescent="0.2">
      <c r="A276" s="1" t="s">
        <v>681</v>
      </c>
      <c r="B276" s="1" t="s">
        <v>969</v>
      </c>
      <c r="C276" s="1" t="s">
        <v>1571</v>
      </c>
      <c r="D276" s="1" t="s">
        <v>1733</v>
      </c>
      <c r="E276" s="3">
        <v>35.022222222222226</v>
      </c>
      <c r="F276" s="3">
        <f t="shared" si="14"/>
        <v>109.39</v>
      </c>
      <c r="G276" s="3">
        <f>SUM(Table39[[#This Row],[RN Hours Contract (W/ Admin, DON)]], Table39[[#This Row],[LPN Contract Hours (w/ Admin)]], Table39[[#This Row],[CNA/NA/Med Aide Contract Hours]])</f>
        <v>4.1083333333333325</v>
      </c>
      <c r="H276" s="4">
        <f>Table39[[#This Row],[Total Contract Hours]]/Table39[[#This Row],[Total Hours Nurse Staffing]]</f>
        <v>3.755675412133954E-2</v>
      </c>
      <c r="I276" s="3">
        <f>SUM(Table39[[#This Row],[RN Hours]], Table39[[#This Row],[RN Admin Hours]], Table39[[#This Row],[RN DON Hours]])</f>
        <v>20.527777777777779</v>
      </c>
      <c r="J276" s="3">
        <f t="shared" si="12"/>
        <v>2.5388888888888888</v>
      </c>
      <c r="K276" s="4">
        <f>Table39[[#This Row],[RN Hours Contract (W/ Admin, DON)]]/Table39[[#This Row],[RN Hours (w/ Admin, DON)]]</f>
        <v>0.12368064952638699</v>
      </c>
      <c r="L276" s="3">
        <v>15.047222222222222</v>
      </c>
      <c r="M276" s="3">
        <v>2.5388888888888888</v>
      </c>
      <c r="N276" s="4">
        <f>Table39[[#This Row],[RN Hours Contract]]/Table39[[#This Row],[RN Hours]]</f>
        <v>0.16872807827210631</v>
      </c>
      <c r="O276" s="3">
        <v>0</v>
      </c>
      <c r="P276" s="3">
        <v>0</v>
      </c>
      <c r="Q276" s="4">
        <v>0</v>
      </c>
      <c r="R276" s="3">
        <v>5.4805555555555552</v>
      </c>
      <c r="S276" s="3">
        <v>0</v>
      </c>
      <c r="T276" s="4">
        <f>Table39[[#This Row],[RN DON Hours Contract]]/Table39[[#This Row],[RN DON Hours]]</f>
        <v>0</v>
      </c>
      <c r="U276" s="3">
        <f>SUM(Table39[[#This Row],[LPN Hours]], Table39[[#This Row],[LPN Admin Hours]])</f>
        <v>24.752777777777776</v>
      </c>
      <c r="V276" s="3">
        <f>Table39[[#This Row],[LPN Hours Contract]]+Table39[[#This Row],[LPN Admin Hours Contract]]</f>
        <v>1.3222222222222222</v>
      </c>
      <c r="W276" s="4">
        <f t="shared" si="13"/>
        <v>5.3417124901806758E-2</v>
      </c>
      <c r="X276" s="3">
        <v>24.752777777777776</v>
      </c>
      <c r="Y276" s="3">
        <v>1.3222222222222222</v>
      </c>
      <c r="Z276" s="4">
        <f>Table39[[#This Row],[LPN Hours Contract]]/Table39[[#This Row],[LPN Hours]]</f>
        <v>5.3417124901806758E-2</v>
      </c>
      <c r="AA276" s="3">
        <v>0</v>
      </c>
      <c r="AB276" s="3">
        <v>0</v>
      </c>
      <c r="AC276" s="4">
        <v>0</v>
      </c>
      <c r="AD276" s="3">
        <f>SUM(Table39[[#This Row],[CNA Hours]], Table39[[#This Row],[NA in Training Hours]], Table39[[#This Row],[Med Aide/Tech Hours]])</f>
        <v>64.109444444444449</v>
      </c>
      <c r="AE276" s="3">
        <f>SUM(Table39[[#This Row],[CNA Hours Contract]], Table39[[#This Row],[NA in Training Hours Contract]], Table39[[#This Row],[Med Aide/Tech Hours Contract]])</f>
        <v>0.24722222222222223</v>
      </c>
      <c r="AF276" s="4">
        <f>Table39[[#This Row],[CNA/NA/Med Aide Contract Hours]]/Table39[[#This Row],[Total CNA, NA in Training, Med Aide/Tech Hours]]</f>
        <v>3.8562527622035235E-3</v>
      </c>
      <c r="AG276" s="3">
        <v>64.109444444444449</v>
      </c>
      <c r="AH276" s="3">
        <v>0.24722222222222223</v>
      </c>
      <c r="AI276" s="4">
        <f>Table39[[#This Row],[CNA Hours Contract]]/Table39[[#This Row],[CNA Hours]]</f>
        <v>3.8562527622035235E-3</v>
      </c>
      <c r="AJ276" s="3">
        <v>0</v>
      </c>
      <c r="AK276" s="3">
        <v>0</v>
      </c>
      <c r="AL276" s="4">
        <v>0</v>
      </c>
      <c r="AM276" s="3">
        <v>0</v>
      </c>
      <c r="AN276" s="3">
        <v>0</v>
      </c>
      <c r="AO276" s="4">
        <v>0</v>
      </c>
      <c r="AP276" s="1" t="s">
        <v>274</v>
      </c>
      <c r="AQ276" s="1">
        <v>3</v>
      </c>
    </row>
    <row r="277" spans="1:43" x14ac:dyDescent="0.2">
      <c r="A277" s="1" t="s">
        <v>681</v>
      </c>
      <c r="B277" s="1" t="s">
        <v>970</v>
      </c>
      <c r="C277" s="1" t="s">
        <v>1510</v>
      </c>
      <c r="D277" s="1" t="s">
        <v>1688</v>
      </c>
      <c r="E277" s="3">
        <v>64.277777777777771</v>
      </c>
      <c r="F277" s="3">
        <f t="shared" si="14"/>
        <v>181.01388888888891</v>
      </c>
      <c r="G277" s="3">
        <f>SUM(Table39[[#This Row],[RN Hours Contract (W/ Admin, DON)]], Table39[[#This Row],[LPN Contract Hours (w/ Admin)]], Table39[[#This Row],[CNA/NA/Med Aide Contract Hours]])</f>
        <v>0</v>
      </c>
      <c r="H277" s="4">
        <f>Table39[[#This Row],[Total Contract Hours]]/Table39[[#This Row],[Total Hours Nurse Staffing]]</f>
        <v>0</v>
      </c>
      <c r="I277" s="3">
        <f>SUM(Table39[[#This Row],[RN Hours]], Table39[[#This Row],[RN Admin Hours]], Table39[[#This Row],[RN DON Hours]])</f>
        <v>38.741666666666667</v>
      </c>
      <c r="J277" s="3">
        <f t="shared" si="12"/>
        <v>0</v>
      </c>
      <c r="K277" s="4">
        <f>Table39[[#This Row],[RN Hours Contract (W/ Admin, DON)]]/Table39[[#This Row],[RN Hours (w/ Admin, DON)]]</f>
        <v>0</v>
      </c>
      <c r="L277" s="3">
        <v>28.163888888888888</v>
      </c>
      <c r="M277" s="3">
        <v>0</v>
      </c>
      <c r="N277" s="4">
        <f>Table39[[#This Row],[RN Hours Contract]]/Table39[[#This Row],[RN Hours]]</f>
        <v>0</v>
      </c>
      <c r="O277" s="3">
        <v>5.4222222222222225</v>
      </c>
      <c r="P277" s="3">
        <v>0</v>
      </c>
      <c r="Q277" s="4">
        <f>Table39[[#This Row],[RN Admin Hours Contract]]/Table39[[#This Row],[RN Admin Hours]]</f>
        <v>0</v>
      </c>
      <c r="R277" s="3">
        <v>5.1555555555555559</v>
      </c>
      <c r="S277" s="3">
        <v>0</v>
      </c>
      <c r="T277" s="4">
        <f>Table39[[#This Row],[RN DON Hours Contract]]/Table39[[#This Row],[RN DON Hours]]</f>
        <v>0</v>
      </c>
      <c r="U277" s="3">
        <f>SUM(Table39[[#This Row],[LPN Hours]], Table39[[#This Row],[LPN Admin Hours]])</f>
        <v>34.611111111111114</v>
      </c>
      <c r="V277" s="3">
        <f>Table39[[#This Row],[LPN Hours Contract]]+Table39[[#This Row],[LPN Admin Hours Contract]]</f>
        <v>0</v>
      </c>
      <c r="W277" s="4">
        <f t="shared" si="13"/>
        <v>0</v>
      </c>
      <c r="X277" s="3">
        <v>34.611111111111114</v>
      </c>
      <c r="Y277" s="3">
        <v>0</v>
      </c>
      <c r="Z277" s="4">
        <f>Table39[[#This Row],[LPN Hours Contract]]/Table39[[#This Row],[LPN Hours]]</f>
        <v>0</v>
      </c>
      <c r="AA277" s="3">
        <v>0</v>
      </c>
      <c r="AB277" s="3">
        <v>0</v>
      </c>
      <c r="AC277" s="4">
        <v>0</v>
      </c>
      <c r="AD277" s="3">
        <f>SUM(Table39[[#This Row],[CNA Hours]], Table39[[#This Row],[NA in Training Hours]], Table39[[#This Row],[Med Aide/Tech Hours]])</f>
        <v>107.66111111111111</v>
      </c>
      <c r="AE277" s="3">
        <f>SUM(Table39[[#This Row],[CNA Hours Contract]], Table39[[#This Row],[NA in Training Hours Contract]], Table39[[#This Row],[Med Aide/Tech Hours Contract]])</f>
        <v>0</v>
      </c>
      <c r="AF277" s="4">
        <f>Table39[[#This Row],[CNA/NA/Med Aide Contract Hours]]/Table39[[#This Row],[Total CNA, NA in Training, Med Aide/Tech Hours]]</f>
        <v>0</v>
      </c>
      <c r="AG277" s="3">
        <v>107.66111111111111</v>
      </c>
      <c r="AH277" s="3">
        <v>0</v>
      </c>
      <c r="AI277" s="4">
        <f>Table39[[#This Row],[CNA Hours Contract]]/Table39[[#This Row],[CNA Hours]]</f>
        <v>0</v>
      </c>
      <c r="AJ277" s="3">
        <v>0</v>
      </c>
      <c r="AK277" s="3">
        <v>0</v>
      </c>
      <c r="AL277" s="4">
        <v>0</v>
      </c>
      <c r="AM277" s="3">
        <v>0</v>
      </c>
      <c r="AN277" s="3">
        <v>0</v>
      </c>
      <c r="AO277" s="4">
        <v>0</v>
      </c>
      <c r="AP277" s="1" t="s">
        <v>275</v>
      </c>
      <c r="AQ277" s="1">
        <v>3</v>
      </c>
    </row>
    <row r="278" spans="1:43" x14ac:dyDescent="0.2">
      <c r="A278" s="1" t="s">
        <v>681</v>
      </c>
      <c r="B278" s="1" t="s">
        <v>971</v>
      </c>
      <c r="C278" s="1" t="s">
        <v>1426</v>
      </c>
      <c r="D278" s="1" t="s">
        <v>1688</v>
      </c>
      <c r="E278" s="3">
        <v>93.511111111111106</v>
      </c>
      <c r="F278" s="3">
        <f t="shared" si="14"/>
        <v>277.19422222222221</v>
      </c>
      <c r="G278" s="3">
        <f>SUM(Table39[[#This Row],[RN Hours Contract (W/ Admin, DON)]], Table39[[#This Row],[LPN Contract Hours (w/ Admin)]], Table39[[#This Row],[CNA/NA/Med Aide Contract Hours]])</f>
        <v>28.616444444444443</v>
      </c>
      <c r="H278" s="4">
        <f>Table39[[#This Row],[Total Contract Hours]]/Table39[[#This Row],[Total Hours Nurse Staffing]]</f>
        <v>0.10323607835340483</v>
      </c>
      <c r="I278" s="3">
        <f>SUM(Table39[[#This Row],[RN Hours]], Table39[[#This Row],[RN Admin Hours]], Table39[[#This Row],[RN DON Hours]])</f>
        <v>41.540555555555557</v>
      </c>
      <c r="J278" s="3">
        <f t="shared" si="12"/>
        <v>5.2905555555555557</v>
      </c>
      <c r="K278" s="4">
        <f>Table39[[#This Row],[RN Hours Contract (W/ Admin, DON)]]/Table39[[#This Row],[RN Hours (w/ Admin, DON)]]</f>
        <v>0.12735880598611798</v>
      </c>
      <c r="L278" s="3">
        <v>32.651666666666671</v>
      </c>
      <c r="M278" s="3">
        <v>5.2905555555555557</v>
      </c>
      <c r="N278" s="4">
        <f>Table39[[#This Row],[RN Hours Contract]]/Table39[[#This Row],[RN Hours]]</f>
        <v>0.16203018392799412</v>
      </c>
      <c r="O278" s="3">
        <v>5.0666666666666664</v>
      </c>
      <c r="P278" s="3">
        <v>0</v>
      </c>
      <c r="Q278" s="4">
        <f>Table39[[#This Row],[RN Admin Hours Contract]]/Table39[[#This Row],[RN Admin Hours]]</f>
        <v>0</v>
      </c>
      <c r="R278" s="3">
        <v>3.8222222222222224</v>
      </c>
      <c r="S278" s="3">
        <v>0</v>
      </c>
      <c r="T278" s="4">
        <f>Table39[[#This Row],[RN DON Hours Contract]]/Table39[[#This Row],[RN DON Hours]]</f>
        <v>0</v>
      </c>
      <c r="U278" s="3">
        <f>SUM(Table39[[#This Row],[LPN Hours]], Table39[[#This Row],[LPN Admin Hours]])</f>
        <v>73.013111111111115</v>
      </c>
      <c r="V278" s="3">
        <f>Table39[[#This Row],[LPN Hours Contract]]+Table39[[#This Row],[LPN Admin Hours Contract]]</f>
        <v>10.668666666666667</v>
      </c>
      <c r="W278" s="4">
        <f t="shared" si="13"/>
        <v>0.14611987496918361</v>
      </c>
      <c r="X278" s="3">
        <v>73.013111111111115</v>
      </c>
      <c r="Y278" s="3">
        <v>10.668666666666667</v>
      </c>
      <c r="Z278" s="4">
        <f>Table39[[#This Row],[LPN Hours Contract]]/Table39[[#This Row],[LPN Hours]]</f>
        <v>0.14611987496918361</v>
      </c>
      <c r="AA278" s="3">
        <v>0</v>
      </c>
      <c r="AB278" s="3">
        <v>0</v>
      </c>
      <c r="AC278" s="4">
        <v>0</v>
      </c>
      <c r="AD278" s="3">
        <f>SUM(Table39[[#This Row],[CNA Hours]], Table39[[#This Row],[NA in Training Hours]], Table39[[#This Row],[Med Aide/Tech Hours]])</f>
        <v>162.64055555555555</v>
      </c>
      <c r="AE278" s="3">
        <f>SUM(Table39[[#This Row],[CNA Hours Contract]], Table39[[#This Row],[NA in Training Hours Contract]], Table39[[#This Row],[Med Aide/Tech Hours Contract]])</f>
        <v>12.65722222222222</v>
      </c>
      <c r="AF278" s="4">
        <f>Table39[[#This Row],[CNA/NA/Med Aide Contract Hours]]/Table39[[#This Row],[Total CNA, NA in Training, Med Aide/Tech Hours]]</f>
        <v>7.7823284475308521E-2</v>
      </c>
      <c r="AG278" s="3">
        <v>101.60722222222222</v>
      </c>
      <c r="AH278" s="3">
        <v>12.65722222222222</v>
      </c>
      <c r="AI278" s="4">
        <f>Table39[[#This Row],[CNA Hours Contract]]/Table39[[#This Row],[CNA Hours]]</f>
        <v>0.12457010383120183</v>
      </c>
      <c r="AJ278" s="3">
        <v>61.033333333333331</v>
      </c>
      <c r="AK278" s="3">
        <v>0</v>
      </c>
      <c r="AL278" s="4">
        <f>Table39[[#This Row],[NA in Training Hours Contract]]/Table39[[#This Row],[NA in Training Hours]]</f>
        <v>0</v>
      </c>
      <c r="AM278" s="3">
        <v>0</v>
      </c>
      <c r="AN278" s="3">
        <v>0</v>
      </c>
      <c r="AO278" s="4">
        <v>0</v>
      </c>
      <c r="AP278" s="1" t="s">
        <v>276</v>
      </c>
      <c r="AQ278" s="1">
        <v>3</v>
      </c>
    </row>
    <row r="279" spans="1:43" x14ac:dyDescent="0.2">
      <c r="A279" s="1" t="s">
        <v>681</v>
      </c>
      <c r="B279" s="1" t="s">
        <v>972</v>
      </c>
      <c r="C279" s="1" t="s">
        <v>1451</v>
      </c>
      <c r="D279" s="1" t="s">
        <v>1707</v>
      </c>
      <c r="E279" s="3">
        <v>35.755555555555553</v>
      </c>
      <c r="F279" s="3">
        <f t="shared" si="14"/>
        <v>143.01588888888887</v>
      </c>
      <c r="G279" s="3">
        <f>SUM(Table39[[#This Row],[RN Hours Contract (W/ Admin, DON)]], Table39[[#This Row],[LPN Contract Hours (w/ Admin)]], Table39[[#This Row],[CNA/NA/Med Aide Contract Hours]])</f>
        <v>0</v>
      </c>
      <c r="H279" s="4">
        <f>Table39[[#This Row],[Total Contract Hours]]/Table39[[#This Row],[Total Hours Nurse Staffing]]</f>
        <v>0</v>
      </c>
      <c r="I279" s="3">
        <f>SUM(Table39[[#This Row],[RN Hours]], Table39[[#This Row],[RN Admin Hours]], Table39[[#This Row],[RN DON Hours]])</f>
        <v>40.282777777777774</v>
      </c>
      <c r="J279" s="3">
        <f t="shared" si="12"/>
        <v>0</v>
      </c>
      <c r="K279" s="4">
        <f>Table39[[#This Row],[RN Hours Contract (W/ Admin, DON)]]/Table39[[#This Row],[RN Hours (w/ Admin, DON)]]</f>
        <v>0</v>
      </c>
      <c r="L279" s="3">
        <v>25.899444444444441</v>
      </c>
      <c r="M279" s="3">
        <v>0</v>
      </c>
      <c r="N279" s="4">
        <f>Table39[[#This Row],[RN Hours Contract]]/Table39[[#This Row],[RN Hours]]</f>
        <v>0</v>
      </c>
      <c r="O279" s="3">
        <v>10.027777777777779</v>
      </c>
      <c r="P279" s="3">
        <v>0</v>
      </c>
      <c r="Q279" s="4">
        <f>Table39[[#This Row],[RN Admin Hours Contract]]/Table39[[#This Row],[RN Admin Hours]]</f>
        <v>0</v>
      </c>
      <c r="R279" s="3">
        <v>4.3555555555555552</v>
      </c>
      <c r="S279" s="3">
        <v>0</v>
      </c>
      <c r="T279" s="4">
        <f>Table39[[#This Row],[RN DON Hours Contract]]/Table39[[#This Row],[RN DON Hours]]</f>
        <v>0</v>
      </c>
      <c r="U279" s="3">
        <f>SUM(Table39[[#This Row],[LPN Hours]], Table39[[#This Row],[LPN Admin Hours]])</f>
        <v>24.501777777777775</v>
      </c>
      <c r="V279" s="3">
        <f>Table39[[#This Row],[LPN Hours Contract]]+Table39[[#This Row],[LPN Admin Hours Contract]]</f>
        <v>0</v>
      </c>
      <c r="W279" s="4">
        <f t="shared" si="13"/>
        <v>0</v>
      </c>
      <c r="X279" s="3">
        <v>24.501777777777775</v>
      </c>
      <c r="Y279" s="3">
        <v>0</v>
      </c>
      <c r="Z279" s="4">
        <f>Table39[[#This Row],[LPN Hours Contract]]/Table39[[#This Row],[LPN Hours]]</f>
        <v>0</v>
      </c>
      <c r="AA279" s="3">
        <v>0</v>
      </c>
      <c r="AB279" s="3">
        <v>0</v>
      </c>
      <c r="AC279" s="4">
        <v>0</v>
      </c>
      <c r="AD279" s="3">
        <f>SUM(Table39[[#This Row],[CNA Hours]], Table39[[#This Row],[NA in Training Hours]], Table39[[#This Row],[Med Aide/Tech Hours]])</f>
        <v>78.231333333333325</v>
      </c>
      <c r="AE279" s="3">
        <f>SUM(Table39[[#This Row],[CNA Hours Contract]], Table39[[#This Row],[NA in Training Hours Contract]], Table39[[#This Row],[Med Aide/Tech Hours Contract]])</f>
        <v>0</v>
      </c>
      <c r="AF279" s="4">
        <f>Table39[[#This Row],[CNA/NA/Med Aide Contract Hours]]/Table39[[#This Row],[Total CNA, NA in Training, Med Aide/Tech Hours]]</f>
        <v>0</v>
      </c>
      <c r="AG279" s="3">
        <v>78.231333333333325</v>
      </c>
      <c r="AH279" s="3">
        <v>0</v>
      </c>
      <c r="AI279" s="4">
        <f>Table39[[#This Row],[CNA Hours Contract]]/Table39[[#This Row],[CNA Hours]]</f>
        <v>0</v>
      </c>
      <c r="AJ279" s="3">
        <v>0</v>
      </c>
      <c r="AK279" s="3">
        <v>0</v>
      </c>
      <c r="AL279" s="4">
        <v>0</v>
      </c>
      <c r="AM279" s="3">
        <v>0</v>
      </c>
      <c r="AN279" s="3">
        <v>0</v>
      </c>
      <c r="AO279" s="4">
        <v>0</v>
      </c>
      <c r="AP279" s="1" t="s">
        <v>277</v>
      </c>
      <c r="AQ279" s="1">
        <v>3</v>
      </c>
    </row>
    <row r="280" spans="1:43" x14ac:dyDescent="0.2">
      <c r="A280" s="1" t="s">
        <v>681</v>
      </c>
      <c r="B280" s="1" t="s">
        <v>973</v>
      </c>
      <c r="C280" s="1" t="s">
        <v>1455</v>
      </c>
      <c r="D280" s="1" t="s">
        <v>1723</v>
      </c>
      <c r="E280" s="3">
        <v>81.611111111111114</v>
      </c>
      <c r="F280" s="3">
        <f t="shared" si="14"/>
        <v>258.13777777777779</v>
      </c>
      <c r="G280" s="3">
        <f>SUM(Table39[[#This Row],[RN Hours Contract (W/ Admin, DON)]], Table39[[#This Row],[LPN Contract Hours (w/ Admin)]], Table39[[#This Row],[CNA/NA/Med Aide Contract Hours]])</f>
        <v>0</v>
      </c>
      <c r="H280" s="4">
        <f>Table39[[#This Row],[Total Contract Hours]]/Table39[[#This Row],[Total Hours Nurse Staffing]]</f>
        <v>0</v>
      </c>
      <c r="I280" s="3">
        <f>SUM(Table39[[#This Row],[RN Hours]], Table39[[#This Row],[RN Admin Hours]], Table39[[#This Row],[RN DON Hours]])</f>
        <v>50.921888888888887</v>
      </c>
      <c r="J280" s="3">
        <f t="shared" si="12"/>
        <v>0</v>
      </c>
      <c r="K280" s="4">
        <f>Table39[[#This Row],[RN Hours Contract (W/ Admin, DON)]]/Table39[[#This Row],[RN Hours (w/ Admin, DON)]]</f>
        <v>0</v>
      </c>
      <c r="L280" s="3">
        <v>30.032999999999998</v>
      </c>
      <c r="M280" s="3">
        <v>0</v>
      </c>
      <c r="N280" s="4">
        <f>Table39[[#This Row],[RN Hours Contract]]/Table39[[#This Row],[RN Hours]]</f>
        <v>0</v>
      </c>
      <c r="O280" s="3">
        <v>15.733333333333333</v>
      </c>
      <c r="P280" s="3">
        <v>0</v>
      </c>
      <c r="Q280" s="4">
        <f>Table39[[#This Row],[RN Admin Hours Contract]]/Table39[[#This Row],[RN Admin Hours]]</f>
        <v>0</v>
      </c>
      <c r="R280" s="3">
        <v>5.1555555555555559</v>
      </c>
      <c r="S280" s="3">
        <v>0</v>
      </c>
      <c r="T280" s="4">
        <f>Table39[[#This Row],[RN DON Hours Contract]]/Table39[[#This Row],[RN DON Hours]]</f>
        <v>0</v>
      </c>
      <c r="U280" s="3">
        <f>SUM(Table39[[#This Row],[LPN Hours]], Table39[[#This Row],[LPN Admin Hours]])</f>
        <v>55.08155555555556</v>
      </c>
      <c r="V280" s="3">
        <f>Table39[[#This Row],[LPN Hours Contract]]+Table39[[#This Row],[LPN Admin Hours Contract]]</f>
        <v>0</v>
      </c>
      <c r="W280" s="4">
        <f t="shared" si="13"/>
        <v>0</v>
      </c>
      <c r="X280" s="3">
        <v>55.08155555555556</v>
      </c>
      <c r="Y280" s="3">
        <v>0</v>
      </c>
      <c r="Z280" s="4">
        <f>Table39[[#This Row],[LPN Hours Contract]]/Table39[[#This Row],[LPN Hours]]</f>
        <v>0</v>
      </c>
      <c r="AA280" s="3">
        <v>0</v>
      </c>
      <c r="AB280" s="3">
        <v>0</v>
      </c>
      <c r="AC280" s="4">
        <v>0</v>
      </c>
      <c r="AD280" s="3">
        <f>SUM(Table39[[#This Row],[CNA Hours]], Table39[[#This Row],[NA in Training Hours]], Table39[[#This Row],[Med Aide/Tech Hours]])</f>
        <v>152.13433333333333</v>
      </c>
      <c r="AE280" s="3">
        <f>SUM(Table39[[#This Row],[CNA Hours Contract]], Table39[[#This Row],[NA in Training Hours Contract]], Table39[[#This Row],[Med Aide/Tech Hours Contract]])</f>
        <v>0</v>
      </c>
      <c r="AF280" s="4">
        <f>Table39[[#This Row],[CNA/NA/Med Aide Contract Hours]]/Table39[[#This Row],[Total CNA, NA in Training, Med Aide/Tech Hours]]</f>
        <v>0</v>
      </c>
      <c r="AG280" s="3">
        <v>119.98666666666666</v>
      </c>
      <c r="AH280" s="3">
        <v>0</v>
      </c>
      <c r="AI280" s="4">
        <f>Table39[[#This Row],[CNA Hours Contract]]/Table39[[#This Row],[CNA Hours]]</f>
        <v>0</v>
      </c>
      <c r="AJ280" s="3">
        <v>32.147666666666659</v>
      </c>
      <c r="AK280" s="3">
        <v>0</v>
      </c>
      <c r="AL280" s="4">
        <f>Table39[[#This Row],[NA in Training Hours Contract]]/Table39[[#This Row],[NA in Training Hours]]</f>
        <v>0</v>
      </c>
      <c r="AM280" s="3">
        <v>0</v>
      </c>
      <c r="AN280" s="3">
        <v>0</v>
      </c>
      <c r="AO280" s="4">
        <v>0</v>
      </c>
      <c r="AP280" s="1" t="s">
        <v>278</v>
      </c>
      <c r="AQ280" s="1">
        <v>3</v>
      </c>
    </row>
    <row r="281" spans="1:43" x14ac:dyDescent="0.2">
      <c r="A281" s="1" t="s">
        <v>681</v>
      </c>
      <c r="B281" s="1" t="s">
        <v>974</v>
      </c>
      <c r="C281" s="1" t="s">
        <v>1366</v>
      </c>
      <c r="D281" s="1" t="s">
        <v>1724</v>
      </c>
      <c r="E281" s="3">
        <v>179.84444444444443</v>
      </c>
      <c r="F281" s="3">
        <f t="shared" si="14"/>
        <v>706.77566666666667</v>
      </c>
      <c r="G281" s="3">
        <f>SUM(Table39[[#This Row],[RN Hours Contract (W/ Admin, DON)]], Table39[[#This Row],[LPN Contract Hours (w/ Admin)]], Table39[[#This Row],[CNA/NA/Med Aide Contract Hours]])</f>
        <v>63.941666666666663</v>
      </c>
      <c r="H281" s="4">
        <f>Table39[[#This Row],[Total Contract Hours]]/Table39[[#This Row],[Total Hours Nurse Staffing]]</f>
        <v>9.0469536066842521E-2</v>
      </c>
      <c r="I281" s="3">
        <f>SUM(Table39[[#This Row],[RN Hours]], Table39[[#This Row],[RN Admin Hours]], Table39[[#This Row],[RN DON Hours]])</f>
        <v>70.397222222222211</v>
      </c>
      <c r="J281" s="3">
        <f t="shared" si="12"/>
        <v>0</v>
      </c>
      <c r="K281" s="4">
        <f>Table39[[#This Row],[RN Hours Contract (W/ Admin, DON)]]/Table39[[#This Row],[RN Hours (w/ Admin, DON)]]</f>
        <v>0</v>
      </c>
      <c r="L281" s="3">
        <v>34.18333333333333</v>
      </c>
      <c r="M281" s="3">
        <v>0</v>
      </c>
      <c r="N281" s="4">
        <f>Table39[[#This Row],[RN Hours Contract]]/Table39[[#This Row],[RN Hours]]</f>
        <v>0</v>
      </c>
      <c r="O281" s="3">
        <v>30.524999999999999</v>
      </c>
      <c r="P281" s="3">
        <v>0</v>
      </c>
      <c r="Q281" s="4">
        <f>Table39[[#This Row],[RN Admin Hours Contract]]/Table39[[#This Row],[RN Admin Hours]]</f>
        <v>0</v>
      </c>
      <c r="R281" s="3">
        <v>5.6888888888888891</v>
      </c>
      <c r="S281" s="3">
        <v>0</v>
      </c>
      <c r="T281" s="4">
        <f>Table39[[#This Row],[RN DON Hours Contract]]/Table39[[#This Row],[RN DON Hours]]</f>
        <v>0</v>
      </c>
      <c r="U281" s="3">
        <f>SUM(Table39[[#This Row],[LPN Hours]], Table39[[#This Row],[LPN Admin Hours]])</f>
        <v>226.39977777777779</v>
      </c>
      <c r="V281" s="3">
        <f>Table39[[#This Row],[LPN Hours Contract]]+Table39[[#This Row],[LPN Admin Hours Contract]]</f>
        <v>32.049999999999997</v>
      </c>
      <c r="W281" s="4">
        <f t="shared" si="13"/>
        <v>0.14156374319173848</v>
      </c>
      <c r="X281" s="3">
        <v>191.53311111111111</v>
      </c>
      <c r="Y281" s="3">
        <v>32.049999999999997</v>
      </c>
      <c r="Z281" s="4">
        <f>Table39[[#This Row],[LPN Hours Contract]]/Table39[[#This Row],[LPN Hours]]</f>
        <v>0.16733399156977788</v>
      </c>
      <c r="AA281" s="3">
        <v>34.866666666666667</v>
      </c>
      <c r="AB281" s="3">
        <v>0</v>
      </c>
      <c r="AC281" s="4">
        <f>Table39[[#This Row],[LPN Admin Hours Contract]]/Table39[[#This Row],[LPN Admin Hours]]</f>
        <v>0</v>
      </c>
      <c r="AD281" s="3">
        <f>SUM(Table39[[#This Row],[CNA Hours]], Table39[[#This Row],[NA in Training Hours]], Table39[[#This Row],[Med Aide/Tech Hours]])</f>
        <v>409.97866666666664</v>
      </c>
      <c r="AE281" s="3">
        <f>SUM(Table39[[#This Row],[CNA Hours Contract]], Table39[[#This Row],[NA in Training Hours Contract]], Table39[[#This Row],[Med Aide/Tech Hours Contract]])</f>
        <v>31.891666666666666</v>
      </c>
      <c r="AF281" s="4">
        <f>Table39[[#This Row],[CNA/NA/Med Aide Contract Hours]]/Table39[[#This Row],[Total CNA, NA in Training, Med Aide/Tech Hours]]</f>
        <v>7.7788600382458925E-2</v>
      </c>
      <c r="AG281" s="3">
        <v>404.3631111111111</v>
      </c>
      <c r="AH281" s="3">
        <v>31.891666666666666</v>
      </c>
      <c r="AI281" s="4">
        <f>Table39[[#This Row],[CNA Hours Contract]]/Table39[[#This Row],[CNA Hours]]</f>
        <v>7.8868882423608261E-2</v>
      </c>
      <c r="AJ281" s="3">
        <v>5.615555555555555</v>
      </c>
      <c r="AK281" s="3">
        <v>0</v>
      </c>
      <c r="AL281" s="4">
        <f>Table39[[#This Row],[NA in Training Hours Contract]]/Table39[[#This Row],[NA in Training Hours]]</f>
        <v>0</v>
      </c>
      <c r="AM281" s="3">
        <v>0</v>
      </c>
      <c r="AN281" s="3">
        <v>0</v>
      </c>
      <c r="AO281" s="4">
        <v>0</v>
      </c>
      <c r="AP281" s="1" t="s">
        <v>279</v>
      </c>
      <c r="AQ281" s="1">
        <v>3</v>
      </c>
    </row>
    <row r="282" spans="1:43" x14ac:dyDescent="0.2">
      <c r="A282" s="1" t="s">
        <v>681</v>
      </c>
      <c r="B282" s="1" t="s">
        <v>975</v>
      </c>
      <c r="C282" s="1" t="s">
        <v>1443</v>
      </c>
      <c r="D282" s="1" t="s">
        <v>1727</v>
      </c>
      <c r="E282" s="3">
        <v>23.2</v>
      </c>
      <c r="F282" s="3">
        <f t="shared" si="14"/>
        <v>140.21366666666665</v>
      </c>
      <c r="G282" s="3">
        <f>SUM(Table39[[#This Row],[RN Hours Contract (W/ Admin, DON)]], Table39[[#This Row],[LPN Contract Hours (w/ Admin)]], Table39[[#This Row],[CNA/NA/Med Aide Contract Hours]])</f>
        <v>0</v>
      </c>
      <c r="H282" s="4">
        <f>Table39[[#This Row],[Total Contract Hours]]/Table39[[#This Row],[Total Hours Nurse Staffing]]</f>
        <v>0</v>
      </c>
      <c r="I282" s="3">
        <f>SUM(Table39[[#This Row],[RN Hours]], Table39[[#This Row],[RN Admin Hours]], Table39[[#This Row],[RN DON Hours]])</f>
        <v>49.930666666666667</v>
      </c>
      <c r="J282" s="3">
        <f t="shared" si="12"/>
        <v>0</v>
      </c>
      <c r="K282" s="4">
        <f>Table39[[#This Row],[RN Hours Contract (W/ Admin, DON)]]/Table39[[#This Row],[RN Hours (w/ Admin, DON)]]</f>
        <v>0</v>
      </c>
      <c r="L282" s="3">
        <v>38.438111111111112</v>
      </c>
      <c r="M282" s="3">
        <v>0</v>
      </c>
      <c r="N282" s="4">
        <f>Table39[[#This Row],[RN Hours Contract]]/Table39[[#This Row],[RN Hours]]</f>
        <v>0</v>
      </c>
      <c r="O282" s="3">
        <v>6.322222222222222</v>
      </c>
      <c r="P282" s="3">
        <v>0</v>
      </c>
      <c r="Q282" s="4">
        <f>Table39[[#This Row],[RN Admin Hours Contract]]/Table39[[#This Row],[RN Admin Hours]]</f>
        <v>0</v>
      </c>
      <c r="R282" s="3">
        <v>5.1703333333333328</v>
      </c>
      <c r="S282" s="3">
        <v>0</v>
      </c>
      <c r="T282" s="4">
        <f>Table39[[#This Row],[RN DON Hours Contract]]/Table39[[#This Row],[RN DON Hours]]</f>
        <v>0</v>
      </c>
      <c r="U282" s="3">
        <f>SUM(Table39[[#This Row],[LPN Hours]], Table39[[#This Row],[LPN Admin Hours]])</f>
        <v>26.047000000000001</v>
      </c>
      <c r="V282" s="3">
        <f>Table39[[#This Row],[LPN Hours Contract]]+Table39[[#This Row],[LPN Admin Hours Contract]]</f>
        <v>0</v>
      </c>
      <c r="W282" s="4">
        <f t="shared" si="13"/>
        <v>0</v>
      </c>
      <c r="X282" s="3">
        <v>26.047000000000001</v>
      </c>
      <c r="Y282" s="3">
        <v>0</v>
      </c>
      <c r="Z282" s="4">
        <f>Table39[[#This Row],[LPN Hours Contract]]/Table39[[#This Row],[LPN Hours]]</f>
        <v>0</v>
      </c>
      <c r="AA282" s="3">
        <v>0</v>
      </c>
      <c r="AB282" s="3">
        <v>0</v>
      </c>
      <c r="AC282" s="4">
        <v>0</v>
      </c>
      <c r="AD282" s="3">
        <f>SUM(Table39[[#This Row],[CNA Hours]], Table39[[#This Row],[NA in Training Hours]], Table39[[#This Row],[Med Aide/Tech Hours]])</f>
        <v>64.236000000000004</v>
      </c>
      <c r="AE282" s="3">
        <f>SUM(Table39[[#This Row],[CNA Hours Contract]], Table39[[#This Row],[NA in Training Hours Contract]], Table39[[#This Row],[Med Aide/Tech Hours Contract]])</f>
        <v>0</v>
      </c>
      <c r="AF282" s="4">
        <f>Table39[[#This Row],[CNA/NA/Med Aide Contract Hours]]/Table39[[#This Row],[Total CNA, NA in Training, Med Aide/Tech Hours]]</f>
        <v>0</v>
      </c>
      <c r="AG282" s="3">
        <v>64.236000000000004</v>
      </c>
      <c r="AH282" s="3">
        <v>0</v>
      </c>
      <c r="AI282" s="4">
        <f>Table39[[#This Row],[CNA Hours Contract]]/Table39[[#This Row],[CNA Hours]]</f>
        <v>0</v>
      </c>
      <c r="AJ282" s="3">
        <v>0</v>
      </c>
      <c r="AK282" s="3">
        <v>0</v>
      </c>
      <c r="AL282" s="4">
        <v>0</v>
      </c>
      <c r="AM282" s="3">
        <v>0</v>
      </c>
      <c r="AN282" s="3">
        <v>0</v>
      </c>
      <c r="AO282" s="4">
        <v>0</v>
      </c>
      <c r="AP282" s="1" t="s">
        <v>280</v>
      </c>
      <c r="AQ282" s="1">
        <v>3</v>
      </c>
    </row>
    <row r="283" spans="1:43" x14ac:dyDescent="0.2">
      <c r="A283" s="1" t="s">
        <v>681</v>
      </c>
      <c r="B283" s="1" t="s">
        <v>976</v>
      </c>
      <c r="C283" s="1" t="s">
        <v>1388</v>
      </c>
      <c r="D283" s="1" t="s">
        <v>1726</v>
      </c>
      <c r="E283" s="3">
        <v>82.655555555555551</v>
      </c>
      <c r="F283" s="3">
        <f t="shared" si="14"/>
        <v>299.93333333333334</v>
      </c>
      <c r="G283" s="3">
        <f>SUM(Table39[[#This Row],[RN Hours Contract (W/ Admin, DON)]], Table39[[#This Row],[LPN Contract Hours (w/ Admin)]], Table39[[#This Row],[CNA/NA/Med Aide Contract Hours]])</f>
        <v>0</v>
      </c>
      <c r="H283" s="4">
        <f>Table39[[#This Row],[Total Contract Hours]]/Table39[[#This Row],[Total Hours Nurse Staffing]]</f>
        <v>0</v>
      </c>
      <c r="I283" s="3">
        <f>SUM(Table39[[#This Row],[RN Hours]], Table39[[#This Row],[RN Admin Hours]], Table39[[#This Row],[RN DON Hours]])</f>
        <v>61.050000000000004</v>
      </c>
      <c r="J283" s="3">
        <f t="shared" si="12"/>
        <v>0</v>
      </c>
      <c r="K283" s="4">
        <f>Table39[[#This Row],[RN Hours Contract (W/ Admin, DON)]]/Table39[[#This Row],[RN Hours (w/ Admin, DON)]]</f>
        <v>0</v>
      </c>
      <c r="L283" s="3">
        <v>46.405555555555559</v>
      </c>
      <c r="M283" s="3">
        <v>0</v>
      </c>
      <c r="N283" s="4">
        <f>Table39[[#This Row],[RN Hours Contract]]/Table39[[#This Row],[RN Hours]]</f>
        <v>0</v>
      </c>
      <c r="O283" s="3">
        <v>9.6444444444444439</v>
      </c>
      <c r="P283" s="3">
        <v>0</v>
      </c>
      <c r="Q283" s="4">
        <f>Table39[[#This Row],[RN Admin Hours Contract]]/Table39[[#This Row],[RN Admin Hours]]</f>
        <v>0</v>
      </c>
      <c r="R283" s="3">
        <v>5</v>
      </c>
      <c r="S283" s="3">
        <v>0</v>
      </c>
      <c r="T283" s="4">
        <f>Table39[[#This Row],[RN DON Hours Contract]]/Table39[[#This Row],[RN DON Hours]]</f>
        <v>0</v>
      </c>
      <c r="U283" s="3">
        <f>SUM(Table39[[#This Row],[LPN Hours]], Table39[[#This Row],[LPN Admin Hours]])</f>
        <v>63.424999999999997</v>
      </c>
      <c r="V283" s="3">
        <f>Table39[[#This Row],[LPN Hours Contract]]+Table39[[#This Row],[LPN Admin Hours Contract]]</f>
        <v>0</v>
      </c>
      <c r="W283" s="4">
        <f t="shared" si="13"/>
        <v>0</v>
      </c>
      <c r="X283" s="3">
        <v>63.424999999999997</v>
      </c>
      <c r="Y283" s="3">
        <v>0</v>
      </c>
      <c r="Z283" s="4">
        <f>Table39[[#This Row],[LPN Hours Contract]]/Table39[[#This Row],[LPN Hours]]</f>
        <v>0</v>
      </c>
      <c r="AA283" s="3">
        <v>0</v>
      </c>
      <c r="AB283" s="3">
        <v>0</v>
      </c>
      <c r="AC283" s="4">
        <v>0</v>
      </c>
      <c r="AD283" s="3">
        <f>SUM(Table39[[#This Row],[CNA Hours]], Table39[[#This Row],[NA in Training Hours]], Table39[[#This Row],[Med Aide/Tech Hours]])</f>
        <v>175.45833333333334</v>
      </c>
      <c r="AE283" s="3">
        <f>SUM(Table39[[#This Row],[CNA Hours Contract]], Table39[[#This Row],[NA in Training Hours Contract]], Table39[[#This Row],[Med Aide/Tech Hours Contract]])</f>
        <v>0</v>
      </c>
      <c r="AF283" s="4">
        <f>Table39[[#This Row],[CNA/NA/Med Aide Contract Hours]]/Table39[[#This Row],[Total CNA, NA in Training, Med Aide/Tech Hours]]</f>
        <v>0</v>
      </c>
      <c r="AG283" s="3">
        <v>175.45833333333334</v>
      </c>
      <c r="AH283" s="3">
        <v>0</v>
      </c>
      <c r="AI283" s="4">
        <f>Table39[[#This Row],[CNA Hours Contract]]/Table39[[#This Row],[CNA Hours]]</f>
        <v>0</v>
      </c>
      <c r="AJ283" s="3">
        <v>0</v>
      </c>
      <c r="AK283" s="3">
        <v>0</v>
      </c>
      <c r="AL283" s="4">
        <v>0</v>
      </c>
      <c r="AM283" s="3">
        <v>0</v>
      </c>
      <c r="AN283" s="3">
        <v>0</v>
      </c>
      <c r="AO283" s="4">
        <v>0</v>
      </c>
      <c r="AP283" s="1" t="s">
        <v>281</v>
      </c>
      <c r="AQ283" s="1">
        <v>3</v>
      </c>
    </row>
    <row r="284" spans="1:43" x14ac:dyDescent="0.2">
      <c r="A284" s="1" t="s">
        <v>681</v>
      </c>
      <c r="B284" s="1" t="s">
        <v>977</v>
      </c>
      <c r="C284" s="1" t="s">
        <v>1375</v>
      </c>
      <c r="D284" s="1" t="s">
        <v>1731</v>
      </c>
      <c r="E284" s="3">
        <v>147.86666666666667</v>
      </c>
      <c r="F284" s="3">
        <f t="shared" si="14"/>
        <v>475.37333333333333</v>
      </c>
      <c r="G284" s="3">
        <f>SUM(Table39[[#This Row],[RN Hours Contract (W/ Admin, DON)]], Table39[[#This Row],[LPN Contract Hours (w/ Admin)]], Table39[[#This Row],[CNA/NA/Med Aide Contract Hours]])</f>
        <v>50.337777777777767</v>
      </c>
      <c r="H284" s="4">
        <f>Table39[[#This Row],[Total Contract Hours]]/Table39[[#This Row],[Total Hours Nurse Staffing]]</f>
        <v>0.10589104236202655</v>
      </c>
      <c r="I284" s="3">
        <f>SUM(Table39[[#This Row],[RN Hours]], Table39[[#This Row],[RN Admin Hours]], Table39[[#This Row],[RN DON Hours]])</f>
        <v>71.437777777777768</v>
      </c>
      <c r="J284" s="3">
        <f t="shared" si="12"/>
        <v>12.462222222222218</v>
      </c>
      <c r="K284" s="4">
        <f>Table39[[#This Row],[RN Hours Contract (W/ Admin, DON)]]/Table39[[#This Row],[RN Hours (w/ Admin, DON)]]</f>
        <v>0.17444862662145763</v>
      </c>
      <c r="L284" s="3">
        <v>50.678888888888892</v>
      </c>
      <c r="M284" s="3">
        <v>12.462222222222218</v>
      </c>
      <c r="N284" s="4">
        <f>Table39[[#This Row],[RN Hours Contract]]/Table39[[#This Row],[RN Hours]]</f>
        <v>0.24590559294906922</v>
      </c>
      <c r="O284" s="3">
        <v>15.336666666666666</v>
      </c>
      <c r="P284" s="3">
        <v>0</v>
      </c>
      <c r="Q284" s="4">
        <f>Table39[[#This Row],[RN Admin Hours Contract]]/Table39[[#This Row],[RN Admin Hours]]</f>
        <v>0</v>
      </c>
      <c r="R284" s="3">
        <v>5.4222222222222225</v>
      </c>
      <c r="S284" s="3">
        <v>0</v>
      </c>
      <c r="T284" s="4">
        <f>Table39[[#This Row],[RN DON Hours Contract]]/Table39[[#This Row],[RN DON Hours]]</f>
        <v>0</v>
      </c>
      <c r="U284" s="3">
        <f>SUM(Table39[[#This Row],[LPN Hours]], Table39[[#This Row],[LPN Admin Hours]])</f>
        <v>118.10222222222222</v>
      </c>
      <c r="V284" s="3">
        <f>Table39[[#This Row],[LPN Hours Contract]]+Table39[[#This Row],[LPN Admin Hours Contract]]</f>
        <v>13.94333333333333</v>
      </c>
      <c r="W284" s="4">
        <f t="shared" si="13"/>
        <v>0.11806156625145822</v>
      </c>
      <c r="X284" s="3">
        <v>118.10222222222222</v>
      </c>
      <c r="Y284" s="3">
        <v>13.94333333333333</v>
      </c>
      <c r="Z284" s="4">
        <f>Table39[[#This Row],[LPN Hours Contract]]/Table39[[#This Row],[LPN Hours]]</f>
        <v>0.11806156625145822</v>
      </c>
      <c r="AA284" s="3">
        <v>0</v>
      </c>
      <c r="AB284" s="3">
        <v>0</v>
      </c>
      <c r="AC284" s="4">
        <v>0</v>
      </c>
      <c r="AD284" s="3">
        <f>SUM(Table39[[#This Row],[CNA Hours]], Table39[[#This Row],[NA in Training Hours]], Table39[[#This Row],[Med Aide/Tech Hours]])</f>
        <v>285.83333333333331</v>
      </c>
      <c r="AE284" s="3">
        <f>SUM(Table39[[#This Row],[CNA Hours Contract]], Table39[[#This Row],[NA in Training Hours Contract]], Table39[[#This Row],[Med Aide/Tech Hours Contract]])</f>
        <v>23.932222222222219</v>
      </c>
      <c r="AF284" s="4">
        <f>Table39[[#This Row],[CNA/NA/Med Aide Contract Hours]]/Table39[[#This Row],[Total CNA, NA in Training, Med Aide/Tech Hours]]</f>
        <v>8.3727891156462578E-2</v>
      </c>
      <c r="AG284" s="3">
        <v>285.83333333333331</v>
      </c>
      <c r="AH284" s="3">
        <v>23.932222222222219</v>
      </c>
      <c r="AI284" s="4">
        <f>Table39[[#This Row],[CNA Hours Contract]]/Table39[[#This Row],[CNA Hours]]</f>
        <v>8.3727891156462578E-2</v>
      </c>
      <c r="AJ284" s="3">
        <v>0</v>
      </c>
      <c r="AK284" s="3">
        <v>0</v>
      </c>
      <c r="AL284" s="4">
        <v>0</v>
      </c>
      <c r="AM284" s="3">
        <v>0</v>
      </c>
      <c r="AN284" s="3">
        <v>0</v>
      </c>
      <c r="AO284" s="4">
        <v>0</v>
      </c>
      <c r="AP284" s="1" t="s">
        <v>282</v>
      </c>
      <c r="AQ284" s="1">
        <v>3</v>
      </c>
    </row>
    <row r="285" spans="1:43" x14ac:dyDescent="0.2">
      <c r="A285" s="1" t="s">
        <v>681</v>
      </c>
      <c r="B285" s="1" t="s">
        <v>978</v>
      </c>
      <c r="C285" s="1" t="s">
        <v>1454</v>
      </c>
      <c r="D285" s="1" t="s">
        <v>1720</v>
      </c>
      <c r="E285" s="3">
        <v>47.711111111111109</v>
      </c>
      <c r="F285" s="3">
        <f t="shared" si="14"/>
        <v>172.38888888888891</v>
      </c>
      <c r="G285" s="3">
        <f>SUM(Table39[[#This Row],[RN Hours Contract (W/ Admin, DON)]], Table39[[#This Row],[LPN Contract Hours (w/ Admin)]], Table39[[#This Row],[CNA/NA/Med Aide Contract Hours]])</f>
        <v>0</v>
      </c>
      <c r="H285" s="4">
        <f>Table39[[#This Row],[Total Contract Hours]]/Table39[[#This Row],[Total Hours Nurse Staffing]]</f>
        <v>0</v>
      </c>
      <c r="I285" s="3">
        <f>SUM(Table39[[#This Row],[RN Hours]], Table39[[#This Row],[RN Admin Hours]], Table39[[#This Row],[RN DON Hours]])</f>
        <v>56.497222222222227</v>
      </c>
      <c r="J285" s="3">
        <f t="shared" si="12"/>
        <v>0</v>
      </c>
      <c r="K285" s="4">
        <f>Table39[[#This Row],[RN Hours Contract (W/ Admin, DON)]]/Table39[[#This Row],[RN Hours (w/ Admin, DON)]]</f>
        <v>0</v>
      </c>
      <c r="L285" s="3">
        <v>45.386111111111113</v>
      </c>
      <c r="M285" s="3">
        <v>0</v>
      </c>
      <c r="N285" s="4">
        <f>Table39[[#This Row],[RN Hours Contract]]/Table39[[#This Row],[RN Hours]]</f>
        <v>0</v>
      </c>
      <c r="O285" s="3">
        <v>5.5111111111111111</v>
      </c>
      <c r="P285" s="3">
        <v>0</v>
      </c>
      <c r="Q285" s="4">
        <f>Table39[[#This Row],[RN Admin Hours Contract]]/Table39[[#This Row],[RN Admin Hours]]</f>
        <v>0</v>
      </c>
      <c r="R285" s="3">
        <v>5.6</v>
      </c>
      <c r="S285" s="3">
        <v>0</v>
      </c>
      <c r="T285" s="4">
        <f>Table39[[#This Row],[RN DON Hours Contract]]/Table39[[#This Row],[RN DON Hours]]</f>
        <v>0</v>
      </c>
      <c r="U285" s="3">
        <f>SUM(Table39[[#This Row],[LPN Hours]], Table39[[#This Row],[LPN Admin Hours]])</f>
        <v>45.797222222222224</v>
      </c>
      <c r="V285" s="3">
        <f>Table39[[#This Row],[LPN Hours Contract]]+Table39[[#This Row],[LPN Admin Hours Contract]]</f>
        <v>0</v>
      </c>
      <c r="W285" s="4">
        <f t="shared" si="13"/>
        <v>0</v>
      </c>
      <c r="X285" s="3">
        <v>45.797222222222224</v>
      </c>
      <c r="Y285" s="3">
        <v>0</v>
      </c>
      <c r="Z285" s="4">
        <f>Table39[[#This Row],[LPN Hours Contract]]/Table39[[#This Row],[LPN Hours]]</f>
        <v>0</v>
      </c>
      <c r="AA285" s="3">
        <v>0</v>
      </c>
      <c r="AB285" s="3">
        <v>0</v>
      </c>
      <c r="AC285" s="4">
        <v>0</v>
      </c>
      <c r="AD285" s="3">
        <f>SUM(Table39[[#This Row],[CNA Hours]], Table39[[#This Row],[NA in Training Hours]], Table39[[#This Row],[Med Aide/Tech Hours]])</f>
        <v>70.094444444444449</v>
      </c>
      <c r="AE285" s="3">
        <f>SUM(Table39[[#This Row],[CNA Hours Contract]], Table39[[#This Row],[NA in Training Hours Contract]], Table39[[#This Row],[Med Aide/Tech Hours Contract]])</f>
        <v>0</v>
      </c>
      <c r="AF285" s="4">
        <f>Table39[[#This Row],[CNA/NA/Med Aide Contract Hours]]/Table39[[#This Row],[Total CNA, NA in Training, Med Aide/Tech Hours]]</f>
        <v>0</v>
      </c>
      <c r="AG285" s="3">
        <v>70.094444444444449</v>
      </c>
      <c r="AH285" s="3">
        <v>0</v>
      </c>
      <c r="AI285" s="4">
        <f>Table39[[#This Row],[CNA Hours Contract]]/Table39[[#This Row],[CNA Hours]]</f>
        <v>0</v>
      </c>
      <c r="AJ285" s="3">
        <v>0</v>
      </c>
      <c r="AK285" s="3">
        <v>0</v>
      </c>
      <c r="AL285" s="4">
        <v>0</v>
      </c>
      <c r="AM285" s="3">
        <v>0</v>
      </c>
      <c r="AN285" s="3">
        <v>0</v>
      </c>
      <c r="AO285" s="4">
        <v>0</v>
      </c>
      <c r="AP285" s="1" t="s">
        <v>283</v>
      </c>
      <c r="AQ285" s="1">
        <v>3</v>
      </c>
    </row>
    <row r="286" spans="1:43" x14ac:dyDescent="0.2">
      <c r="A286" s="1" t="s">
        <v>681</v>
      </c>
      <c r="B286" s="1" t="s">
        <v>979</v>
      </c>
      <c r="C286" s="1" t="s">
        <v>1576</v>
      </c>
      <c r="D286" s="1" t="s">
        <v>1720</v>
      </c>
      <c r="E286" s="3">
        <v>94.233333333333334</v>
      </c>
      <c r="F286" s="3">
        <f t="shared" si="14"/>
        <v>296.85000000000002</v>
      </c>
      <c r="G286" s="3">
        <f>SUM(Table39[[#This Row],[RN Hours Contract (W/ Admin, DON)]], Table39[[#This Row],[LPN Contract Hours (w/ Admin)]], Table39[[#This Row],[CNA/NA/Med Aide Contract Hours]])</f>
        <v>0</v>
      </c>
      <c r="H286" s="4">
        <f>Table39[[#This Row],[Total Contract Hours]]/Table39[[#This Row],[Total Hours Nurse Staffing]]</f>
        <v>0</v>
      </c>
      <c r="I286" s="3">
        <f>SUM(Table39[[#This Row],[RN Hours]], Table39[[#This Row],[RN Admin Hours]], Table39[[#This Row],[RN DON Hours]])</f>
        <v>67.422222222222217</v>
      </c>
      <c r="J286" s="3">
        <f t="shared" si="12"/>
        <v>0</v>
      </c>
      <c r="K286" s="4">
        <f>Table39[[#This Row],[RN Hours Contract (W/ Admin, DON)]]/Table39[[#This Row],[RN Hours (w/ Admin, DON)]]</f>
        <v>0</v>
      </c>
      <c r="L286" s="3">
        <v>55.6</v>
      </c>
      <c r="M286" s="3">
        <v>0</v>
      </c>
      <c r="N286" s="4">
        <f>Table39[[#This Row],[RN Hours Contract]]/Table39[[#This Row],[RN Hours]]</f>
        <v>0</v>
      </c>
      <c r="O286" s="3">
        <v>6.3111111111111109</v>
      </c>
      <c r="P286" s="3">
        <v>0</v>
      </c>
      <c r="Q286" s="4">
        <f>Table39[[#This Row],[RN Admin Hours Contract]]/Table39[[#This Row],[RN Admin Hours]]</f>
        <v>0</v>
      </c>
      <c r="R286" s="3">
        <v>5.5111111111111111</v>
      </c>
      <c r="S286" s="3">
        <v>0</v>
      </c>
      <c r="T286" s="4">
        <f>Table39[[#This Row],[RN DON Hours Contract]]/Table39[[#This Row],[RN DON Hours]]</f>
        <v>0</v>
      </c>
      <c r="U286" s="3">
        <f>SUM(Table39[[#This Row],[LPN Hours]], Table39[[#This Row],[LPN Admin Hours]])</f>
        <v>67.438888888888897</v>
      </c>
      <c r="V286" s="3">
        <f>Table39[[#This Row],[LPN Hours Contract]]+Table39[[#This Row],[LPN Admin Hours Contract]]</f>
        <v>0</v>
      </c>
      <c r="W286" s="4">
        <f t="shared" si="13"/>
        <v>0</v>
      </c>
      <c r="X286" s="3">
        <v>61.62777777777778</v>
      </c>
      <c r="Y286" s="3">
        <v>0</v>
      </c>
      <c r="Z286" s="4">
        <f>Table39[[#This Row],[LPN Hours Contract]]/Table39[[#This Row],[LPN Hours]]</f>
        <v>0</v>
      </c>
      <c r="AA286" s="3">
        <v>5.8111111111111109</v>
      </c>
      <c r="AB286" s="3">
        <v>0</v>
      </c>
      <c r="AC286" s="4">
        <f>Table39[[#This Row],[LPN Admin Hours Contract]]/Table39[[#This Row],[LPN Admin Hours]]</f>
        <v>0</v>
      </c>
      <c r="AD286" s="3">
        <f>SUM(Table39[[#This Row],[CNA Hours]], Table39[[#This Row],[NA in Training Hours]], Table39[[#This Row],[Med Aide/Tech Hours]])</f>
        <v>161.98888888888888</v>
      </c>
      <c r="AE286" s="3">
        <f>SUM(Table39[[#This Row],[CNA Hours Contract]], Table39[[#This Row],[NA in Training Hours Contract]], Table39[[#This Row],[Med Aide/Tech Hours Contract]])</f>
        <v>0</v>
      </c>
      <c r="AF286" s="4">
        <f>Table39[[#This Row],[CNA/NA/Med Aide Contract Hours]]/Table39[[#This Row],[Total CNA, NA in Training, Med Aide/Tech Hours]]</f>
        <v>0</v>
      </c>
      <c r="AG286" s="3">
        <v>161.98888888888888</v>
      </c>
      <c r="AH286" s="3">
        <v>0</v>
      </c>
      <c r="AI286" s="4">
        <f>Table39[[#This Row],[CNA Hours Contract]]/Table39[[#This Row],[CNA Hours]]</f>
        <v>0</v>
      </c>
      <c r="AJ286" s="3">
        <v>0</v>
      </c>
      <c r="AK286" s="3">
        <v>0</v>
      </c>
      <c r="AL286" s="4">
        <v>0</v>
      </c>
      <c r="AM286" s="3">
        <v>0</v>
      </c>
      <c r="AN286" s="3">
        <v>0</v>
      </c>
      <c r="AO286" s="4">
        <v>0</v>
      </c>
      <c r="AP286" s="1" t="s">
        <v>284</v>
      </c>
      <c r="AQ286" s="1">
        <v>3</v>
      </c>
    </row>
    <row r="287" spans="1:43" x14ac:dyDescent="0.2">
      <c r="A287" s="1" t="s">
        <v>681</v>
      </c>
      <c r="B287" s="1" t="s">
        <v>980</v>
      </c>
      <c r="C287" s="1" t="s">
        <v>1391</v>
      </c>
      <c r="D287" s="1" t="s">
        <v>1692</v>
      </c>
      <c r="E287" s="3">
        <v>51.855555555555554</v>
      </c>
      <c r="F287" s="3">
        <f t="shared" si="14"/>
        <v>196.09</v>
      </c>
      <c r="G287" s="3">
        <f>SUM(Table39[[#This Row],[RN Hours Contract (W/ Admin, DON)]], Table39[[#This Row],[LPN Contract Hours (w/ Admin)]], Table39[[#This Row],[CNA/NA/Med Aide Contract Hours]])</f>
        <v>29.877111111111113</v>
      </c>
      <c r="H287" s="4">
        <f>Table39[[#This Row],[Total Contract Hours]]/Table39[[#This Row],[Total Hours Nurse Staffing]]</f>
        <v>0.15236427717431339</v>
      </c>
      <c r="I287" s="3">
        <f>SUM(Table39[[#This Row],[RN Hours]], Table39[[#This Row],[RN Admin Hours]], Table39[[#This Row],[RN DON Hours]])</f>
        <v>35.023555555555561</v>
      </c>
      <c r="J287" s="3">
        <f t="shared" si="12"/>
        <v>1.6666666666666667</v>
      </c>
      <c r="K287" s="4">
        <f>Table39[[#This Row],[RN Hours Contract (W/ Admin, DON)]]/Table39[[#This Row],[RN Hours (w/ Admin, DON)]]</f>
        <v>4.7587020798700551E-2</v>
      </c>
      <c r="L287" s="3">
        <v>27.949333333333335</v>
      </c>
      <c r="M287" s="3">
        <v>1.5</v>
      </c>
      <c r="N287" s="4">
        <f>Table39[[#This Row],[RN Hours Contract]]/Table39[[#This Row],[RN Hours]]</f>
        <v>5.3668543077950576E-2</v>
      </c>
      <c r="O287" s="3">
        <v>0.16666666666666666</v>
      </c>
      <c r="P287" s="3">
        <v>0.16666666666666666</v>
      </c>
      <c r="Q287" s="4">
        <f>Table39[[#This Row],[RN Admin Hours Contract]]/Table39[[#This Row],[RN Admin Hours]]</f>
        <v>1</v>
      </c>
      <c r="R287" s="3">
        <v>6.9075555555555548</v>
      </c>
      <c r="S287" s="3">
        <v>0</v>
      </c>
      <c r="T287" s="4">
        <f>Table39[[#This Row],[RN DON Hours Contract]]/Table39[[#This Row],[RN DON Hours]]</f>
        <v>0</v>
      </c>
      <c r="U287" s="3">
        <f>SUM(Table39[[#This Row],[LPN Hours]], Table39[[#This Row],[LPN Admin Hours]])</f>
        <v>55.830666666666673</v>
      </c>
      <c r="V287" s="3">
        <f>Table39[[#This Row],[LPN Hours Contract]]+Table39[[#This Row],[LPN Admin Hours Contract]]</f>
        <v>13.049333333333335</v>
      </c>
      <c r="W287" s="4">
        <f t="shared" si="13"/>
        <v>0.23373056623599933</v>
      </c>
      <c r="X287" s="3">
        <v>50.407000000000004</v>
      </c>
      <c r="Y287" s="3">
        <v>12.966000000000001</v>
      </c>
      <c r="Z287" s="4">
        <f>Table39[[#This Row],[LPN Hours Contract]]/Table39[[#This Row],[LPN Hours]]</f>
        <v>0.25722617890372368</v>
      </c>
      <c r="AA287" s="3">
        <v>5.4236666666666657</v>
      </c>
      <c r="AB287" s="3">
        <v>8.3333333333333329E-2</v>
      </c>
      <c r="AC287" s="4">
        <f>Table39[[#This Row],[LPN Admin Hours Contract]]/Table39[[#This Row],[LPN Admin Hours]]</f>
        <v>1.5364759387867988E-2</v>
      </c>
      <c r="AD287" s="3">
        <f>SUM(Table39[[#This Row],[CNA Hours]], Table39[[#This Row],[NA in Training Hours]], Table39[[#This Row],[Med Aide/Tech Hours]])</f>
        <v>105.23577777777777</v>
      </c>
      <c r="AE287" s="3">
        <f>SUM(Table39[[#This Row],[CNA Hours Contract]], Table39[[#This Row],[NA in Training Hours Contract]], Table39[[#This Row],[Med Aide/Tech Hours Contract]])</f>
        <v>15.161111111111111</v>
      </c>
      <c r="AF287" s="4">
        <f>Table39[[#This Row],[CNA/NA/Med Aide Contract Hours]]/Table39[[#This Row],[Total CNA, NA in Training, Med Aide/Tech Hours]]</f>
        <v>0.14406802925071957</v>
      </c>
      <c r="AG287" s="3">
        <v>105.23577777777777</v>
      </c>
      <c r="AH287" s="3">
        <v>15.161111111111111</v>
      </c>
      <c r="AI287" s="4">
        <f>Table39[[#This Row],[CNA Hours Contract]]/Table39[[#This Row],[CNA Hours]]</f>
        <v>0.14406802925071957</v>
      </c>
      <c r="AJ287" s="3">
        <v>0</v>
      </c>
      <c r="AK287" s="3">
        <v>0</v>
      </c>
      <c r="AL287" s="4">
        <v>0</v>
      </c>
      <c r="AM287" s="3">
        <v>0</v>
      </c>
      <c r="AN287" s="3">
        <v>0</v>
      </c>
      <c r="AO287" s="4">
        <v>0</v>
      </c>
      <c r="AP287" s="1" t="s">
        <v>285</v>
      </c>
      <c r="AQ287" s="1">
        <v>3</v>
      </c>
    </row>
    <row r="288" spans="1:43" x14ac:dyDescent="0.2">
      <c r="A288" s="1" t="s">
        <v>681</v>
      </c>
      <c r="B288" s="1" t="s">
        <v>981</v>
      </c>
      <c r="C288" s="1" t="s">
        <v>1443</v>
      </c>
      <c r="D288" s="1" t="s">
        <v>1727</v>
      </c>
      <c r="E288" s="3">
        <v>106.83333333333333</v>
      </c>
      <c r="F288" s="3">
        <f t="shared" si="14"/>
        <v>341.92666666666668</v>
      </c>
      <c r="G288" s="3">
        <f>SUM(Table39[[#This Row],[RN Hours Contract (W/ Admin, DON)]], Table39[[#This Row],[LPN Contract Hours (w/ Admin)]], Table39[[#This Row],[CNA/NA/Med Aide Contract Hours]])</f>
        <v>0</v>
      </c>
      <c r="H288" s="4">
        <f>Table39[[#This Row],[Total Contract Hours]]/Table39[[#This Row],[Total Hours Nurse Staffing]]</f>
        <v>0</v>
      </c>
      <c r="I288" s="3">
        <f>SUM(Table39[[#This Row],[RN Hours]], Table39[[#This Row],[RN Admin Hours]], Table39[[#This Row],[RN DON Hours]])</f>
        <v>56.513222222222218</v>
      </c>
      <c r="J288" s="3">
        <f t="shared" si="12"/>
        <v>0</v>
      </c>
      <c r="K288" s="4">
        <f>Table39[[#This Row],[RN Hours Contract (W/ Admin, DON)]]/Table39[[#This Row],[RN Hours (w/ Admin, DON)]]</f>
        <v>0</v>
      </c>
      <c r="L288" s="3">
        <v>15.45</v>
      </c>
      <c r="M288" s="3">
        <v>0</v>
      </c>
      <c r="N288" s="4">
        <f>Table39[[#This Row],[RN Hours Contract]]/Table39[[#This Row],[RN Hours]]</f>
        <v>0</v>
      </c>
      <c r="O288" s="3">
        <v>35.374333333333333</v>
      </c>
      <c r="P288" s="3">
        <v>0</v>
      </c>
      <c r="Q288" s="4">
        <f>Table39[[#This Row],[RN Admin Hours Contract]]/Table39[[#This Row],[RN Admin Hours]]</f>
        <v>0</v>
      </c>
      <c r="R288" s="3">
        <v>5.6888888888888891</v>
      </c>
      <c r="S288" s="3">
        <v>0</v>
      </c>
      <c r="T288" s="4">
        <f>Table39[[#This Row],[RN DON Hours Contract]]/Table39[[#This Row],[RN DON Hours]]</f>
        <v>0</v>
      </c>
      <c r="U288" s="3">
        <f>SUM(Table39[[#This Row],[LPN Hours]], Table39[[#This Row],[LPN Admin Hours]])</f>
        <v>89.451999999999998</v>
      </c>
      <c r="V288" s="3">
        <f>Table39[[#This Row],[LPN Hours Contract]]+Table39[[#This Row],[LPN Admin Hours Contract]]</f>
        <v>0</v>
      </c>
      <c r="W288" s="4">
        <f t="shared" si="13"/>
        <v>0</v>
      </c>
      <c r="X288" s="3">
        <v>89.451999999999998</v>
      </c>
      <c r="Y288" s="3">
        <v>0</v>
      </c>
      <c r="Z288" s="4">
        <f>Table39[[#This Row],[LPN Hours Contract]]/Table39[[#This Row],[LPN Hours]]</f>
        <v>0</v>
      </c>
      <c r="AA288" s="3">
        <v>0</v>
      </c>
      <c r="AB288" s="3">
        <v>0</v>
      </c>
      <c r="AC288" s="4">
        <v>0</v>
      </c>
      <c r="AD288" s="3">
        <f>SUM(Table39[[#This Row],[CNA Hours]], Table39[[#This Row],[NA in Training Hours]], Table39[[#This Row],[Med Aide/Tech Hours]])</f>
        <v>195.96144444444445</v>
      </c>
      <c r="AE288" s="3">
        <f>SUM(Table39[[#This Row],[CNA Hours Contract]], Table39[[#This Row],[NA in Training Hours Contract]], Table39[[#This Row],[Med Aide/Tech Hours Contract]])</f>
        <v>0</v>
      </c>
      <c r="AF288" s="4">
        <f>Table39[[#This Row],[CNA/NA/Med Aide Contract Hours]]/Table39[[#This Row],[Total CNA, NA in Training, Med Aide/Tech Hours]]</f>
        <v>0</v>
      </c>
      <c r="AG288" s="3">
        <v>180.69466666666668</v>
      </c>
      <c r="AH288" s="3">
        <v>0</v>
      </c>
      <c r="AI288" s="4">
        <f>Table39[[#This Row],[CNA Hours Contract]]/Table39[[#This Row],[CNA Hours]]</f>
        <v>0</v>
      </c>
      <c r="AJ288" s="3">
        <v>15.266777777777776</v>
      </c>
      <c r="AK288" s="3">
        <v>0</v>
      </c>
      <c r="AL288" s="4">
        <f>Table39[[#This Row],[NA in Training Hours Contract]]/Table39[[#This Row],[NA in Training Hours]]</f>
        <v>0</v>
      </c>
      <c r="AM288" s="3">
        <v>0</v>
      </c>
      <c r="AN288" s="3">
        <v>0</v>
      </c>
      <c r="AO288" s="4">
        <v>0</v>
      </c>
      <c r="AP288" s="1" t="s">
        <v>286</v>
      </c>
      <c r="AQ288" s="1">
        <v>3</v>
      </c>
    </row>
    <row r="289" spans="1:43" x14ac:dyDescent="0.2">
      <c r="A289" s="1" t="s">
        <v>681</v>
      </c>
      <c r="B289" s="1" t="s">
        <v>982</v>
      </c>
      <c r="C289" s="1" t="s">
        <v>1508</v>
      </c>
      <c r="D289" s="1" t="s">
        <v>1722</v>
      </c>
      <c r="E289" s="3">
        <v>149.44444444444446</v>
      </c>
      <c r="F289" s="3">
        <f t="shared" si="14"/>
        <v>465.4804444444444</v>
      </c>
      <c r="G289" s="3">
        <f>SUM(Table39[[#This Row],[RN Hours Contract (W/ Admin, DON)]], Table39[[#This Row],[LPN Contract Hours (w/ Admin)]], Table39[[#This Row],[CNA/NA/Med Aide Contract Hours]])</f>
        <v>28.683111111111117</v>
      </c>
      <c r="H289" s="4">
        <f>Table39[[#This Row],[Total Contract Hours]]/Table39[[#This Row],[Total Hours Nurse Staffing]]</f>
        <v>6.1620442820846534E-2</v>
      </c>
      <c r="I289" s="3">
        <f>SUM(Table39[[#This Row],[RN Hours]], Table39[[#This Row],[RN Admin Hours]], Table39[[#This Row],[RN DON Hours]])</f>
        <v>84.069000000000003</v>
      </c>
      <c r="J289" s="3">
        <f t="shared" si="12"/>
        <v>3.9656666666666669</v>
      </c>
      <c r="K289" s="4">
        <f>Table39[[#This Row],[RN Hours Contract (W/ Admin, DON)]]/Table39[[#This Row],[RN Hours (w/ Admin, DON)]]</f>
        <v>4.7171569385465115E-2</v>
      </c>
      <c r="L289" s="3">
        <v>55.93566666666667</v>
      </c>
      <c r="M289" s="3">
        <v>3.9656666666666669</v>
      </c>
      <c r="N289" s="4">
        <f>Table39[[#This Row],[RN Hours Contract]]/Table39[[#This Row],[RN Hours]]</f>
        <v>7.0896923251115865E-2</v>
      </c>
      <c r="O289" s="3">
        <v>23.288888888888888</v>
      </c>
      <c r="P289" s="3">
        <v>0</v>
      </c>
      <c r="Q289" s="4">
        <f>Table39[[#This Row],[RN Admin Hours Contract]]/Table39[[#This Row],[RN Admin Hours]]</f>
        <v>0</v>
      </c>
      <c r="R289" s="3">
        <v>4.8444444444444441</v>
      </c>
      <c r="S289" s="3">
        <v>0</v>
      </c>
      <c r="T289" s="4">
        <f>Table39[[#This Row],[RN DON Hours Contract]]/Table39[[#This Row],[RN DON Hours]]</f>
        <v>0</v>
      </c>
      <c r="U289" s="3">
        <f>SUM(Table39[[#This Row],[LPN Hours]], Table39[[#This Row],[LPN Admin Hours]])</f>
        <v>110.89811111111111</v>
      </c>
      <c r="V289" s="3">
        <f>Table39[[#This Row],[LPN Hours Contract]]+Table39[[#This Row],[LPN Admin Hours Contract]]</f>
        <v>20.804777777777783</v>
      </c>
      <c r="W289" s="4">
        <f t="shared" si="13"/>
        <v>0.18760263424985704</v>
      </c>
      <c r="X289" s="3">
        <v>110.89811111111111</v>
      </c>
      <c r="Y289" s="3">
        <v>20.804777777777783</v>
      </c>
      <c r="Z289" s="4">
        <f>Table39[[#This Row],[LPN Hours Contract]]/Table39[[#This Row],[LPN Hours]]</f>
        <v>0.18760263424985704</v>
      </c>
      <c r="AA289" s="3">
        <v>0</v>
      </c>
      <c r="AB289" s="3">
        <v>0</v>
      </c>
      <c r="AC289" s="4">
        <v>0</v>
      </c>
      <c r="AD289" s="3">
        <f>SUM(Table39[[#This Row],[CNA Hours]], Table39[[#This Row],[NA in Training Hours]], Table39[[#This Row],[Med Aide/Tech Hours]])</f>
        <v>270.51333333333332</v>
      </c>
      <c r="AE289" s="3">
        <f>SUM(Table39[[#This Row],[CNA Hours Contract]], Table39[[#This Row],[NA in Training Hours Contract]], Table39[[#This Row],[Med Aide/Tech Hours Contract]])</f>
        <v>3.912666666666667</v>
      </c>
      <c r="AF289" s="4">
        <f>Table39[[#This Row],[CNA/NA/Med Aide Contract Hours]]/Table39[[#This Row],[Total CNA, NA in Training, Med Aide/Tech Hours]]</f>
        <v>1.4463858836286567E-2</v>
      </c>
      <c r="AG289" s="3">
        <v>231.78155555555557</v>
      </c>
      <c r="AH289" s="3">
        <v>3.912666666666667</v>
      </c>
      <c r="AI289" s="4">
        <f>Table39[[#This Row],[CNA Hours Contract]]/Table39[[#This Row],[CNA Hours]]</f>
        <v>1.6880837033336944E-2</v>
      </c>
      <c r="AJ289" s="3">
        <v>38.731777777777779</v>
      </c>
      <c r="AK289" s="3">
        <v>0</v>
      </c>
      <c r="AL289" s="4">
        <f>Table39[[#This Row],[NA in Training Hours Contract]]/Table39[[#This Row],[NA in Training Hours]]</f>
        <v>0</v>
      </c>
      <c r="AM289" s="3">
        <v>0</v>
      </c>
      <c r="AN289" s="3">
        <v>0</v>
      </c>
      <c r="AO289" s="4">
        <v>0</v>
      </c>
      <c r="AP289" s="1" t="s">
        <v>287</v>
      </c>
      <c r="AQ289" s="1">
        <v>3</v>
      </c>
    </row>
    <row r="290" spans="1:43" x14ac:dyDescent="0.2">
      <c r="A290" s="1" t="s">
        <v>681</v>
      </c>
      <c r="B290" s="1" t="s">
        <v>983</v>
      </c>
      <c r="C290" s="1" t="s">
        <v>1474</v>
      </c>
      <c r="D290" s="1" t="s">
        <v>1724</v>
      </c>
      <c r="E290" s="3">
        <v>54.922222222222224</v>
      </c>
      <c r="F290" s="3">
        <f t="shared" si="14"/>
        <v>244.25288888888892</v>
      </c>
      <c r="G290" s="3">
        <f>SUM(Table39[[#This Row],[RN Hours Contract (W/ Admin, DON)]], Table39[[#This Row],[LPN Contract Hours (w/ Admin)]], Table39[[#This Row],[CNA/NA/Med Aide Contract Hours]])</f>
        <v>7.155555555555555</v>
      </c>
      <c r="H290" s="4">
        <f>Table39[[#This Row],[Total Contract Hours]]/Table39[[#This Row],[Total Hours Nurse Staffing]]</f>
        <v>2.9295684436349206E-2</v>
      </c>
      <c r="I290" s="3">
        <f>SUM(Table39[[#This Row],[RN Hours]], Table39[[#This Row],[RN Admin Hours]], Table39[[#This Row],[RN DON Hours]])</f>
        <v>47.593555555555554</v>
      </c>
      <c r="J290" s="3">
        <f t="shared" si="12"/>
        <v>1.0888888888888888</v>
      </c>
      <c r="K290" s="4">
        <f>Table39[[#This Row],[RN Hours Contract (W/ Admin, DON)]]/Table39[[#This Row],[RN Hours (w/ Admin, DON)]]</f>
        <v>2.2878914512235549E-2</v>
      </c>
      <c r="L290" s="3">
        <v>31.80188888888889</v>
      </c>
      <c r="M290" s="3">
        <v>1.0888888888888888</v>
      </c>
      <c r="N290" s="4">
        <f>Table39[[#This Row],[RN Hours Contract]]/Table39[[#This Row],[RN Hours]]</f>
        <v>3.4239755150812144E-2</v>
      </c>
      <c r="O290" s="3">
        <v>5.6</v>
      </c>
      <c r="P290" s="3">
        <v>0</v>
      </c>
      <c r="Q290" s="4">
        <f>Table39[[#This Row],[RN Admin Hours Contract]]/Table39[[#This Row],[RN Admin Hours]]</f>
        <v>0</v>
      </c>
      <c r="R290" s="3">
        <v>10.191666666666666</v>
      </c>
      <c r="S290" s="3">
        <v>0</v>
      </c>
      <c r="T290" s="4">
        <f>Table39[[#This Row],[RN DON Hours Contract]]/Table39[[#This Row],[RN DON Hours]]</f>
        <v>0</v>
      </c>
      <c r="U290" s="3">
        <f>SUM(Table39[[#This Row],[LPN Hours]], Table39[[#This Row],[LPN Admin Hours]])</f>
        <v>71.227444444444458</v>
      </c>
      <c r="V290" s="3">
        <f>Table39[[#This Row],[LPN Hours Contract]]+Table39[[#This Row],[LPN Admin Hours Contract]]</f>
        <v>6.0666666666666664</v>
      </c>
      <c r="W290" s="4">
        <f t="shared" si="13"/>
        <v>8.5173162030241126E-2</v>
      </c>
      <c r="X290" s="3">
        <v>70.810777777777787</v>
      </c>
      <c r="Y290" s="3">
        <v>6.0666666666666664</v>
      </c>
      <c r="Z290" s="4">
        <f>Table39[[#This Row],[LPN Hours Contract]]/Table39[[#This Row],[LPN Hours]]</f>
        <v>8.5674340221278289E-2</v>
      </c>
      <c r="AA290" s="3">
        <v>0.41666666666666669</v>
      </c>
      <c r="AB290" s="3">
        <v>0</v>
      </c>
      <c r="AC290" s="4">
        <f>Table39[[#This Row],[LPN Admin Hours Contract]]/Table39[[#This Row],[LPN Admin Hours]]</f>
        <v>0</v>
      </c>
      <c r="AD290" s="3">
        <f>SUM(Table39[[#This Row],[CNA Hours]], Table39[[#This Row],[NA in Training Hours]], Table39[[#This Row],[Med Aide/Tech Hours]])</f>
        <v>125.43188888888891</v>
      </c>
      <c r="AE290" s="3">
        <f>SUM(Table39[[#This Row],[CNA Hours Contract]], Table39[[#This Row],[NA in Training Hours Contract]], Table39[[#This Row],[Med Aide/Tech Hours Contract]])</f>
        <v>0</v>
      </c>
      <c r="AF290" s="4">
        <f>Table39[[#This Row],[CNA/NA/Med Aide Contract Hours]]/Table39[[#This Row],[Total CNA, NA in Training, Med Aide/Tech Hours]]</f>
        <v>0</v>
      </c>
      <c r="AG290" s="3">
        <v>122.80133333333335</v>
      </c>
      <c r="AH290" s="3">
        <v>0</v>
      </c>
      <c r="AI290" s="4">
        <f>Table39[[#This Row],[CNA Hours Contract]]/Table39[[#This Row],[CNA Hours]]</f>
        <v>0</v>
      </c>
      <c r="AJ290" s="3">
        <v>2.6305555555555555</v>
      </c>
      <c r="AK290" s="3">
        <v>0</v>
      </c>
      <c r="AL290" s="4">
        <f>Table39[[#This Row],[NA in Training Hours Contract]]/Table39[[#This Row],[NA in Training Hours]]</f>
        <v>0</v>
      </c>
      <c r="AM290" s="3">
        <v>0</v>
      </c>
      <c r="AN290" s="3">
        <v>0</v>
      </c>
      <c r="AO290" s="4">
        <v>0</v>
      </c>
      <c r="AP290" s="1" t="s">
        <v>288</v>
      </c>
      <c r="AQ290" s="1">
        <v>3</v>
      </c>
    </row>
    <row r="291" spans="1:43" x14ac:dyDescent="0.2">
      <c r="A291" s="1" t="s">
        <v>681</v>
      </c>
      <c r="B291" s="1" t="s">
        <v>984</v>
      </c>
      <c r="C291" s="1" t="s">
        <v>1592</v>
      </c>
      <c r="D291" s="1" t="s">
        <v>1751</v>
      </c>
      <c r="E291" s="3">
        <v>73.822222222222223</v>
      </c>
      <c r="F291" s="3">
        <f t="shared" si="14"/>
        <v>308.54022222222227</v>
      </c>
      <c r="G291" s="3">
        <f>SUM(Table39[[#This Row],[RN Hours Contract (W/ Admin, DON)]], Table39[[#This Row],[LPN Contract Hours (w/ Admin)]], Table39[[#This Row],[CNA/NA/Med Aide Contract Hours]])</f>
        <v>0</v>
      </c>
      <c r="H291" s="4">
        <f>Table39[[#This Row],[Total Contract Hours]]/Table39[[#This Row],[Total Hours Nurse Staffing]]</f>
        <v>0</v>
      </c>
      <c r="I291" s="3">
        <f>SUM(Table39[[#This Row],[RN Hours]], Table39[[#This Row],[RN Admin Hours]], Table39[[#This Row],[RN DON Hours]])</f>
        <v>54.26744444444445</v>
      </c>
      <c r="J291" s="3">
        <f t="shared" si="12"/>
        <v>0</v>
      </c>
      <c r="K291" s="4">
        <f>Table39[[#This Row],[RN Hours Contract (W/ Admin, DON)]]/Table39[[#This Row],[RN Hours (w/ Admin, DON)]]</f>
        <v>0</v>
      </c>
      <c r="L291" s="3">
        <v>33.470222222222226</v>
      </c>
      <c r="M291" s="3">
        <v>0</v>
      </c>
      <c r="N291" s="4">
        <f>Table39[[#This Row],[RN Hours Contract]]/Table39[[#This Row],[RN Hours]]</f>
        <v>0</v>
      </c>
      <c r="O291" s="3">
        <v>5.333333333333333</v>
      </c>
      <c r="P291" s="3">
        <v>0</v>
      </c>
      <c r="Q291" s="4">
        <f>Table39[[#This Row],[RN Admin Hours Contract]]/Table39[[#This Row],[RN Admin Hours]]</f>
        <v>0</v>
      </c>
      <c r="R291" s="3">
        <v>15.463888888888889</v>
      </c>
      <c r="S291" s="3">
        <v>0</v>
      </c>
      <c r="T291" s="4">
        <f>Table39[[#This Row],[RN DON Hours Contract]]/Table39[[#This Row],[RN DON Hours]]</f>
        <v>0</v>
      </c>
      <c r="U291" s="3">
        <f>SUM(Table39[[#This Row],[LPN Hours]], Table39[[#This Row],[LPN Admin Hours]])</f>
        <v>80.42</v>
      </c>
      <c r="V291" s="3">
        <f>Table39[[#This Row],[LPN Hours Contract]]+Table39[[#This Row],[LPN Admin Hours Contract]]</f>
        <v>0</v>
      </c>
      <c r="W291" s="4">
        <f t="shared" si="13"/>
        <v>0</v>
      </c>
      <c r="X291" s="3">
        <v>80.42</v>
      </c>
      <c r="Y291" s="3">
        <v>0</v>
      </c>
      <c r="Z291" s="4">
        <f>Table39[[#This Row],[LPN Hours Contract]]/Table39[[#This Row],[LPN Hours]]</f>
        <v>0</v>
      </c>
      <c r="AA291" s="3">
        <v>0</v>
      </c>
      <c r="AB291" s="3">
        <v>0</v>
      </c>
      <c r="AC291" s="4">
        <v>0</v>
      </c>
      <c r="AD291" s="3">
        <f>SUM(Table39[[#This Row],[CNA Hours]], Table39[[#This Row],[NA in Training Hours]], Table39[[#This Row],[Med Aide/Tech Hours]])</f>
        <v>173.85277777777779</v>
      </c>
      <c r="AE291" s="3">
        <f>SUM(Table39[[#This Row],[CNA Hours Contract]], Table39[[#This Row],[NA in Training Hours Contract]], Table39[[#This Row],[Med Aide/Tech Hours Contract]])</f>
        <v>0</v>
      </c>
      <c r="AF291" s="4">
        <f>Table39[[#This Row],[CNA/NA/Med Aide Contract Hours]]/Table39[[#This Row],[Total CNA, NA in Training, Med Aide/Tech Hours]]</f>
        <v>0</v>
      </c>
      <c r="AG291" s="3">
        <v>167.99166666666667</v>
      </c>
      <c r="AH291" s="3">
        <v>0</v>
      </c>
      <c r="AI291" s="4">
        <f>Table39[[#This Row],[CNA Hours Contract]]/Table39[[#This Row],[CNA Hours]]</f>
        <v>0</v>
      </c>
      <c r="AJ291" s="3">
        <v>5.8611111111111107</v>
      </c>
      <c r="AK291" s="3">
        <v>0</v>
      </c>
      <c r="AL291" s="4">
        <f>Table39[[#This Row],[NA in Training Hours Contract]]/Table39[[#This Row],[NA in Training Hours]]</f>
        <v>0</v>
      </c>
      <c r="AM291" s="3">
        <v>0</v>
      </c>
      <c r="AN291" s="3">
        <v>0</v>
      </c>
      <c r="AO291" s="4">
        <v>0</v>
      </c>
      <c r="AP291" s="1" t="s">
        <v>289</v>
      </c>
      <c r="AQ291" s="1">
        <v>3</v>
      </c>
    </row>
    <row r="292" spans="1:43" x14ac:dyDescent="0.2">
      <c r="A292" s="1" t="s">
        <v>681</v>
      </c>
      <c r="B292" s="1" t="s">
        <v>985</v>
      </c>
      <c r="C292" s="1" t="s">
        <v>1593</v>
      </c>
      <c r="D292" s="1" t="s">
        <v>1694</v>
      </c>
      <c r="E292" s="3">
        <v>51.144444444444446</v>
      </c>
      <c r="F292" s="3">
        <f t="shared" si="14"/>
        <v>185.81666666666666</v>
      </c>
      <c r="G292" s="3">
        <f>SUM(Table39[[#This Row],[RN Hours Contract (W/ Admin, DON)]], Table39[[#This Row],[LPN Contract Hours (w/ Admin)]], Table39[[#This Row],[CNA/NA/Med Aide Contract Hours]])</f>
        <v>0</v>
      </c>
      <c r="H292" s="4">
        <f>Table39[[#This Row],[Total Contract Hours]]/Table39[[#This Row],[Total Hours Nurse Staffing]]</f>
        <v>0</v>
      </c>
      <c r="I292" s="3">
        <f>SUM(Table39[[#This Row],[RN Hours]], Table39[[#This Row],[RN Admin Hours]], Table39[[#This Row],[RN DON Hours]])</f>
        <v>39.999999999999993</v>
      </c>
      <c r="J292" s="3">
        <f t="shared" si="12"/>
        <v>0</v>
      </c>
      <c r="K292" s="4">
        <f>Table39[[#This Row],[RN Hours Contract (W/ Admin, DON)]]/Table39[[#This Row],[RN Hours (w/ Admin, DON)]]</f>
        <v>0</v>
      </c>
      <c r="L292" s="3">
        <v>27.855555555555554</v>
      </c>
      <c r="M292" s="3">
        <v>0</v>
      </c>
      <c r="N292" s="4">
        <f>Table39[[#This Row],[RN Hours Contract]]/Table39[[#This Row],[RN Hours]]</f>
        <v>0</v>
      </c>
      <c r="O292" s="3">
        <v>7.4249999999999998</v>
      </c>
      <c r="P292" s="3">
        <v>0</v>
      </c>
      <c r="Q292" s="4">
        <f>Table39[[#This Row],[RN Admin Hours Contract]]/Table39[[#This Row],[RN Admin Hours]]</f>
        <v>0</v>
      </c>
      <c r="R292" s="3">
        <v>4.7194444444444441</v>
      </c>
      <c r="S292" s="3">
        <v>0</v>
      </c>
      <c r="T292" s="4">
        <f>Table39[[#This Row],[RN DON Hours Contract]]/Table39[[#This Row],[RN DON Hours]]</f>
        <v>0</v>
      </c>
      <c r="U292" s="3">
        <f>SUM(Table39[[#This Row],[LPN Hours]], Table39[[#This Row],[LPN Admin Hours]])</f>
        <v>44</v>
      </c>
      <c r="V292" s="3">
        <f>Table39[[#This Row],[LPN Hours Contract]]+Table39[[#This Row],[LPN Admin Hours Contract]]</f>
        <v>0</v>
      </c>
      <c r="W292" s="4">
        <f t="shared" si="13"/>
        <v>0</v>
      </c>
      <c r="X292" s="3">
        <v>44</v>
      </c>
      <c r="Y292" s="3">
        <v>0</v>
      </c>
      <c r="Z292" s="4">
        <f>Table39[[#This Row],[LPN Hours Contract]]/Table39[[#This Row],[LPN Hours]]</f>
        <v>0</v>
      </c>
      <c r="AA292" s="3">
        <v>0</v>
      </c>
      <c r="AB292" s="3">
        <v>0</v>
      </c>
      <c r="AC292" s="4">
        <v>0</v>
      </c>
      <c r="AD292" s="3">
        <f>SUM(Table39[[#This Row],[CNA Hours]], Table39[[#This Row],[NA in Training Hours]], Table39[[#This Row],[Med Aide/Tech Hours]])</f>
        <v>101.81666666666666</v>
      </c>
      <c r="AE292" s="3">
        <f>SUM(Table39[[#This Row],[CNA Hours Contract]], Table39[[#This Row],[NA in Training Hours Contract]], Table39[[#This Row],[Med Aide/Tech Hours Contract]])</f>
        <v>0</v>
      </c>
      <c r="AF292" s="4">
        <f>Table39[[#This Row],[CNA/NA/Med Aide Contract Hours]]/Table39[[#This Row],[Total CNA, NA in Training, Med Aide/Tech Hours]]</f>
        <v>0</v>
      </c>
      <c r="AG292" s="3">
        <v>101.81666666666666</v>
      </c>
      <c r="AH292" s="3">
        <v>0</v>
      </c>
      <c r="AI292" s="4">
        <f>Table39[[#This Row],[CNA Hours Contract]]/Table39[[#This Row],[CNA Hours]]</f>
        <v>0</v>
      </c>
      <c r="AJ292" s="3">
        <v>0</v>
      </c>
      <c r="AK292" s="3">
        <v>0</v>
      </c>
      <c r="AL292" s="4">
        <v>0</v>
      </c>
      <c r="AM292" s="3">
        <v>0</v>
      </c>
      <c r="AN292" s="3">
        <v>0</v>
      </c>
      <c r="AO292" s="4">
        <v>0</v>
      </c>
      <c r="AP292" s="1" t="s">
        <v>290</v>
      </c>
      <c r="AQ292" s="1">
        <v>3</v>
      </c>
    </row>
    <row r="293" spans="1:43" x14ac:dyDescent="0.2">
      <c r="A293" s="1" t="s">
        <v>681</v>
      </c>
      <c r="B293" s="1" t="s">
        <v>986</v>
      </c>
      <c r="C293" s="1" t="s">
        <v>1443</v>
      </c>
      <c r="D293" s="1" t="s">
        <v>1727</v>
      </c>
      <c r="E293" s="3">
        <v>52.977777777777774</v>
      </c>
      <c r="F293" s="3">
        <f t="shared" si="14"/>
        <v>206.73333333333335</v>
      </c>
      <c r="G293" s="3">
        <f>SUM(Table39[[#This Row],[RN Hours Contract (W/ Admin, DON)]], Table39[[#This Row],[LPN Contract Hours (w/ Admin)]], Table39[[#This Row],[CNA/NA/Med Aide Contract Hours]])</f>
        <v>0.52222222222222225</v>
      </c>
      <c r="H293" s="4">
        <f>Table39[[#This Row],[Total Contract Hours]]/Table39[[#This Row],[Total Hours Nurse Staffing]]</f>
        <v>2.5260668601526388E-3</v>
      </c>
      <c r="I293" s="3">
        <f>SUM(Table39[[#This Row],[RN Hours]], Table39[[#This Row],[RN Admin Hours]], Table39[[#This Row],[RN DON Hours]])</f>
        <v>46.894444444444446</v>
      </c>
      <c r="J293" s="3">
        <f t="shared" si="12"/>
        <v>0</v>
      </c>
      <c r="K293" s="4">
        <f>Table39[[#This Row],[RN Hours Contract (W/ Admin, DON)]]/Table39[[#This Row],[RN Hours (w/ Admin, DON)]]</f>
        <v>0</v>
      </c>
      <c r="L293" s="3">
        <v>30.538888888888888</v>
      </c>
      <c r="M293" s="3">
        <v>0</v>
      </c>
      <c r="N293" s="4">
        <f>Table39[[#This Row],[RN Hours Contract]]/Table39[[#This Row],[RN Hours]]</f>
        <v>0</v>
      </c>
      <c r="O293" s="3">
        <v>10.577777777777778</v>
      </c>
      <c r="P293" s="3">
        <v>0</v>
      </c>
      <c r="Q293" s="4">
        <f>Table39[[#This Row],[RN Admin Hours Contract]]/Table39[[#This Row],[RN Admin Hours]]</f>
        <v>0</v>
      </c>
      <c r="R293" s="3">
        <v>5.7777777777777777</v>
      </c>
      <c r="S293" s="3">
        <v>0</v>
      </c>
      <c r="T293" s="4">
        <f>Table39[[#This Row],[RN DON Hours Contract]]/Table39[[#This Row],[RN DON Hours]]</f>
        <v>0</v>
      </c>
      <c r="U293" s="3">
        <f>SUM(Table39[[#This Row],[LPN Hours]], Table39[[#This Row],[LPN Admin Hours]])</f>
        <v>38.663888888888891</v>
      </c>
      <c r="V293" s="3">
        <f>Table39[[#This Row],[LPN Hours Contract]]+Table39[[#This Row],[LPN Admin Hours Contract]]</f>
        <v>0.52222222222222225</v>
      </c>
      <c r="W293" s="4">
        <f t="shared" si="13"/>
        <v>1.3506717436597458E-2</v>
      </c>
      <c r="X293" s="3">
        <v>38.663888888888891</v>
      </c>
      <c r="Y293" s="3">
        <v>0.52222222222222225</v>
      </c>
      <c r="Z293" s="4">
        <f>Table39[[#This Row],[LPN Hours Contract]]/Table39[[#This Row],[LPN Hours]]</f>
        <v>1.3506717436597458E-2</v>
      </c>
      <c r="AA293" s="3">
        <v>0</v>
      </c>
      <c r="AB293" s="3">
        <v>0</v>
      </c>
      <c r="AC293" s="4">
        <v>0</v>
      </c>
      <c r="AD293" s="3">
        <f>SUM(Table39[[#This Row],[CNA Hours]], Table39[[#This Row],[NA in Training Hours]], Table39[[#This Row],[Med Aide/Tech Hours]])</f>
        <v>121.175</v>
      </c>
      <c r="AE293" s="3">
        <f>SUM(Table39[[#This Row],[CNA Hours Contract]], Table39[[#This Row],[NA in Training Hours Contract]], Table39[[#This Row],[Med Aide/Tech Hours Contract]])</f>
        <v>0</v>
      </c>
      <c r="AF293" s="4">
        <f>Table39[[#This Row],[CNA/NA/Med Aide Contract Hours]]/Table39[[#This Row],[Total CNA, NA in Training, Med Aide/Tech Hours]]</f>
        <v>0</v>
      </c>
      <c r="AG293" s="3">
        <v>121.175</v>
      </c>
      <c r="AH293" s="3">
        <v>0</v>
      </c>
      <c r="AI293" s="4">
        <f>Table39[[#This Row],[CNA Hours Contract]]/Table39[[#This Row],[CNA Hours]]</f>
        <v>0</v>
      </c>
      <c r="AJ293" s="3">
        <v>0</v>
      </c>
      <c r="AK293" s="3">
        <v>0</v>
      </c>
      <c r="AL293" s="4">
        <v>0</v>
      </c>
      <c r="AM293" s="3">
        <v>0</v>
      </c>
      <c r="AN293" s="3">
        <v>0</v>
      </c>
      <c r="AO293" s="4">
        <v>0</v>
      </c>
      <c r="AP293" s="1" t="s">
        <v>291</v>
      </c>
      <c r="AQ293" s="1">
        <v>3</v>
      </c>
    </row>
    <row r="294" spans="1:43" x14ac:dyDescent="0.2">
      <c r="A294" s="1" t="s">
        <v>681</v>
      </c>
      <c r="B294" s="1" t="s">
        <v>987</v>
      </c>
      <c r="C294" s="1" t="s">
        <v>1391</v>
      </c>
      <c r="D294" s="1" t="s">
        <v>1692</v>
      </c>
      <c r="E294" s="3">
        <v>80.588888888888889</v>
      </c>
      <c r="F294" s="3">
        <f t="shared" si="14"/>
        <v>244.89</v>
      </c>
      <c r="G294" s="3">
        <f>SUM(Table39[[#This Row],[RN Hours Contract (W/ Admin, DON)]], Table39[[#This Row],[LPN Contract Hours (w/ Admin)]], Table39[[#This Row],[CNA/NA/Med Aide Contract Hours]])</f>
        <v>47.123333333333335</v>
      </c>
      <c r="H294" s="4">
        <f>Table39[[#This Row],[Total Contract Hours]]/Table39[[#This Row],[Total Hours Nurse Staffing]]</f>
        <v>0.1924265316400561</v>
      </c>
      <c r="I294" s="3">
        <f>SUM(Table39[[#This Row],[RN Hours]], Table39[[#This Row],[RN Admin Hours]], Table39[[#This Row],[RN DON Hours]])</f>
        <v>44.507777777777775</v>
      </c>
      <c r="J294" s="3">
        <f t="shared" si="12"/>
        <v>2.0605555555555561</v>
      </c>
      <c r="K294" s="4">
        <f>Table39[[#This Row],[RN Hours Contract (W/ Admin, DON)]]/Table39[[#This Row],[RN Hours (w/ Admin, DON)]]</f>
        <v>4.6296527448386068E-2</v>
      </c>
      <c r="L294" s="3">
        <v>30.907777777777774</v>
      </c>
      <c r="M294" s="3">
        <v>2.0605555555555561</v>
      </c>
      <c r="N294" s="4">
        <f>Table39[[#This Row],[RN Hours Contract]]/Table39[[#This Row],[RN Hours]]</f>
        <v>6.6667864974655808E-2</v>
      </c>
      <c r="O294" s="3">
        <v>8.7111111111111104</v>
      </c>
      <c r="P294" s="3">
        <v>0</v>
      </c>
      <c r="Q294" s="4">
        <f>Table39[[#This Row],[RN Admin Hours Contract]]/Table39[[#This Row],[RN Admin Hours]]</f>
        <v>0</v>
      </c>
      <c r="R294" s="3">
        <v>4.8888888888888893</v>
      </c>
      <c r="S294" s="3">
        <v>0</v>
      </c>
      <c r="T294" s="4">
        <f>Table39[[#This Row],[RN DON Hours Contract]]/Table39[[#This Row],[RN DON Hours]]</f>
        <v>0</v>
      </c>
      <c r="U294" s="3">
        <f>SUM(Table39[[#This Row],[LPN Hours]], Table39[[#This Row],[LPN Admin Hours]])</f>
        <v>65.201333333333338</v>
      </c>
      <c r="V294" s="3">
        <f>Table39[[#This Row],[LPN Hours Contract]]+Table39[[#This Row],[LPN Admin Hours Contract]]</f>
        <v>16.551333333333329</v>
      </c>
      <c r="W294" s="4">
        <f t="shared" si="13"/>
        <v>0.2538496145273102</v>
      </c>
      <c r="X294" s="3">
        <v>65.201333333333338</v>
      </c>
      <c r="Y294" s="3">
        <v>16.551333333333329</v>
      </c>
      <c r="Z294" s="4">
        <f>Table39[[#This Row],[LPN Hours Contract]]/Table39[[#This Row],[LPN Hours]]</f>
        <v>0.2538496145273102</v>
      </c>
      <c r="AA294" s="3">
        <v>0</v>
      </c>
      <c r="AB294" s="3">
        <v>0</v>
      </c>
      <c r="AC294" s="4">
        <v>0</v>
      </c>
      <c r="AD294" s="3">
        <f>SUM(Table39[[#This Row],[CNA Hours]], Table39[[#This Row],[NA in Training Hours]], Table39[[#This Row],[Med Aide/Tech Hours]])</f>
        <v>135.18088888888889</v>
      </c>
      <c r="AE294" s="3">
        <f>SUM(Table39[[#This Row],[CNA Hours Contract]], Table39[[#This Row],[NA in Training Hours Contract]], Table39[[#This Row],[Med Aide/Tech Hours Contract]])</f>
        <v>28.511444444444447</v>
      </c>
      <c r="AF294" s="4">
        <f>Table39[[#This Row],[CNA/NA/Med Aide Contract Hours]]/Table39[[#This Row],[Total CNA, NA in Training, Med Aide/Tech Hours]]</f>
        <v>0.21091327833980478</v>
      </c>
      <c r="AG294" s="3">
        <v>125.81422222222223</v>
      </c>
      <c r="AH294" s="3">
        <v>28.289222222222225</v>
      </c>
      <c r="AI294" s="4">
        <f>Table39[[#This Row],[CNA Hours Contract]]/Table39[[#This Row],[CNA Hours]]</f>
        <v>0.22484916031397265</v>
      </c>
      <c r="AJ294" s="3">
        <v>9.3666666666666671</v>
      </c>
      <c r="AK294" s="3">
        <v>0.22222222222222221</v>
      </c>
      <c r="AL294" s="4">
        <f>Table39[[#This Row],[NA in Training Hours Contract]]/Table39[[#This Row],[NA in Training Hours]]</f>
        <v>2.3724792408066426E-2</v>
      </c>
      <c r="AM294" s="3">
        <v>0</v>
      </c>
      <c r="AN294" s="3">
        <v>0</v>
      </c>
      <c r="AO294" s="4">
        <v>0</v>
      </c>
      <c r="AP294" s="1" t="s">
        <v>292</v>
      </c>
      <c r="AQ294" s="1">
        <v>3</v>
      </c>
    </row>
    <row r="295" spans="1:43" x14ac:dyDescent="0.2">
      <c r="A295" s="1" t="s">
        <v>681</v>
      </c>
      <c r="B295" s="1" t="s">
        <v>988</v>
      </c>
      <c r="C295" s="1" t="s">
        <v>1443</v>
      </c>
      <c r="D295" s="1" t="s">
        <v>1727</v>
      </c>
      <c r="E295" s="3">
        <v>194.27777777777777</v>
      </c>
      <c r="F295" s="3">
        <f t="shared" si="14"/>
        <v>649.02777777777783</v>
      </c>
      <c r="G295" s="3">
        <f>SUM(Table39[[#This Row],[RN Hours Contract (W/ Admin, DON)]], Table39[[#This Row],[LPN Contract Hours (w/ Admin)]], Table39[[#This Row],[CNA/NA/Med Aide Contract Hours]])</f>
        <v>0</v>
      </c>
      <c r="H295" s="4">
        <f>Table39[[#This Row],[Total Contract Hours]]/Table39[[#This Row],[Total Hours Nurse Staffing]]</f>
        <v>0</v>
      </c>
      <c r="I295" s="3">
        <f>SUM(Table39[[#This Row],[RN Hours]], Table39[[#This Row],[RN Admin Hours]], Table39[[#This Row],[RN DON Hours]])</f>
        <v>116.625</v>
      </c>
      <c r="J295" s="3">
        <f t="shared" si="12"/>
        <v>0</v>
      </c>
      <c r="K295" s="4">
        <f>Table39[[#This Row],[RN Hours Contract (W/ Admin, DON)]]/Table39[[#This Row],[RN Hours (w/ Admin, DON)]]</f>
        <v>0</v>
      </c>
      <c r="L295" s="3">
        <v>70.280555555555551</v>
      </c>
      <c r="M295" s="3">
        <v>0</v>
      </c>
      <c r="N295" s="4">
        <f>Table39[[#This Row],[RN Hours Contract]]/Table39[[#This Row],[RN Hours]]</f>
        <v>0</v>
      </c>
      <c r="O295" s="3">
        <v>37.277777777777779</v>
      </c>
      <c r="P295" s="3">
        <v>0</v>
      </c>
      <c r="Q295" s="4">
        <f>Table39[[#This Row],[RN Admin Hours Contract]]/Table39[[#This Row],[RN Admin Hours]]</f>
        <v>0</v>
      </c>
      <c r="R295" s="3">
        <v>9.0666666666666664</v>
      </c>
      <c r="S295" s="3">
        <v>0</v>
      </c>
      <c r="T295" s="4">
        <f>Table39[[#This Row],[RN DON Hours Contract]]/Table39[[#This Row],[RN DON Hours]]</f>
        <v>0</v>
      </c>
      <c r="U295" s="3">
        <f>SUM(Table39[[#This Row],[LPN Hours]], Table39[[#This Row],[LPN Admin Hours]])</f>
        <v>157.24166666666667</v>
      </c>
      <c r="V295" s="3">
        <f>Table39[[#This Row],[LPN Hours Contract]]+Table39[[#This Row],[LPN Admin Hours Contract]]</f>
        <v>0</v>
      </c>
      <c r="W295" s="4">
        <f t="shared" si="13"/>
        <v>0</v>
      </c>
      <c r="X295" s="3">
        <v>146.53055555555557</v>
      </c>
      <c r="Y295" s="3">
        <v>0</v>
      </c>
      <c r="Z295" s="4">
        <f>Table39[[#This Row],[LPN Hours Contract]]/Table39[[#This Row],[LPN Hours]]</f>
        <v>0</v>
      </c>
      <c r="AA295" s="3">
        <v>10.71111111111111</v>
      </c>
      <c r="AB295" s="3">
        <v>0</v>
      </c>
      <c r="AC295" s="4">
        <f>Table39[[#This Row],[LPN Admin Hours Contract]]/Table39[[#This Row],[LPN Admin Hours]]</f>
        <v>0</v>
      </c>
      <c r="AD295" s="3">
        <f>SUM(Table39[[#This Row],[CNA Hours]], Table39[[#This Row],[NA in Training Hours]], Table39[[#This Row],[Med Aide/Tech Hours]])</f>
        <v>375.16111111111115</v>
      </c>
      <c r="AE295" s="3">
        <f>SUM(Table39[[#This Row],[CNA Hours Contract]], Table39[[#This Row],[NA in Training Hours Contract]], Table39[[#This Row],[Med Aide/Tech Hours Contract]])</f>
        <v>0</v>
      </c>
      <c r="AF295" s="4">
        <f>Table39[[#This Row],[CNA/NA/Med Aide Contract Hours]]/Table39[[#This Row],[Total CNA, NA in Training, Med Aide/Tech Hours]]</f>
        <v>0</v>
      </c>
      <c r="AG295" s="3">
        <v>358.80277777777781</v>
      </c>
      <c r="AH295" s="3">
        <v>0</v>
      </c>
      <c r="AI295" s="4">
        <f>Table39[[#This Row],[CNA Hours Contract]]/Table39[[#This Row],[CNA Hours]]</f>
        <v>0</v>
      </c>
      <c r="AJ295" s="3">
        <v>9.0333333333333332</v>
      </c>
      <c r="AK295" s="3">
        <v>0</v>
      </c>
      <c r="AL295" s="4">
        <f>Table39[[#This Row],[NA in Training Hours Contract]]/Table39[[#This Row],[NA in Training Hours]]</f>
        <v>0</v>
      </c>
      <c r="AM295" s="3">
        <v>7.3250000000000002</v>
      </c>
      <c r="AN295" s="3">
        <v>0</v>
      </c>
      <c r="AO295" s="4">
        <f>Table39[[#This Row],[Med Aide/Tech Hours Contract]]/Table39[[#This Row],[Med Aide/Tech Hours]]</f>
        <v>0</v>
      </c>
      <c r="AP295" s="1" t="s">
        <v>293</v>
      </c>
      <c r="AQ295" s="1">
        <v>3</v>
      </c>
    </row>
    <row r="296" spans="1:43" x14ac:dyDescent="0.2">
      <c r="A296" s="1" t="s">
        <v>681</v>
      </c>
      <c r="B296" s="1" t="s">
        <v>989</v>
      </c>
      <c r="C296" s="1" t="s">
        <v>1594</v>
      </c>
      <c r="D296" s="1" t="s">
        <v>1721</v>
      </c>
      <c r="E296" s="3">
        <v>91.477777777777774</v>
      </c>
      <c r="F296" s="3">
        <f t="shared" si="14"/>
        <v>327.52077777777777</v>
      </c>
      <c r="G296" s="3">
        <f>SUM(Table39[[#This Row],[RN Hours Contract (W/ Admin, DON)]], Table39[[#This Row],[LPN Contract Hours (w/ Admin)]], Table39[[#This Row],[CNA/NA/Med Aide Contract Hours]])</f>
        <v>76.405444444444441</v>
      </c>
      <c r="H296" s="4">
        <f>Table39[[#This Row],[Total Contract Hours]]/Table39[[#This Row],[Total Hours Nurse Staffing]]</f>
        <v>0.23328426661311055</v>
      </c>
      <c r="I296" s="3">
        <f>SUM(Table39[[#This Row],[RN Hours]], Table39[[#This Row],[RN Admin Hours]], Table39[[#This Row],[RN DON Hours]])</f>
        <v>58.320777777777785</v>
      </c>
      <c r="J296" s="3">
        <f t="shared" si="12"/>
        <v>1.4305555555555554</v>
      </c>
      <c r="K296" s="4">
        <f>Table39[[#This Row],[RN Hours Contract (W/ Admin, DON)]]/Table39[[#This Row],[RN Hours (w/ Admin, DON)]]</f>
        <v>2.452908911822925E-2</v>
      </c>
      <c r="L296" s="3">
        <v>52.099666666666671</v>
      </c>
      <c r="M296" s="3">
        <v>0.34722222222222221</v>
      </c>
      <c r="N296" s="4">
        <f>Table39[[#This Row],[RN Hours Contract]]/Table39[[#This Row],[RN Hours]]</f>
        <v>6.6645766554275241E-3</v>
      </c>
      <c r="O296" s="3">
        <v>1.0833333333333333</v>
      </c>
      <c r="P296" s="3">
        <v>1.0833333333333333</v>
      </c>
      <c r="Q296" s="4">
        <f>Table39[[#This Row],[RN Admin Hours Contract]]/Table39[[#This Row],[RN Admin Hours]]</f>
        <v>1</v>
      </c>
      <c r="R296" s="3">
        <v>5.1377777777777771</v>
      </c>
      <c r="S296" s="3">
        <v>0</v>
      </c>
      <c r="T296" s="4">
        <f>Table39[[#This Row],[RN DON Hours Contract]]/Table39[[#This Row],[RN DON Hours]]</f>
        <v>0</v>
      </c>
      <c r="U296" s="3">
        <f>SUM(Table39[[#This Row],[LPN Hours]], Table39[[#This Row],[LPN Admin Hours]])</f>
        <v>81.730777777777789</v>
      </c>
      <c r="V296" s="3">
        <f>Table39[[#This Row],[LPN Hours Contract]]+Table39[[#This Row],[LPN Admin Hours Contract]]</f>
        <v>46.597666666666669</v>
      </c>
      <c r="W296" s="4">
        <f t="shared" si="13"/>
        <v>0.57013609724066949</v>
      </c>
      <c r="X296" s="3">
        <v>71.814333333333337</v>
      </c>
      <c r="Y296" s="3">
        <v>46.514333333333333</v>
      </c>
      <c r="Z296" s="4">
        <f>Table39[[#This Row],[LPN Hours Contract]]/Table39[[#This Row],[LPN Hours]]</f>
        <v>0.64770264060563576</v>
      </c>
      <c r="AA296" s="3">
        <v>9.9164444444444459</v>
      </c>
      <c r="AB296" s="3">
        <v>8.3333333333333329E-2</v>
      </c>
      <c r="AC296" s="4">
        <f>Table39[[#This Row],[LPN Admin Hours Contract]]/Table39[[#This Row],[LPN Admin Hours]]</f>
        <v>8.4035496593761194E-3</v>
      </c>
      <c r="AD296" s="3">
        <f>SUM(Table39[[#This Row],[CNA Hours]], Table39[[#This Row],[NA in Training Hours]], Table39[[#This Row],[Med Aide/Tech Hours]])</f>
        <v>187.46922222222221</v>
      </c>
      <c r="AE296" s="3">
        <f>SUM(Table39[[#This Row],[CNA Hours Contract]], Table39[[#This Row],[NA in Training Hours Contract]], Table39[[#This Row],[Med Aide/Tech Hours Contract]])</f>
        <v>28.377222222222219</v>
      </c>
      <c r="AF296" s="4">
        <f>Table39[[#This Row],[CNA/NA/Med Aide Contract Hours]]/Table39[[#This Row],[Total CNA, NA in Training, Med Aide/Tech Hours]]</f>
        <v>0.15137003229567164</v>
      </c>
      <c r="AG296" s="3">
        <v>187.46922222222221</v>
      </c>
      <c r="AH296" s="3">
        <v>28.377222222222219</v>
      </c>
      <c r="AI296" s="4">
        <f>Table39[[#This Row],[CNA Hours Contract]]/Table39[[#This Row],[CNA Hours]]</f>
        <v>0.15137003229567164</v>
      </c>
      <c r="AJ296" s="3">
        <v>0</v>
      </c>
      <c r="AK296" s="3">
        <v>0</v>
      </c>
      <c r="AL296" s="4">
        <v>0</v>
      </c>
      <c r="AM296" s="3">
        <v>0</v>
      </c>
      <c r="AN296" s="3">
        <v>0</v>
      </c>
      <c r="AO296" s="4">
        <v>0</v>
      </c>
      <c r="AP296" s="1" t="s">
        <v>294</v>
      </c>
      <c r="AQ296" s="1">
        <v>3</v>
      </c>
    </row>
    <row r="297" spans="1:43" x14ac:dyDescent="0.2">
      <c r="A297" s="1" t="s">
        <v>681</v>
      </c>
      <c r="B297" s="1" t="s">
        <v>689</v>
      </c>
      <c r="C297" s="1" t="s">
        <v>1406</v>
      </c>
      <c r="D297" s="1" t="s">
        <v>1734</v>
      </c>
      <c r="E297" s="3">
        <v>142.56666666666666</v>
      </c>
      <c r="F297" s="3">
        <f t="shared" si="14"/>
        <v>631.83966666666663</v>
      </c>
      <c r="G297" s="3">
        <f>SUM(Table39[[#This Row],[RN Hours Contract (W/ Admin, DON)]], Table39[[#This Row],[LPN Contract Hours (w/ Admin)]], Table39[[#This Row],[CNA/NA/Med Aide Contract Hours]])</f>
        <v>82.164111111111112</v>
      </c>
      <c r="H297" s="4">
        <f>Table39[[#This Row],[Total Contract Hours]]/Table39[[#This Row],[Total Hours Nurse Staffing]]</f>
        <v>0.13003949489998959</v>
      </c>
      <c r="I297" s="3">
        <f>SUM(Table39[[#This Row],[RN Hours]], Table39[[#This Row],[RN Admin Hours]], Table39[[#This Row],[RN DON Hours]])</f>
        <v>89.688888888888897</v>
      </c>
      <c r="J297" s="3">
        <f t="shared" ref="J297:J360" si="15">SUM(M297,P297,S297)</f>
        <v>4.3305555555555557</v>
      </c>
      <c r="K297" s="4">
        <f>Table39[[#This Row],[RN Hours Contract (W/ Admin, DON)]]/Table39[[#This Row],[RN Hours (w/ Admin, DON)]]</f>
        <v>4.8284192269573832E-2</v>
      </c>
      <c r="L297" s="3">
        <v>48.716666666666669</v>
      </c>
      <c r="M297" s="3">
        <v>4.3305555555555557</v>
      </c>
      <c r="N297" s="4">
        <f>Table39[[#This Row],[RN Hours Contract]]/Table39[[#This Row],[RN Hours]]</f>
        <v>8.8892690158512949E-2</v>
      </c>
      <c r="O297" s="3">
        <v>35.772222222222226</v>
      </c>
      <c r="P297" s="3">
        <v>0</v>
      </c>
      <c r="Q297" s="4">
        <f>Table39[[#This Row],[RN Admin Hours Contract]]/Table39[[#This Row],[RN Admin Hours]]</f>
        <v>0</v>
      </c>
      <c r="R297" s="3">
        <v>5.2</v>
      </c>
      <c r="S297" s="3">
        <v>0</v>
      </c>
      <c r="T297" s="4">
        <f>Table39[[#This Row],[RN DON Hours Contract]]/Table39[[#This Row],[RN DON Hours]]</f>
        <v>0</v>
      </c>
      <c r="U297" s="3">
        <f>SUM(Table39[[#This Row],[LPN Hours]], Table39[[#This Row],[LPN Admin Hours]])</f>
        <v>168.29388888888889</v>
      </c>
      <c r="V297" s="3">
        <f>Table39[[#This Row],[LPN Hours Contract]]+Table39[[#This Row],[LPN Admin Hours Contract]]</f>
        <v>56.821111111111108</v>
      </c>
      <c r="W297" s="4">
        <f t="shared" ref="W297:W360" si="16">V297/U297</f>
        <v>0.33763026979919386</v>
      </c>
      <c r="X297" s="3">
        <v>158.41611111111112</v>
      </c>
      <c r="Y297" s="3">
        <v>56.821111111111108</v>
      </c>
      <c r="Z297" s="4">
        <f>Table39[[#This Row],[LPN Hours Contract]]/Table39[[#This Row],[LPN Hours]]</f>
        <v>0.35868265363020735</v>
      </c>
      <c r="AA297" s="3">
        <v>9.8777777777777782</v>
      </c>
      <c r="AB297" s="3">
        <v>0</v>
      </c>
      <c r="AC297" s="4">
        <f>Table39[[#This Row],[LPN Admin Hours Contract]]/Table39[[#This Row],[LPN Admin Hours]]</f>
        <v>0</v>
      </c>
      <c r="AD297" s="3">
        <f>SUM(Table39[[#This Row],[CNA Hours]], Table39[[#This Row],[NA in Training Hours]], Table39[[#This Row],[Med Aide/Tech Hours]])</f>
        <v>373.85688888888888</v>
      </c>
      <c r="AE297" s="3">
        <f>SUM(Table39[[#This Row],[CNA Hours Contract]], Table39[[#This Row],[NA in Training Hours Contract]], Table39[[#This Row],[Med Aide/Tech Hours Contract]])</f>
        <v>21.012444444444444</v>
      </c>
      <c r="AF297" s="4">
        <f>Table39[[#This Row],[CNA/NA/Med Aide Contract Hours]]/Table39[[#This Row],[Total CNA, NA in Training, Med Aide/Tech Hours]]</f>
        <v>5.6204513194591396E-2</v>
      </c>
      <c r="AG297" s="3">
        <v>339.04300000000001</v>
      </c>
      <c r="AH297" s="3">
        <v>19.556888888888889</v>
      </c>
      <c r="AI297" s="4">
        <f>Table39[[#This Row],[CNA Hours Contract]]/Table39[[#This Row],[CNA Hours]]</f>
        <v>5.7682621050689407E-2</v>
      </c>
      <c r="AJ297" s="3">
        <v>34.81388888888889</v>
      </c>
      <c r="AK297" s="3">
        <v>1.4555555555555555</v>
      </c>
      <c r="AL297" s="4">
        <f>Table39[[#This Row],[NA in Training Hours Contract]]/Table39[[#This Row],[NA in Training Hours]]</f>
        <v>4.1809622596345644E-2</v>
      </c>
      <c r="AM297" s="3">
        <v>0</v>
      </c>
      <c r="AN297" s="3">
        <v>0</v>
      </c>
      <c r="AO297" s="4">
        <v>0</v>
      </c>
      <c r="AP297" s="1" t="s">
        <v>295</v>
      </c>
      <c r="AQ297" s="1">
        <v>3</v>
      </c>
    </row>
    <row r="298" spans="1:43" x14ac:dyDescent="0.2">
      <c r="A298" s="1" t="s">
        <v>681</v>
      </c>
      <c r="B298" s="1" t="s">
        <v>990</v>
      </c>
      <c r="C298" s="1" t="s">
        <v>1416</v>
      </c>
      <c r="D298" s="1" t="s">
        <v>1718</v>
      </c>
      <c r="E298" s="3">
        <v>173.57777777777778</v>
      </c>
      <c r="F298" s="3">
        <f t="shared" si="14"/>
        <v>567.50722222222225</v>
      </c>
      <c r="G298" s="3">
        <f>SUM(Table39[[#This Row],[RN Hours Contract (W/ Admin, DON)]], Table39[[#This Row],[LPN Contract Hours (w/ Admin)]], Table39[[#This Row],[CNA/NA/Med Aide Contract Hours]])</f>
        <v>84.152333333333331</v>
      </c>
      <c r="H298" s="4">
        <f>Table39[[#This Row],[Total Contract Hours]]/Table39[[#This Row],[Total Hours Nurse Staffing]]</f>
        <v>0.14828416280556389</v>
      </c>
      <c r="I298" s="3">
        <f>SUM(Table39[[#This Row],[RN Hours]], Table39[[#This Row],[RN Admin Hours]], Table39[[#This Row],[RN DON Hours]])</f>
        <v>82.311333333333337</v>
      </c>
      <c r="J298" s="3">
        <f t="shared" si="15"/>
        <v>8.5653333333333315</v>
      </c>
      <c r="K298" s="4">
        <f>Table39[[#This Row],[RN Hours Contract (W/ Admin, DON)]]/Table39[[#This Row],[RN Hours (w/ Admin, DON)]]</f>
        <v>0.10406019422193782</v>
      </c>
      <c r="L298" s="3">
        <v>47.678000000000004</v>
      </c>
      <c r="M298" s="3">
        <v>8.5653333333333315</v>
      </c>
      <c r="N298" s="4">
        <f>Table39[[#This Row],[RN Hours Contract]]/Table39[[#This Row],[RN Hours]]</f>
        <v>0.17964959380287199</v>
      </c>
      <c r="O298" s="3">
        <v>29.211111111111112</v>
      </c>
      <c r="P298" s="3">
        <v>0</v>
      </c>
      <c r="Q298" s="4">
        <f>Table39[[#This Row],[RN Admin Hours Contract]]/Table39[[#This Row],[RN Admin Hours]]</f>
        <v>0</v>
      </c>
      <c r="R298" s="3">
        <v>5.4222222222222225</v>
      </c>
      <c r="S298" s="3">
        <v>0</v>
      </c>
      <c r="T298" s="4">
        <f>Table39[[#This Row],[RN DON Hours Contract]]/Table39[[#This Row],[RN DON Hours]]</f>
        <v>0</v>
      </c>
      <c r="U298" s="3">
        <f>SUM(Table39[[#This Row],[LPN Hours]], Table39[[#This Row],[LPN Admin Hours]])</f>
        <v>162.30022222222223</v>
      </c>
      <c r="V298" s="3">
        <f>Table39[[#This Row],[LPN Hours Contract]]+Table39[[#This Row],[LPN Admin Hours Contract]]</f>
        <v>17.65055555555556</v>
      </c>
      <c r="W298" s="4">
        <f t="shared" si="16"/>
        <v>0.10875250393304044</v>
      </c>
      <c r="X298" s="3">
        <v>156.90377777777778</v>
      </c>
      <c r="Y298" s="3">
        <v>17.65055555555556</v>
      </c>
      <c r="Z298" s="4">
        <f>Table39[[#This Row],[LPN Hours Contract]]/Table39[[#This Row],[LPN Hours]]</f>
        <v>0.11249286540795707</v>
      </c>
      <c r="AA298" s="3">
        <v>5.3964444444444437</v>
      </c>
      <c r="AB298" s="3">
        <v>0</v>
      </c>
      <c r="AC298" s="4">
        <f>Table39[[#This Row],[LPN Admin Hours Contract]]/Table39[[#This Row],[LPN Admin Hours]]</f>
        <v>0</v>
      </c>
      <c r="AD298" s="3">
        <f>SUM(Table39[[#This Row],[CNA Hours]], Table39[[#This Row],[NA in Training Hours]], Table39[[#This Row],[Med Aide/Tech Hours]])</f>
        <v>322.89566666666667</v>
      </c>
      <c r="AE298" s="3">
        <f>SUM(Table39[[#This Row],[CNA Hours Contract]], Table39[[#This Row],[NA in Training Hours Contract]], Table39[[#This Row],[Med Aide/Tech Hours Contract]])</f>
        <v>57.93644444444444</v>
      </c>
      <c r="AF298" s="4">
        <f>Table39[[#This Row],[CNA/NA/Med Aide Contract Hours]]/Table39[[#This Row],[Total CNA, NA in Training, Med Aide/Tech Hours]]</f>
        <v>0.17942775461354732</v>
      </c>
      <c r="AG298" s="3">
        <v>317.09333333333336</v>
      </c>
      <c r="AH298" s="3">
        <v>57.93644444444444</v>
      </c>
      <c r="AI298" s="4">
        <f>Table39[[#This Row],[CNA Hours Contract]]/Table39[[#This Row],[CNA Hours]]</f>
        <v>0.18271101393210548</v>
      </c>
      <c r="AJ298" s="3">
        <v>5.8023333333333351</v>
      </c>
      <c r="AK298" s="3">
        <v>0</v>
      </c>
      <c r="AL298" s="4">
        <f>Table39[[#This Row],[NA in Training Hours Contract]]/Table39[[#This Row],[NA in Training Hours]]</f>
        <v>0</v>
      </c>
      <c r="AM298" s="3">
        <v>0</v>
      </c>
      <c r="AN298" s="3">
        <v>0</v>
      </c>
      <c r="AO298" s="4">
        <v>0</v>
      </c>
      <c r="AP298" s="1" t="s">
        <v>296</v>
      </c>
      <c r="AQ298" s="1">
        <v>3</v>
      </c>
    </row>
    <row r="299" spans="1:43" x14ac:dyDescent="0.2">
      <c r="A299" s="1" t="s">
        <v>681</v>
      </c>
      <c r="B299" s="1" t="s">
        <v>991</v>
      </c>
      <c r="C299" s="1" t="s">
        <v>1595</v>
      </c>
      <c r="D299" s="1" t="s">
        <v>1729</v>
      </c>
      <c r="E299" s="3">
        <v>154.42222222222222</v>
      </c>
      <c r="F299" s="3">
        <f t="shared" si="14"/>
        <v>499.19844444444448</v>
      </c>
      <c r="G299" s="3">
        <f>SUM(Table39[[#This Row],[RN Hours Contract (W/ Admin, DON)]], Table39[[#This Row],[LPN Contract Hours (w/ Admin)]], Table39[[#This Row],[CNA/NA/Med Aide Contract Hours]])</f>
        <v>128.61722222222221</v>
      </c>
      <c r="H299" s="4">
        <f>Table39[[#This Row],[Total Contract Hours]]/Table39[[#This Row],[Total Hours Nurse Staffing]]</f>
        <v>0.25764748198556525</v>
      </c>
      <c r="I299" s="3">
        <f>SUM(Table39[[#This Row],[RN Hours]], Table39[[#This Row],[RN Admin Hours]], Table39[[#This Row],[RN DON Hours]])</f>
        <v>93.630222222222216</v>
      </c>
      <c r="J299" s="3">
        <f t="shared" si="15"/>
        <v>19.410333333333334</v>
      </c>
      <c r="K299" s="4">
        <f>Table39[[#This Row],[RN Hours Contract (W/ Admin, DON)]]/Table39[[#This Row],[RN Hours (w/ Admin, DON)]]</f>
        <v>0.20730841893405741</v>
      </c>
      <c r="L299" s="3">
        <v>59.839777777777776</v>
      </c>
      <c r="M299" s="3">
        <v>15.708777777777778</v>
      </c>
      <c r="N299" s="4">
        <f>Table39[[#This Row],[RN Hours Contract]]/Table39[[#This Row],[RN Hours]]</f>
        <v>0.26251397249692698</v>
      </c>
      <c r="O299" s="3">
        <v>28.634888888888888</v>
      </c>
      <c r="P299" s="3">
        <v>3.7015555555555553</v>
      </c>
      <c r="Q299" s="4">
        <f>Table39[[#This Row],[RN Admin Hours Contract]]/Table39[[#This Row],[RN Admin Hours]]</f>
        <v>0.12926732734736956</v>
      </c>
      <c r="R299" s="3">
        <v>5.1555555555555559</v>
      </c>
      <c r="S299" s="3">
        <v>0</v>
      </c>
      <c r="T299" s="4">
        <f>Table39[[#This Row],[RN DON Hours Contract]]/Table39[[#This Row],[RN DON Hours]]</f>
        <v>0</v>
      </c>
      <c r="U299" s="3">
        <f>SUM(Table39[[#This Row],[LPN Hours]], Table39[[#This Row],[LPN Admin Hours]])</f>
        <v>114.13966666666667</v>
      </c>
      <c r="V299" s="3">
        <f>Table39[[#This Row],[LPN Hours Contract]]+Table39[[#This Row],[LPN Admin Hours Contract]]</f>
        <v>18.673999999999999</v>
      </c>
      <c r="W299" s="4">
        <f t="shared" si="16"/>
        <v>0.16360657556969677</v>
      </c>
      <c r="X299" s="3">
        <v>114.13966666666667</v>
      </c>
      <c r="Y299" s="3">
        <v>18.673999999999999</v>
      </c>
      <c r="Z299" s="4">
        <f>Table39[[#This Row],[LPN Hours Contract]]/Table39[[#This Row],[LPN Hours]]</f>
        <v>0.16360657556969677</v>
      </c>
      <c r="AA299" s="3">
        <v>0</v>
      </c>
      <c r="AB299" s="3">
        <v>0</v>
      </c>
      <c r="AC299" s="4">
        <v>0</v>
      </c>
      <c r="AD299" s="3">
        <f>SUM(Table39[[#This Row],[CNA Hours]], Table39[[#This Row],[NA in Training Hours]], Table39[[#This Row],[Med Aide/Tech Hours]])</f>
        <v>291.42855555555559</v>
      </c>
      <c r="AE299" s="3">
        <f>SUM(Table39[[#This Row],[CNA Hours Contract]], Table39[[#This Row],[NA in Training Hours Contract]], Table39[[#This Row],[Med Aide/Tech Hours Contract]])</f>
        <v>90.532888888888877</v>
      </c>
      <c r="AF299" s="4">
        <f>Table39[[#This Row],[CNA/NA/Med Aide Contract Hours]]/Table39[[#This Row],[Total CNA, NA in Training, Med Aide/Tech Hours]]</f>
        <v>0.31065208663682381</v>
      </c>
      <c r="AG299" s="3">
        <v>280.95166666666671</v>
      </c>
      <c r="AH299" s="3">
        <v>90.532888888888877</v>
      </c>
      <c r="AI299" s="4">
        <f>Table39[[#This Row],[CNA Hours Contract]]/Table39[[#This Row],[CNA Hours]]</f>
        <v>0.3222365254600929</v>
      </c>
      <c r="AJ299" s="3">
        <v>10.47688888888889</v>
      </c>
      <c r="AK299" s="3">
        <v>0</v>
      </c>
      <c r="AL299" s="4">
        <f>Table39[[#This Row],[NA in Training Hours Contract]]/Table39[[#This Row],[NA in Training Hours]]</f>
        <v>0</v>
      </c>
      <c r="AM299" s="3">
        <v>0</v>
      </c>
      <c r="AN299" s="3">
        <v>0</v>
      </c>
      <c r="AO299" s="4">
        <v>0</v>
      </c>
      <c r="AP299" s="1" t="s">
        <v>297</v>
      </c>
      <c r="AQ299" s="1">
        <v>3</v>
      </c>
    </row>
    <row r="300" spans="1:43" x14ac:dyDescent="0.2">
      <c r="A300" s="1" t="s">
        <v>681</v>
      </c>
      <c r="B300" s="1" t="s">
        <v>992</v>
      </c>
      <c r="C300" s="1" t="s">
        <v>1596</v>
      </c>
      <c r="D300" s="1" t="s">
        <v>1730</v>
      </c>
      <c r="E300" s="3">
        <v>81.177777777777777</v>
      </c>
      <c r="F300" s="3">
        <f t="shared" si="14"/>
        <v>266.80688888888892</v>
      </c>
      <c r="G300" s="3">
        <f>SUM(Table39[[#This Row],[RN Hours Contract (W/ Admin, DON)]], Table39[[#This Row],[LPN Contract Hours (w/ Admin)]], Table39[[#This Row],[CNA/NA/Med Aide Contract Hours]])</f>
        <v>100.62355555555557</v>
      </c>
      <c r="H300" s="4">
        <f>Table39[[#This Row],[Total Contract Hours]]/Table39[[#This Row],[Total Hours Nurse Staffing]]</f>
        <v>0.37714002053919982</v>
      </c>
      <c r="I300" s="3">
        <f>SUM(Table39[[#This Row],[RN Hours]], Table39[[#This Row],[RN Admin Hours]], Table39[[#This Row],[RN DON Hours]])</f>
        <v>54.520555555555561</v>
      </c>
      <c r="J300" s="3">
        <f t="shared" si="15"/>
        <v>16.545555555555559</v>
      </c>
      <c r="K300" s="4">
        <f>Table39[[#This Row],[RN Hours Contract (W/ Admin, DON)]]/Table39[[#This Row],[RN Hours (w/ Admin, DON)]]</f>
        <v>0.30347371531634354</v>
      </c>
      <c r="L300" s="3">
        <v>31.847222222222221</v>
      </c>
      <c r="M300" s="3">
        <v>5.791666666666667</v>
      </c>
      <c r="N300" s="4">
        <f>Table39[[#This Row],[RN Hours Contract]]/Table39[[#This Row],[RN Hours]]</f>
        <v>0.18185782817269952</v>
      </c>
      <c r="O300" s="3">
        <v>16.318444444444452</v>
      </c>
      <c r="P300" s="3">
        <v>4.399</v>
      </c>
      <c r="Q300" s="4">
        <f>Table39[[#This Row],[RN Admin Hours Contract]]/Table39[[#This Row],[RN Admin Hours]]</f>
        <v>0.26957226315144406</v>
      </c>
      <c r="R300" s="3">
        <v>6.3548888888888904</v>
      </c>
      <c r="S300" s="3">
        <v>6.3548888888888904</v>
      </c>
      <c r="T300" s="4">
        <f>Table39[[#This Row],[RN DON Hours Contract]]/Table39[[#This Row],[RN DON Hours]]</f>
        <v>1</v>
      </c>
      <c r="U300" s="3">
        <f>SUM(Table39[[#This Row],[LPN Hours]], Table39[[#This Row],[LPN Admin Hours]])</f>
        <v>77.876555555555555</v>
      </c>
      <c r="V300" s="3">
        <f>Table39[[#This Row],[LPN Hours Contract]]+Table39[[#This Row],[LPN Admin Hours Contract]]</f>
        <v>26.996000000000002</v>
      </c>
      <c r="W300" s="4">
        <f t="shared" si="16"/>
        <v>0.34665118157083363</v>
      </c>
      <c r="X300" s="3">
        <v>77.876555555555555</v>
      </c>
      <c r="Y300" s="3">
        <v>26.996000000000002</v>
      </c>
      <c r="Z300" s="4">
        <f>Table39[[#This Row],[LPN Hours Contract]]/Table39[[#This Row],[LPN Hours]]</f>
        <v>0.34665118157083363</v>
      </c>
      <c r="AA300" s="3">
        <v>0</v>
      </c>
      <c r="AB300" s="3">
        <v>0</v>
      </c>
      <c r="AC300" s="4">
        <v>0</v>
      </c>
      <c r="AD300" s="3">
        <f>SUM(Table39[[#This Row],[CNA Hours]], Table39[[#This Row],[NA in Training Hours]], Table39[[#This Row],[Med Aide/Tech Hours]])</f>
        <v>134.40977777777778</v>
      </c>
      <c r="AE300" s="3">
        <f>SUM(Table39[[#This Row],[CNA Hours Contract]], Table39[[#This Row],[NA in Training Hours Contract]], Table39[[#This Row],[Med Aide/Tech Hours Contract]])</f>
        <v>57.082000000000008</v>
      </c>
      <c r="AF300" s="4">
        <f>Table39[[#This Row],[CNA/NA/Med Aide Contract Hours]]/Table39[[#This Row],[Total CNA, NA in Training, Med Aide/Tech Hours]]</f>
        <v>0.42468636540992394</v>
      </c>
      <c r="AG300" s="3">
        <v>134.40977777777778</v>
      </c>
      <c r="AH300" s="3">
        <v>57.082000000000008</v>
      </c>
      <c r="AI300" s="4">
        <f>Table39[[#This Row],[CNA Hours Contract]]/Table39[[#This Row],[CNA Hours]]</f>
        <v>0.42468636540992394</v>
      </c>
      <c r="AJ300" s="3">
        <v>0</v>
      </c>
      <c r="AK300" s="3">
        <v>0</v>
      </c>
      <c r="AL300" s="4">
        <v>0</v>
      </c>
      <c r="AM300" s="3">
        <v>0</v>
      </c>
      <c r="AN300" s="3">
        <v>0</v>
      </c>
      <c r="AO300" s="4">
        <v>0</v>
      </c>
      <c r="AP300" s="1" t="s">
        <v>298</v>
      </c>
      <c r="AQ300" s="1">
        <v>3</v>
      </c>
    </row>
    <row r="301" spans="1:43" x14ac:dyDescent="0.2">
      <c r="A301" s="1" t="s">
        <v>681</v>
      </c>
      <c r="B301" s="1" t="s">
        <v>993</v>
      </c>
      <c r="C301" s="1" t="s">
        <v>1597</v>
      </c>
      <c r="D301" s="1" t="s">
        <v>1688</v>
      </c>
      <c r="E301" s="3">
        <v>73.022222222222226</v>
      </c>
      <c r="F301" s="3">
        <f t="shared" si="14"/>
        <v>244.16966666666667</v>
      </c>
      <c r="G301" s="3">
        <f>SUM(Table39[[#This Row],[RN Hours Contract (W/ Admin, DON)]], Table39[[#This Row],[LPN Contract Hours (w/ Admin)]], Table39[[#This Row],[CNA/NA/Med Aide Contract Hours]])</f>
        <v>71.563777777777773</v>
      </c>
      <c r="H301" s="4">
        <f>Table39[[#This Row],[Total Contract Hours]]/Table39[[#This Row],[Total Hours Nurse Staffing]]</f>
        <v>0.29309036931059318</v>
      </c>
      <c r="I301" s="3">
        <f>SUM(Table39[[#This Row],[RN Hours]], Table39[[#This Row],[RN Admin Hours]], Table39[[#This Row],[RN DON Hours]])</f>
        <v>41.795777777777779</v>
      </c>
      <c r="J301" s="3">
        <f t="shared" si="15"/>
        <v>9.2541111111111132</v>
      </c>
      <c r="K301" s="4">
        <f>Table39[[#This Row],[RN Hours Contract (W/ Admin, DON)]]/Table39[[#This Row],[RN Hours (w/ Admin, DON)]]</f>
        <v>0.22141258287652665</v>
      </c>
      <c r="L301" s="3">
        <v>24.062444444444445</v>
      </c>
      <c r="M301" s="3">
        <v>9.2541111111111132</v>
      </c>
      <c r="N301" s="4">
        <f>Table39[[#This Row],[RN Hours Contract]]/Table39[[#This Row],[RN Hours]]</f>
        <v>0.38458732372253679</v>
      </c>
      <c r="O301" s="3">
        <v>12.133333333333333</v>
      </c>
      <c r="P301" s="3">
        <v>0</v>
      </c>
      <c r="Q301" s="4">
        <f>Table39[[#This Row],[RN Admin Hours Contract]]/Table39[[#This Row],[RN Admin Hours]]</f>
        <v>0</v>
      </c>
      <c r="R301" s="3">
        <v>5.6</v>
      </c>
      <c r="S301" s="3">
        <v>0</v>
      </c>
      <c r="T301" s="4">
        <f>Table39[[#This Row],[RN DON Hours Contract]]/Table39[[#This Row],[RN DON Hours]]</f>
        <v>0</v>
      </c>
      <c r="U301" s="3">
        <f>SUM(Table39[[#This Row],[LPN Hours]], Table39[[#This Row],[LPN Admin Hours]])</f>
        <v>77.679555555555552</v>
      </c>
      <c r="V301" s="3">
        <f>Table39[[#This Row],[LPN Hours Contract]]+Table39[[#This Row],[LPN Admin Hours Contract]]</f>
        <v>22.265666666666654</v>
      </c>
      <c r="W301" s="4">
        <f t="shared" si="16"/>
        <v>0.28663483599288231</v>
      </c>
      <c r="X301" s="3">
        <v>77.679555555555552</v>
      </c>
      <c r="Y301" s="3">
        <v>22.265666666666654</v>
      </c>
      <c r="Z301" s="4">
        <f>Table39[[#This Row],[LPN Hours Contract]]/Table39[[#This Row],[LPN Hours]]</f>
        <v>0.28663483599288231</v>
      </c>
      <c r="AA301" s="3">
        <v>0</v>
      </c>
      <c r="AB301" s="3">
        <v>0</v>
      </c>
      <c r="AC301" s="4">
        <v>0</v>
      </c>
      <c r="AD301" s="3">
        <f>SUM(Table39[[#This Row],[CNA Hours]], Table39[[#This Row],[NA in Training Hours]], Table39[[#This Row],[Med Aide/Tech Hours]])</f>
        <v>124.69433333333333</v>
      </c>
      <c r="AE301" s="3">
        <f>SUM(Table39[[#This Row],[CNA Hours Contract]], Table39[[#This Row],[NA in Training Hours Contract]], Table39[[#This Row],[Med Aide/Tech Hours Contract]])</f>
        <v>40.044000000000011</v>
      </c>
      <c r="AF301" s="4">
        <f>Table39[[#This Row],[CNA/NA/Med Aide Contract Hours]]/Table39[[#This Row],[Total CNA, NA in Training, Med Aide/Tech Hours]]</f>
        <v>0.32113728771422395</v>
      </c>
      <c r="AG301" s="3">
        <v>108.14433333333334</v>
      </c>
      <c r="AH301" s="3">
        <v>40.044000000000011</v>
      </c>
      <c r="AI301" s="4">
        <f>Table39[[#This Row],[CNA Hours Contract]]/Table39[[#This Row],[CNA Hours]]</f>
        <v>0.37028292436342797</v>
      </c>
      <c r="AJ301" s="3">
        <v>16.55</v>
      </c>
      <c r="AK301" s="3">
        <v>0</v>
      </c>
      <c r="AL301" s="4">
        <f>Table39[[#This Row],[NA in Training Hours Contract]]/Table39[[#This Row],[NA in Training Hours]]</f>
        <v>0</v>
      </c>
      <c r="AM301" s="3">
        <v>0</v>
      </c>
      <c r="AN301" s="3">
        <v>0</v>
      </c>
      <c r="AO301" s="4">
        <v>0</v>
      </c>
      <c r="AP301" s="1" t="s">
        <v>299</v>
      </c>
      <c r="AQ301" s="1">
        <v>3</v>
      </c>
    </row>
    <row r="302" spans="1:43" x14ac:dyDescent="0.2">
      <c r="A302" s="1" t="s">
        <v>681</v>
      </c>
      <c r="B302" s="1" t="s">
        <v>994</v>
      </c>
      <c r="C302" s="1" t="s">
        <v>1598</v>
      </c>
      <c r="D302" s="1" t="s">
        <v>1694</v>
      </c>
      <c r="E302" s="3">
        <v>39.477777777777774</v>
      </c>
      <c r="F302" s="3">
        <f t="shared" si="14"/>
        <v>177.86</v>
      </c>
      <c r="G302" s="3">
        <f>SUM(Table39[[#This Row],[RN Hours Contract (W/ Admin, DON)]], Table39[[#This Row],[LPN Contract Hours (w/ Admin)]], Table39[[#This Row],[CNA/NA/Med Aide Contract Hours]])</f>
        <v>12.366666666666667</v>
      </c>
      <c r="H302" s="4">
        <f>Table39[[#This Row],[Total Contract Hours]]/Table39[[#This Row],[Total Hours Nurse Staffing]]</f>
        <v>6.9530342216724758E-2</v>
      </c>
      <c r="I302" s="3">
        <f>SUM(Table39[[#This Row],[RN Hours]], Table39[[#This Row],[RN Admin Hours]], Table39[[#This Row],[RN DON Hours]])</f>
        <v>70.36333333333333</v>
      </c>
      <c r="J302" s="3">
        <f t="shared" si="15"/>
        <v>12.366666666666667</v>
      </c>
      <c r="K302" s="4">
        <f>Table39[[#This Row],[RN Hours Contract (W/ Admin, DON)]]/Table39[[#This Row],[RN Hours (w/ Admin, DON)]]</f>
        <v>0.17575441754701787</v>
      </c>
      <c r="L302" s="3">
        <v>48.661111111111111</v>
      </c>
      <c r="M302" s="3">
        <v>12.366666666666667</v>
      </c>
      <c r="N302" s="4">
        <f>Table39[[#This Row],[RN Hours Contract]]/Table39[[#This Row],[RN Hours]]</f>
        <v>0.25413860029683755</v>
      </c>
      <c r="O302" s="3">
        <v>16.457777777777778</v>
      </c>
      <c r="P302" s="3">
        <v>0</v>
      </c>
      <c r="Q302" s="4">
        <f>Table39[[#This Row],[RN Admin Hours Contract]]/Table39[[#This Row],[RN Admin Hours]]</f>
        <v>0</v>
      </c>
      <c r="R302" s="3">
        <v>5.2444444444444445</v>
      </c>
      <c r="S302" s="3">
        <v>0</v>
      </c>
      <c r="T302" s="4">
        <f>Table39[[#This Row],[RN DON Hours Contract]]/Table39[[#This Row],[RN DON Hours]]</f>
        <v>0</v>
      </c>
      <c r="U302" s="3">
        <f>SUM(Table39[[#This Row],[LPN Hours]], Table39[[#This Row],[LPN Admin Hours]])</f>
        <v>5.6244444444444444</v>
      </c>
      <c r="V302" s="3">
        <f>Table39[[#This Row],[LPN Hours Contract]]+Table39[[#This Row],[LPN Admin Hours Contract]]</f>
        <v>0</v>
      </c>
      <c r="W302" s="4">
        <f t="shared" si="16"/>
        <v>0</v>
      </c>
      <c r="X302" s="3">
        <v>5.6244444444444444</v>
      </c>
      <c r="Y302" s="3">
        <v>0</v>
      </c>
      <c r="Z302" s="4">
        <f>Table39[[#This Row],[LPN Hours Contract]]/Table39[[#This Row],[LPN Hours]]</f>
        <v>0</v>
      </c>
      <c r="AA302" s="3">
        <v>0</v>
      </c>
      <c r="AB302" s="3">
        <v>0</v>
      </c>
      <c r="AC302" s="4">
        <v>0</v>
      </c>
      <c r="AD302" s="3">
        <f>SUM(Table39[[#This Row],[CNA Hours]], Table39[[#This Row],[NA in Training Hours]], Table39[[#This Row],[Med Aide/Tech Hours]])</f>
        <v>101.87222222222223</v>
      </c>
      <c r="AE302" s="3">
        <f>SUM(Table39[[#This Row],[CNA Hours Contract]], Table39[[#This Row],[NA in Training Hours Contract]], Table39[[#This Row],[Med Aide/Tech Hours Contract]])</f>
        <v>0</v>
      </c>
      <c r="AF302" s="4">
        <f>Table39[[#This Row],[CNA/NA/Med Aide Contract Hours]]/Table39[[#This Row],[Total CNA, NA in Training, Med Aide/Tech Hours]]</f>
        <v>0</v>
      </c>
      <c r="AG302" s="3">
        <v>81.501111111111115</v>
      </c>
      <c r="AH302" s="3">
        <v>0</v>
      </c>
      <c r="AI302" s="4">
        <f>Table39[[#This Row],[CNA Hours Contract]]/Table39[[#This Row],[CNA Hours]]</f>
        <v>0</v>
      </c>
      <c r="AJ302" s="3">
        <v>20.371111111111116</v>
      </c>
      <c r="AK302" s="3">
        <v>0</v>
      </c>
      <c r="AL302" s="4">
        <f>Table39[[#This Row],[NA in Training Hours Contract]]/Table39[[#This Row],[NA in Training Hours]]</f>
        <v>0</v>
      </c>
      <c r="AM302" s="3">
        <v>0</v>
      </c>
      <c r="AN302" s="3">
        <v>0</v>
      </c>
      <c r="AO302" s="4">
        <v>0</v>
      </c>
      <c r="AP302" s="1" t="s">
        <v>300</v>
      </c>
      <c r="AQ302" s="1">
        <v>3</v>
      </c>
    </row>
    <row r="303" spans="1:43" x14ac:dyDescent="0.2">
      <c r="A303" s="1" t="s">
        <v>681</v>
      </c>
      <c r="B303" s="1" t="s">
        <v>995</v>
      </c>
      <c r="C303" s="1" t="s">
        <v>1409</v>
      </c>
      <c r="D303" s="1" t="s">
        <v>1687</v>
      </c>
      <c r="E303" s="3">
        <v>61.333333333333336</v>
      </c>
      <c r="F303" s="3">
        <f t="shared" si="14"/>
        <v>283.27233333333334</v>
      </c>
      <c r="G303" s="3">
        <f>SUM(Table39[[#This Row],[RN Hours Contract (W/ Admin, DON)]], Table39[[#This Row],[LPN Contract Hours (w/ Admin)]], Table39[[#This Row],[CNA/NA/Med Aide Contract Hours]])</f>
        <v>63.247222222222227</v>
      </c>
      <c r="H303" s="4">
        <f>Table39[[#This Row],[Total Contract Hours]]/Table39[[#This Row],[Total Hours Nurse Staffing]]</f>
        <v>0.22327355968010371</v>
      </c>
      <c r="I303" s="3">
        <f>SUM(Table39[[#This Row],[RN Hours]], Table39[[#This Row],[RN Admin Hours]], Table39[[#This Row],[RN DON Hours]])</f>
        <v>53.917111111111112</v>
      </c>
      <c r="J303" s="3">
        <f t="shared" si="15"/>
        <v>22.166666666666668</v>
      </c>
      <c r="K303" s="4">
        <f>Table39[[#This Row],[RN Hours Contract (W/ Admin, DON)]]/Table39[[#This Row],[RN Hours (w/ Admin, DON)]]</f>
        <v>0.41112489541559682</v>
      </c>
      <c r="L303" s="3">
        <v>36.252444444444443</v>
      </c>
      <c r="M303" s="3">
        <v>18.388888888888889</v>
      </c>
      <c r="N303" s="4">
        <f>Table39[[#This Row],[RN Hours Contract]]/Table39[[#This Row],[RN Hours]]</f>
        <v>0.50724548842683403</v>
      </c>
      <c r="O303" s="3">
        <v>9.8424444444444443</v>
      </c>
      <c r="P303" s="3">
        <v>0</v>
      </c>
      <c r="Q303" s="4">
        <f>Table39[[#This Row],[RN Admin Hours Contract]]/Table39[[#This Row],[RN Admin Hours]]</f>
        <v>0</v>
      </c>
      <c r="R303" s="3">
        <v>7.822222222222222</v>
      </c>
      <c r="S303" s="3">
        <v>3.7777777777777777</v>
      </c>
      <c r="T303" s="4">
        <f>Table39[[#This Row],[RN DON Hours Contract]]/Table39[[#This Row],[RN DON Hours]]</f>
        <v>0.48295454545454547</v>
      </c>
      <c r="U303" s="3">
        <f>SUM(Table39[[#This Row],[LPN Hours]], Table39[[#This Row],[LPN Admin Hours]])</f>
        <v>64.340222222222224</v>
      </c>
      <c r="V303" s="3">
        <f>Table39[[#This Row],[LPN Hours Contract]]+Table39[[#This Row],[LPN Admin Hours Contract]]</f>
        <v>19.894444444444446</v>
      </c>
      <c r="W303" s="4">
        <f t="shared" si="16"/>
        <v>0.30920695884033145</v>
      </c>
      <c r="X303" s="3">
        <v>64.340222222222224</v>
      </c>
      <c r="Y303" s="3">
        <v>19.894444444444446</v>
      </c>
      <c r="Z303" s="4">
        <f>Table39[[#This Row],[LPN Hours Contract]]/Table39[[#This Row],[LPN Hours]]</f>
        <v>0.30920695884033145</v>
      </c>
      <c r="AA303" s="3">
        <v>0</v>
      </c>
      <c r="AB303" s="3">
        <v>0</v>
      </c>
      <c r="AC303" s="4">
        <v>0</v>
      </c>
      <c r="AD303" s="3">
        <f>SUM(Table39[[#This Row],[CNA Hours]], Table39[[#This Row],[NA in Training Hours]], Table39[[#This Row],[Med Aide/Tech Hours]])</f>
        <v>165.01500000000001</v>
      </c>
      <c r="AE303" s="3">
        <f>SUM(Table39[[#This Row],[CNA Hours Contract]], Table39[[#This Row],[NA in Training Hours Contract]], Table39[[#This Row],[Med Aide/Tech Hours Contract]])</f>
        <v>21.18611111111111</v>
      </c>
      <c r="AF303" s="4">
        <f>Table39[[#This Row],[CNA/NA/Med Aide Contract Hours]]/Table39[[#This Row],[Total CNA, NA in Training, Med Aide/Tech Hours]]</f>
        <v>0.12838900167324854</v>
      </c>
      <c r="AG303" s="3">
        <v>165.01500000000001</v>
      </c>
      <c r="AH303" s="3">
        <v>21.18611111111111</v>
      </c>
      <c r="AI303" s="4">
        <f>Table39[[#This Row],[CNA Hours Contract]]/Table39[[#This Row],[CNA Hours]]</f>
        <v>0.12838900167324854</v>
      </c>
      <c r="AJ303" s="3">
        <v>0</v>
      </c>
      <c r="AK303" s="3">
        <v>0</v>
      </c>
      <c r="AL303" s="4">
        <v>0</v>
      </c>
      <c r="AM303" s="3">
        <v>0</v>
      </c>
      <c r="AN303" s="3">
        <v>0</v>
      </c>
      <c r="AO303" s="4">
        <v>0</v>
      </c>
      <c r="AP303" s="1" t="s">
        <v>301</v>
      </c>
      <c r="AQ303" s="1">
        <v>3</v>
      </c>
    </row>
    <row r="304" spans="1:43" x14ac:dyDescent="0.2">
      <c r="A304" s="1" t="s">
        <v>681</v>
      </c>
      <c r="B304" s="1" t="s">
        <v>996</v>
      </c>
      <c r="C304" s="1" t="s">
        <v>1407</v>
      </c>
      <c r="D304" s="1" t="s">
        <v>1734</v>
      </c>
      <c r="E304" s="3">
        <v>67.022222222222226</v>
      </c>
      <c r="F304" s="3">
        <f t="shared" si="14"/>
        <v>299.88333333333333</v>
      </c>
      <c r="G304" s="3">
        <f>SUM(Table39[[#This Row],[RN Hours Contract (W/ Admin, DON)]], Table39[[#This Row],[LPN Contract Hours (w/ Admin)]], Table39[[#This Row],[CNA/NA/Med Aide Contract Hours]])</f>
        <v>22.422222222222217</v>
      </c>
      <c r="H304" s="4">
        <f>Table39[[#This Row],[Total Contract Hours]]/Table39[[#This Row],[Total Hours Nurse Staffing]]</f>
        <v>7.4769817892143223E-2</v>
      </c>
      <c r="I304" s="3">
        <f>SUM(Table39[[#This Row],[RN Hours]], Table39[[#This Row],[RN Admin Hours]], Table39[[#This Row],[RN DON Hours]])</f>
        <v>67.090444444444444</v>
      </c>
      <c r="J304" s="3">
        <f t="shared" si="15"/>
        <v>7.7959999999999985</v>
      </c>
      <c r="K304" s="4">
        <f>Table39[[#This Row],[RN Hours Contract (W/ Admin, DON)]]/Table39[[#This Row],[RN Hours (w/ Admin, DON)]]</f>
        <v>0.1162013467723504</v>
      </c>
      <c r="L304" s="3">
        <v>45.134888888888888</v>
      </c>
      <c r="M304" s="3">
        <v>7.7959999999999985</v>
      </c>
      <c r="N304" s="4">
        <f>Table39[[#This Row],[RN Hours Contract]]/Table39[[#This Row],[RN Hours]]</f>
        <v>0.17272669085752826</v>
      </c>
      <c r="O304" s="3">
        <v>17.736111111111111</v>
      </c>
      <c r="P304" s="3">
        <v>0</v>
      </c>
      <c r="Q304" s="4">
        <f>Table39[[#This Row],[RN Admin Hours Contract]]/Table39[[#This Row],[RN Admin Hours]]</f>
        <v>0</v>
      </c>
      <c r="R304" s="3">
        <v>4.2194444444444441</v>
      </c>
      <c r="S304" s="3">
        <v>0</v>
      </c>
      <c r="T304" s="4">
        <f>Table39[[#This Row],[RN DON Hours Contract]]/Table39[[#This Row],[RN DON Hours]]</f>
        <v>0</v>
      </c>
      <c r="U304" s="3">
        <f>SUM(Table39[[#This Row],[LPN Hours]], Table39[[#This Row],[LPN Admin Hours]])</f>
        <v>65.503777777777785</v>
      </c>
      <c r="V304" s="3">
        <f>Table39[[#This Row],[LPN Hours Contract]]+Table39[[#This Row],[LPN Admin Hours Contract]]</f>
        <v>2.4676666666666671</v>
      </c>
      <c r="W304" s="4">
        <f t="shared" si="16"/>
        <v>3.7672127476956377E-2</v>
      </c>
      <c r="X304" s="3">
        <v>60.420444444444449</v>
      </c>
      <c r="Y304" s="3">
        <v>2.4676666666666671</v>
      </c>
      <c r="Z304" s="4">
        <f>Table39[[#This Row],[LPN Hours Contract]]/Table39[[#This Row],[LPN Hours]]</f>
        <v>4.0841584158415843E-2</v>
      </c>
      <c r="AA304" s="3">
        <v>5.083333333333333</v>
      </c>
      <c r="AB304" s="3">
        <v>0</v>
      </c>
      <c r="AC304" s="4">
        <f>Table39[[#This Row],[LPN Admin Hours Contract]]/Table39[[#This Row],[LPN Admin Hours]]</f>
        <v>0</v>
      </c>
      <c r="AD304" s="3">
        <f>SUM(Table39[[#This Row],[CNA Hours]], Table39[[#This Row],[NA in Training Hours]], Table39[[#This Row],[Med Aide/Tech Hours]])</f>
        <v>167.28911111111111</v>
      </c>
      <c r="AE304" s="3">
        <f>SUM(Table39[[#This Row],[CNA Hours Contract]], Table39[[#This Row],[NA in Training Hours Contract]], Table39[[#This Row],[Med Aide/Tech Hours Contract]])</f>
        <v>12.158555555555553</v>
      </c>
      <c r="AF304" s="4">
        <f>Table39[[#This Row],[CNA/NA/Med Aide Contract Hours]]/Table39[[#This Row],[Total CNA, NA in Training, Med Aide/Tech Hours]]</f>
        <v>7.2679898140411592E-2</v>
      </c>
      <c r="AG304" s="3">
        <v>167.28911111111111</v>
      </c>
      <c r="AH304" s="3">
        <v>12.158555555555553</v>
      </c>
      <c r="AI304" s="4">
        <f>Table39[[#This Row],[CNA Hours Contract]]/Table39[[#This Row],[CNA Hours]]</f>
        <v>7.2679898140411592E-2</v>
      </c>
      <c r="AJ304" s="3">
        <v>0</v>
      </c>
      <c r="AK304" s="3">
        <v>0</v>
      </c>
      <c r="AL304" s="4">
        <v>0</v>
      </c>
      <c r="AM304" s="3">
        <v>0</v>
      </c>
      <c r="AN304" s="3">
        <v>0</v>
      </c>
      <c r="AO304" s="4">
        <v>0</v>
      </c>
      <c r="AP304" s="1" t="s">
        <v>302</v>
      </c>
      <c r="AQ304" s="1">
        <v>3</v>
      </c>
    </row>
    <row r="305" spans="1:43" x14ac:dyDescent="0.2">
      <c r="A305" s="1" t="s">
        <v>681</v>
      </c>
      <c r="B305" s="1" t="s">
        <v>997</v>
      </c>
      <c r="C305" s="1" t="s">
        <v>1412</v>
      </c>
      <c r="D305" s="1" t="s">
        <v>1728</v>
      </c>
      <c r="E305" s="3">
        <v>84.577777777777783</v>
      </c>
      <c r="F305" s="3">
        <f t="shared" si="14"/>
        <v>261.54444444444442</v>
      </c>
      <c r="G305" s="3">
        <f>SUM(Table39[[#This Row],[RN Hours Contract (W/ Admin, DON)]], Table39[[#This Row],[LPN Contract Hours (w/ Admin)]], Table39[[#This Row],[CNA/NA/Med Aide Contract Hours]])</f>
        <v>2.0416666666666665</v>
      </c>
      <c r="H305" s="4">
        <f>Table39[[#This Row],[Total Contract Hours]]/Table39[[#This Row],[Total Hours Nurse Staffing]]</f>
        <v>7.8061939759547982E-3</v>
      </c>
      <c r="I305" s="3">
        <f>SUM(Table39[[#This Row],[RN Hours]], Table39[[#This Row],[RN Admin Hours]], Table39[[#This Row],[RN DON Hours]])</f>
        <v>37.733333333333334</v>
      </c>
      <c r="J305" s="3">
        <f t="shared" si="15"/>
        <v>0</v>
      </c>
      <c r="K305" s="4">
        <f>Table39[[#This Row],[RN Hours Contract (W/ Admin, DON)]]/Table39[[#This Row],[RN Hours (w/ Admin, DON)]]</f>
        <v>0</v>
      </c>
      <c r="L305" s="3">
        <v>26.705555555555556</v>
      </c>
      <c r="M305" s="3">
        <v>0</v>
      </c>
      <c r="N305" s="4">
        <f>Table39[[#This Row],[RN Hours Contract]]/Table39[[#This Row],[RN Hours]]</f>
        <v>0</v>
      </c>
      <c r="O305" s="3">
        <v>5.9222222222222225</v>
      </c>
      <c r="P305" s="3">
        <v>0</v>
      </c>
      <c r="Q305" s="4">
        <f>Table39[[#This Row],[RN Admin Hours Contract]]/Table39[[#This Row],[RN Admin Hours]]</f>
        <v>0</v>
      </c>
      <c r="R305" s="3">
        <v>5.1055555555555552</v>
      </c>
      <c r="S305" s="3">
        <v>0</v>
      </c>
      <c r="T305" s="4">
        <f>Table39[[#This Row],[RN DON Hours Contract]]/Table39[[#This Row],[RN DON Hours]]</f>
        <v>0</v>
      </c>
      <c r="U305" s="3">
        <f>SUM(Table39[[#This Row],[LPN Hours]], Table39[[#This Row],[LPN Admin Hours]])</f>
        <v>75.838888888888889</v>
      </c>
      <c r="V305" s="3">
        <f>Table39[[#This Row],[LPN Hours Contract]]+Table39[[#This Row],[LPN Admin Hours Contract]]</f>
        <v>2.0416666666666665</v>
      </c>
      <c r="W305" s="4">
        <f t="shared" si="16"/>
        <v>2.6921104680975749E-2</v>
      </c>
      <c r="X305" s="3">
        <v>71.819444444444443</v>
      </c>
      <c r="Y305" s="3">
        <v>2.0416666666666665</v>
      </c>
      <c r="Z305" s="4">
        <f>Table39[[#This Row],[LPN Hours Contract]]/Table39[[#This Row],[LPN Hours]]</f>
        <v>2.8427770257203635E-2</v>
      </c>
      <c r="AA305" s="3">
        <v>4.0194444444444448</v>
      </c>
      <c r="AB305" s="3">
        <v>0</v>
      </c>
      <c r="AC305" s="4">
        <f>Table39[[#This Row],[LPN Admin Hours Contract]]/Table39[[#This Row],[LPN Admin Hours]]</f>
        <v>0</v>
      </c>
      <c r="AD305" s="3">
        <f>SUM(Table39[[#This Row],[CNA Hours]], Table39[[#This Row],[NA in Training Hours]], Table39[[#This Row],[Med Aide/Tech Hours]])</f>
        <v>147.9722222222222</v>
      </c>
      <c r="AE305" s="3">
        <f>SUM(Table39[[#This Row],[CNA Hours Contract]], Table39[[#This Row],[NA in Training Hours Contract]], Table39[[#This Row],[Med Aide/Tech Hours Contract]])</f>
        <v>0</v>
      </c>
      <c r="AF305" s="4">
        <f>Table39[[#This Row],[CNA/NA/Med Aide Contract Hours]]/Table39[[#This Row],[Total CNA, NA in Training, Med Aide/Tech Hours]]</f>
        <v>0</v>
      </c>
      <c r="AG305" s="3">
        <v>134.79166666666666</v>
      </c>
      <c r="AH305" s="3">
        <v>0</v>
      </c>
      <c r="AI305" s="4">
        <f>Table39[[#This Row],[CNA Hours Contract]]/Table39[[#This Row],[CNA Hours]]</f>
        <v>0</v>
      </c>
      <c r="AJ305" s="3">
        <v>13.180555555555555</v>
      </c>
      <c r="AK305" s="3">
        <v>0</v>
      </c>
      <c r="AL305" s="4">
        <f>Table39[[#This Row],[NA in Training Hours Contract]]/Table39[[#This Row],[NA in Training Hours]]</f>
        <v>0</v>
      </c>
      <c r="AM305" s="3">
        <v>0</v>
      </c>
      <c r="AN305" s="3">
        <v>0</v>
      </c>
      <c r="AO305" s="4">
        <v>0</v>
      </c>
      <c r="AP305" s="1" t="s">
        <v>303</v>
      </c>
      <c r="AQ305" s="1">
        <v>3</v>
      </c>
    </row>
    <row r="306" spans="1:43" x14ac:dyDescent="0.2">
      <c r="A306" s="1" t="s">
        <v>681</v>
      </c>
      <c r="B306" s="1" t="s">
        <v>998</v>
      </c>
      <c r="C306" s="1" t="s">
        <v>1599</v>
      </c>
      <c r="D306" s="1" t="s">
        <v>1688</v>
      </c>
      <c r="E306" s="3">
        <v>94.211111111111109</v>
      </c>
      <c r="F306" s="3">
        <f t="shared" si="14"/>
        <v>333.38788888888888</v>
      </c>
      <c r="G306" s="3">
        <f>SUM(Table39[[#This Row],[RN Hours Contract (W/ Admin, DON)]], Table39[[#This Row],[LPN Contract Hours (w/ Admin)]], Table39[[#This Row],[CNA/NA/Med Aide Contract Hours]])</f>
        <v>1.8858888888888887</v>
      </c>
      <c r="H306" s="4">
        <f>Table39[[#This Row],[Total Contract Hours]]/Table39[[#This Row],[Total Hours Nurse Staffing]]</f>
        <v>5.6567408467480818E-3</v>
      </c>
      <c r="I306" s="3">
        <f>SUM(Table39[[#This Row],[RN Hours]], Table39[[#This Row],[RN Admin Hours]], Table39[[#This Row],[RN DON Hours]])</f>
        <v>91.809888888888892</v>
      </c>
      <c r="J306" s="3">
        <f t="shared" si="15"/>
        <v>0</v>
      </c>
      <c r="K306" s="4">
        <f>Table39[[#This Row],[RN Hours Contract (W/ Admin, DON)]]/Table39[[#This Row],[RN Hours (w/ Admin, DON)]]</f>
        <v>0</v>
      </c>
      <c r="L306" s="3">
        <v>74.121000000000009</v>
      </c>
      <c r="M306" s="3">
        <v>0</v>
      </c>
      <c r="N306" s="4">
        <f>Table39[[#This Row],[RN Hours Contract]]/Table39[[#This Row],[RN Hours]]</f>
        <v>0</v>
      </c>
      <c r="O306" s="3">
        <v>12.355555555555556</v>
      </c>
      <c r="P306" s="3">
        <v>0</v>
      </c>
      <c r="Q306" s="4">
        <f>Table39[[#This Row],[RN Admin Hours Contract]]/Table39[[#This Row],[RN Admin Hours]]</f>
        <v>0</v>
      </c>
      <c r="R306" s="3">
        <v>5.333333333333333</v>
      </c>
      <c r="S306" s="3">
        <v>0</v>
      </c>
      <c r="T306" s="4">
        <f>Table39[[#This Row],[RN DON Hours Contract]]/Table39[[#This Row],[RN DON Hours]]</f>
        <v>0</v>
      </c>
      <c r="U306" s="3">
        <f>SUM(Table39[[#This Row],[LPN Hours]], Table39[[#This Row],[LPN Admin Hours]])</f>
        <v>53.044444444444444</v>
      </c>
      <c r="V306" s="3">
        <f>Table39[[#This Row],[LPN Hours Contract]]+Table39[[#This Row],[LPN Admin Hours Contract]]</f>
        <v>0</v>
      </c>
      <c r="W306" s="4">
        <f t="shared" si="16"/>
        <v>0</v>
      </c>
      <c r="X306" s="3">
        <v>53.044444444444444</v>
      </c>
      <c r="Y306" s="3">
        <v>0</v>
      </c>
      <c r="Z306" s="4">
        <f>Table39[[#This Row],[LPN Hours Contract]]/Table39[[#This Row],[LPN Hours]]</f>
        <v>0</v>
      </c>
      <c r="AA306" s="3">
        <v>0</v>
      </c>
      <c r="AB306" s="3">
        <v>0</v>
      </c>
      <c r="AC306" s="4">
        <v>0</v>
      </c>
      <c r="AD306" s="3">
        <f>SUM(Table39[[#This Row],[CNA Hours]], Table39[[#This Row],[NA in Training Hours]], Table39[[#This Row],[Med Aide/Tech Hours]])</f>
        <v>188.53355555555555</v>
      </c>
      <c r="AE306" s="3">
        <f>SUM(Table39[[#This Row],[CNA Hours Contract]], Table39[[#This Row],[NA in Training Hours Contract]], Table39[[#This Row],[Med Aide/Tech Hours Contract]])</f>
        <v>1.8858888888888887</v>
      </c>
      <c r="AF306" s="4">
        <f>Table39[[#This Row],[CNA/NA/Med Aide Contract Hours]]/Table39[[#This Row],[Total CNA, NA in Training, Med Aide/Tech Hours]]</f>
        <v>1.0002934932891403E-2</v>
      </c>
      <c r="AG306" s="3">
        <v>170.58877777777778</v>
      </c>
      <c r="AH306" s="3">
        <v>1.8858888888888887</v>
      </c>
      <c r="AI306" s="4">
        <f>Table39[[#This Row],[CNA Hours Contract]]/Table39[[#This Row],[CNA Hours]]</f>
        <v>1.105517557166389E-2</v>
      </c>
      <c r="AJ306" s="3">
        <v>17.944777777777777</v>
      </c>
      <c r="AK306" s="3">
        <v>0</v>
      </c>
      <c r="AL306" s="4">
        <f>Table39[[#This Row],[NA in Training Hours Contract]]/Table39[[#This Row],[NA in Training Hours]]</f>
        <v>0</v>
      </c>
      <c r="AM306" s="3">
        <v>0</v>
      </c>
      <c r="AN306" s="3">
        <v>0</v>
      </c>
      <c r="AO306" s="4">
        <v>0</v>
      </c>
      <c r="AP306" s="1" t="s">
        <v>304</v>
      </c>
      <c r="AQ306" s="1">
        <v>3</v>
      </c>
    </row>
    <row r="307" spans="1:43" x14ac:dyDescent="0.2">
      <c r="A307" s="1" t="s">
        <v>681</v>
      </c>
      <c r="B307" s="1" t="s">
        <v>999</v>
      </c>
      <c r="C307" s="1" t="s">
        <v>1415</v>
      </c>
      <c r="D307" s="1" t="s">
        <v>1737</v>
      </c>
      <c r="E307" s="3">
        <v>78.87777777777778</v>
      </c>
      <c r="F307" s="3">
        <f t="shared" si="14"/>
        <v>335.27199999999999</v>
      </c>
      <c r="G307" s="3">
        <f>SUM(Table39[[#This Row],[RN Hours Contract (W/ Admin, DON)]], Table39[[#This Row],[LPN Contract Hours (w/ Admin)]], Table39[[#This Row],[CNA/NA/Med Aide Contract Hours]])</f>
        <v>20.755555555555556</v>
      </c>
      <c r="H307" s="4">
        <f>Table39[[#This Row],[Total Contract Hours]]/Table39[[#This Row],[Total Hours Nurse Staffing]]</f>
        <v>6.190661777767173E-2</v>
      </c>
      <c r="I307" s="3">
        <f>SUM(Table39[[#This Row],[RN Hours]], Table39[[#This Row],[RN Admin Hours]], Table39[[#This Row],[RN DON Hours]])</f>
        <v>51.050555555555555</v>
      </c>
      <c r="J307" s="3">
        <f t="shared" si="15"/>
        <v>0</v>
      </c>
      <c r="K307" s="4">
        <f>Table39[[#This Row],[RN Hours Contract (W/ Admin, DON)]]/Table39[[#This Row],[RN Hours (w/ Admin, DON)]]</f>
        <v>0</v>
      </c>
      <c r="L307" s="3">
        <v>39.437222222222218</v>
      </c>
      <c r="M307" s="3">
        <v>0</v>
      </c>
      <c r="N307" s="4">
        <f>Table39[[#This Row],[RN Hours Contract]]/Table39[[#This Row],[RN Hours]]</f>
        <v>0</v>
      </c>
      <c r="O307" s="3">
        <v>6.4577777777777783</v>
      </c>
      <c r="P307" s="3">
        <v>0</v>
      </c>
      <c r="Q307" s="4">
        <f>Table39[[#This Row],[RN Admin Hours Contract]]/Table39[[#This Row],[RN Admin Hours]]</f>
        <v>0</v>
      </c>
      <c r="R307" s="3">
        <v>5.1555555555555559</v>
      </c>
      <c r="S307" s="3">
        <v>0</v>
      </c>
      <c r="T307" s="4">
        <f>Table39[[#This Row],[RN DON Hours Contract]]/Table39[[#This Row],[RN DON Hours]]</f>
        <v>0</v>
      </c>
      <c r="U307" s="3">
        <f>SUM(Table39[[#This Row],[LPN Hours]], Table39[[#This Row],[LPN Admin Hours]])</f>
        <v>94.56</v>
      </c>
      <c r="V307" s="3">
        <f>Table39[[#This Row],[LPN Hours Contract]]+Table39[[#This Row],[LPN Admin Hours Contract]]</f>
        <v>0</v>
      </c>
      <c r="W307" s="4">
        <f t="shared" si="16"/>
        <v>0</v>
      </c>
      <c r="X307" s="3">
        <v>86.274666666666675</v>
      </c>
      <c r="Y307" s="3">
        <v>0</v>
      </c>
      <c r="Z307" s="4">
        <f>Table39[[#This Row],[LPN Hours Contract]]/Table39[[#This Row],[LPN Hours]]</f>
        <v>0</v>
      </c>
      <c r="AA307" s="3">
        <v>8.2853333333333321</v>
      </c>
      <c r="AB307" s="3">
        <v>0</v>
      </c>
      <c r="AC307" s="4">
        <f>Table39[[#This Row],[LPN Admin Hours Contract]]/Table39[[#This Row],[LPN Admin Hours]]</f>
        <v>0</v>
      </c>
      <c r="AD307" s="3">
        <f>SUM(Table39[[#This Row],[CNA Hours]], Table39[[#This Row],[NA in Training Hours]], Table39[[#This Row],[Med Aide/Tech Hours]])</f>
        <v>189.66144444444444</v>
      </c>
      <c r="AE307" s="3">
        <f>SUM(Table39[[#This Row],[CNA Hours Contract]], Table39[[#This Row],[NA in Training Hours Contract]], Table39[[#This Row],[Med Aide/Tech Hours Contract]])</f>
        <v>20.755555555555556</v>
      </c>
      <c r="AF307" s="4">
        <f>Table39[[#This Row],[CNA/NA/Med Aide Contract Hours]]/Table39[[#This Row],[Total CNA, NA in Training, Med Aide/Tech Hours]]</f>
        <v>0.10943476475333533</v>
      </c>
      <c r="AG307" s="3">
        <v>189.66144444444444</v>
      </c>
      <c r="AH307" s="3">
        <v>20.755555555555556</v>
      </c>
      <c r="AI307" s="4">
        <f>Table39[[#This Row],[CNA Hours Contract]]/Table39[[#This Row],[CNA Hours]]</f>
        <v>0.10943476475333533</v>
      </c>
      <c r="AJ307" s="3">
        <v>0</v>
      </c>
      <c r="AK307" s="3">
        <v>0</v>
      </c>
      <c r="AL307" s="4">
        <v>0</v>
      </c>
      <c r="AM307" s="3">
        <v>0</v>
      </c>
      <c r="AN307" s="3">
        <v>0</v>
      </c>
      <c r="AO307" s="4">
        <v>0</v>
      </c>
      <c r="AP307" s="1" t="s">
        <v>305</v>
      </c>
      <c r="AQ307" s="1">
        <v>3</v>
      </c>
    </row>
    <row r="308" spans="1:43" x14ac:dyDescent="0.2">
      <c r="A308" s="1" t="s">
        <v>681</v>
      </c>
      <c r="B308" s="1" t="s">
        <v>1000</v>
      </c>
      <c r="C308" s="1" t="s">
        <v>1510</v>
      </c>
      <c r="D308" s="1" t="s">
        <v>1688</v>
      </c>
      <c r="E308" s="3">
        <v>56.06666666666667</v>
      </c>
      <c r="F308" s="3">
        <f t="shared" si="14"/>
        <v>263.77300000000002</v>
      </c>
      <c r="G308" s="3">
        <f>SUM(Table39[[#This Row],[RN Hours Contract (W/ Admin, DON)]], Table39[[#This Row],[LPN Contract Hours (w/ Admin)]], Table39[[#This Row],[CNA/NA/Med Aide Contract Hours]])</f>
        <v>0</v>
      </c>
      <c r="H308" s="4">
        <f>Table39[[#This Row],[Total Contract Hours]]/Table39[[#This Row],[Total Hours Nurse Staffing]]</f>
        <v>0</v>
      </c>
      <c r="I308" s="3">
        <f>SUM(Table39[[#This Row],[RN Hours]], Table39[[#This Row],[RN Admin Hours]], Table39[[#This Row],[RN DON Hours]])</f>
        <v>73.995000000000005</v>
      </c>
      <c r="J308" s="3">
        <f t="shared" si="15"/>
        <v>0</v>
      </c>
      <c r="K308" s="4">
        <f>Table39[[#This Row],[RN Hours Contract (W/ Admin, DON)]]/Table39[[#This Row],[RN Hours (w/ Admin, DON)]]</f>
        <v>0</v>
      </c>
      <c r="L308" s="3">
        <v>40.909444444444446</v>
      </c>
      <c r="M308" s="3">
        <v>0</v>
      </c>
      <c r="N308" s="4">
        <f>Table39[[#This Row],[RN Hours Contract]]/Table39[[#This Row],[RN Hours]]</f>
        <v>0</v>
      </c>
      <c r="O308" s="3">
        <v>27.646666666666675</v>
      </c>
      <c r="P308" s="3">
        <v>0</v>
      </c>
      <c r="Q308" s="4">
        <f>Table39[[#This Row],[RN Admin Hours Contract]]/Table39[[#This Row],[RN Admin Hours]]</f>
        <v>0</v>
      </c>
      <c r="R308" s="3">
        <v>5.4388888888888891</v>
      </c>
      <c r="S308" s="3">
        <v>0</v>
      </c>
      <c r="T308" s="4">
        <f>Table39[[#This Row],[RN DON Hours Contract]]/Table39[[#This Row],[RN DON Hours]]</f>
        <v>0</v>
      </c>
      <c r="U308" s="3">
        <f>SUM(Table39[[#This Row],[LPN Hours]], Table39[[#This Row],[LPN Admin Hours]])</f>
        <v>26.043333333333333</v>
      </c>
      <c r="V308" s="3">
        <f>Table39[[#This Row],[LPN Hours Contract]]+Table39[[#This Row],[LPN Admin Hours Contract]]</f>
        <v>0</v>
      </c>
      <c r="W308" s="4">
        <f t="shared" si="16"/>
        <v>0</v>
      </c>
      <c r="X308" s="3">
        <v>20.728999999999999</v>
      </c>
      <c r="Y308" s="3">
        <v>0</v>
      </c>
      <c r="Z308" s="4">
        <f>Table39[[#This Row],[LPN Hours Contract]]/Table39[[#This Row],[LPN Hours]]</f>
        <v>0</v>
      </c>
      <c r="AA308" s="3">
        <v>5.3143333333333338</v>
      </c>
      <c r="AB308" s="3">
        <v>0</v>
      </c>
      <c r="AC308" s="4">
        <f>Table39[[#This Row],[LPN Admin Hours Contract]]/Table39[[#This Row],[LPN Admin Hours]]</f>
        <v>0</v>
      </c>
      <c r="AD308" s="3">
        <f>SUM(Table39[[#This Row],[CNA Hours]], Table39[[#This Row],[NA in Training Hours]], Table39[[#This Row],[Med Aide/Tech Hours]])</f>
        <v>163.73466666666667</v>
      </c>
      <c r="AE308" s="3">
        <f>SUM(Table39[[#This Row],[CNA Hours Contract]], Table39[[#This Row],[NA in Training Hours Contract]], Table39[[#This Row],[Med Aide/Tech Hours Contract]])</f>
        <v>0</v>
      </c>
      <c r="AF308" s="4">
        <f>Table39[[#This Row],[CNA/NA/Med Aide Contract Hours]]/Table39[[#This Row],[Total CNA, NA in Training, Med Aide/Tech Hours]]</f>
        <v>0</v>
      </c>
      <c r="AG308" s="3">
        <v>163.73466666666667</v>
      </c>
      <c r="AH308" s="3">
        <v>0</v>
      </c>
      <c r="AI308" s="4">
        <f>Table39[[#This Row],[CNA Hours Contract]]/Table39[[#This Row],[CNA Hours]]</f>
        <v>0</v>
      </c>
      <c r="AJ308" s="3">
        <v>0</v>
      </c>
      <c r="AK308" s="3">
        <v>0</v>
      </c>
      <c r="AL308" s="4">
        <v>0</v>
      </c>
      <c r="AM308" s="3">
        <v>0</v>
      </c>
      <c r="AN308" s="3">
        <v>0</v>
      </c>
      <c r="AO308" s="4">
        <v>0</v>
      </c>
      <c r="AP308" s="1" t="s">
        <v>306</v>
      </c>
      <c r="AQ308" s="1">
        <v>3</v>
      </c>
    </row>
    <row r="309" spans="1:43" x14ac:dyDescent="0.2">
      <c r="A309" s="1" t="s">
        <v>681</v>
      </c>
      <c r="B309" s="1" t="s">
        <v>1001</v>
      </c>
      <c r="C309" s="1" t="s">
        <v>1443</v>
      </c>
      <c r="D309" s="1" t="s">
        <v>1727</v>
      </c>
      <c r="E309" s="3">
        <v>155.04444444444445</v>
      </c>
      <c r="F309" s="3">
        <f t="shared" si="14"/>
        <v>510.72222222222223</v>
      </c>
      <c r="G309" s="3">
        <f>SUM(Table39[[#This Row],[RN Hours Contract (W/ Admin, DON)]], Table39[[#This Row],[LPN Contract Hours (w/ Admin)]], Table39[[#This Row],[CNA/NA/Med Aide Contract Hours]])</f>
        <v>24.347222222222221</v>
      </c>
      <c r="H309" s="4">
        <f>Table39[[#This Row],[Total Contract Hours]]/Table39[[#This Row],[Total Hours Nurse Staffing]]</f>
        <v>4.7672141847057543E-2</v>
      </c>
      <c r="I309" s="3">
        <f>SUM(Table39[[#This Row],[RN Hours]], Table39[[#This Row],[RN Admin Hours]], Table39[[#This Row],[RN DON Hours]])</f>
        <v>86.175000000000011</v>
      </c>
      <c r="J309" s="3">
        <f t="shared" si="15"/>
        <v>8.611111111111111E-2</v>
      </c>
      <c r="K309" s="4">
        <f>Table39[[#This Row],[RN Hours Contract (W/ Admin, DON)]]/Table39[[#This Row],[RN Hours (w/ Admin, DON)]]</f>
        <v>9.9925861457628206E-4</v>
      </c>
      <c r="L309" s="3">
        <v>73.150000000000006</v>
      </c>
      <c r="M309" s="3">
        <v>8.611111111111111E-2</v>
      </c>
      <c r="N309" s="4">
        <f>Table39[[#This Row],[RN Hours Contract]]/Table39[[#This Row],[RN Hours]]</f>
        <v>1.1771853877117033E-3</v>
      </c>
      <c r="O309" s="3">
        <v>7.6444444444444448</v>
      </c>
      <c r="P309" s="3">
        <v>0</v>
      </c>
      <c r="Q309" s="4">
        <f>Table39[[#This Row],[RN Admin Hours Contract]]/Table39[[#This Row],[RN Admin Hours]]</f>
        <v>0</v>
      </c>
      <c r="R309" s="3">
        <v>5.3805555555555555</v>
      </c>
      <c r="S309" s="3">
        <v>0</v>
      </c>
      <c r="T309" s="4">
        <f>Table39[[#This Row],[RN DON Hours Contract]]/Table39[[#This Row],[RN DON Hours]]</f>
        <v>0</v>
      </c>
      <c r="U309" s="3">
        <f>SUM(Table39[[#This Row],[LPN Hours]], Table39[[#This Row],[LPN Admin Hours]])</f>
        <v>140.18055555555554</v>
      </c>
      <c r="V309" s="3">
        <f>Table39[[#This Row],[LPN Hours Contract]]+Table39[[#This Row],[LPN Admin Hours Contract]]</f>
        <v>3.2</v>
      </c>
      <c r="W309" s="4">
        <f t="shared" si="16"/>
        <v>2.282770236797781E-2</v>
      </c>
      <c r="X309" s="3">
        <v>135.11388888888888</v>
      </c>
      <c r="Y309" s="3">
        <v>3.2</v>
      </c>
      <c r="Z309" s="4">
        <f>Table39[[#This Row],[LPN Hours Contract]]/Table39[[#This Row],[LPN Hours]]</f>
        <v>2.3683723607656096E-2</v>
      </c>
      <c r="AA309" s="3">
        <v>5.0666666666666664</v>
      </c>
      <c r="AB309" s="3">
        <v>0</v>
      </c>
      <c r="AC309" s="4">
        <f>Table39[[#This Row],[LPN Admin Hours Contract]]/Table39[[#This Row],[LPN Admin Hours]]</f>
        <v>0</v>
      </c>
      <c r="AD309" s="3">
        <f>SUM(Table39[[#This Row],[CNA Hours]], Table39[[#This Row],[NA in Training Hours]], Table39[[#This Row],[Med Aide/Tech Hours]])</f>
        <v>284.36666666666667</v>
      </c>
      <c r="AE309" s="3">
        <f>SUM(Table39[[#This Row],[CNA Hours Contract]], Table39[[#This Row],[NA in Training Hours Contract]], Table39[[#This Row],[Med Aide/Tech Hours Contract]])</f>
        <v>21.06111111111111</v>
      </c>
      <c r="AF309" s="4">
        <f>Table39[[#This Row],[CNA/NA/Med Aide Contract Hours]]/Table39[[#This Row],[Total CNA, NA in Training, Med Aide/Tech Hours]]</f>
        <v>7.406322041183136E-2</v>
      </c>
      <c r="AG309" s="3">
        <v>284.36666666666667</v>
      </c>
      <c r="AH309" s="3">
        <v>21.06111111111111</v>
      </c>
      <c r="AI309" s="4">
        <f>Table39[[#This Row],[CNA Hours Contract]]/Table39[[#This Row],[CNA Hours]]</f>
        <v>7.406322041183136E-2</v>
      </c>
      <c r="AJ309" s="3">
        <v>0</v>
      </c>
      <c r="AK309" s="3">
        <v>0</v>
      </c>
      <c r="AL309" s="4">
        <v>0</v>
      </c>
      <c r="AM309" s="3">
        <v>0</v>
      </c>
      <c r="AN309" s="3">
        <v>0</v>
      </c>
      <c r="AO309" s="4">
        <v>0</v>
      </c>
      <c r="AP309" s="1" t="s">
        <v>307</v>
      </c>
      <c r="AQ309" s="1">
        <v>3</v>
      </c>
    </row>
    <row r="310" spans="1:43" x14ac:dyDescent="0.2">
      <c r="A310" s="1" t="s">
        <v>681</v>
      </c>
      <c r="B310" s="1" t="s">
        <v>1002</v>
      </c>
      <c r="C310" s="1" t="s">
        <v>1381</v>
      </c>
      <c r="D310" s="1" t="s">
        <v>1714</v>
      </c>
      <c r="E310" s="3">
        <v>104.74444444444444</v>
      </c>
      <c r="F310" s="3">
        <f t="shared" si="14"/>
        <v>526.18000000000006</v>
      </c>
      <c r="G310" s="3">
        <f>SUM(Table39[[#This Row],[RN Hours Contract (W/ Admin, DON)]], Table39[[#This Row],[LPN Contract Hours (w/ Admin)]], Table39[[#This Row],[CNA/NA/Med Aide Contract Hours]])</f>
        <v>55.516666666666666</v>
      </c>
      <c r="H310" s="4">
        <f>Table39[[#This Row],[Total Contract Hours]]/Table39[[#This Row],[Total Hours Nurse Staffing]]</f>
        <v>0.10550888795976027</v>
      </c>
      <c r="I310" s="3">
        <f>SUM(Table39[[#This Row],[RN Hours]], Table39[[#This Row],[RN Admin Hours]], Table39[[#This Row],[RN DON Hours]])</f>
        <v>80.391666666666666</v>
      </c>
      <c r="J310" s="3">
        <f t="shared" si="15"/>
        <v>15.044444444444444</v>
      </c>
      <c r="K310" s="4">
        <f>Table39[[#This Row],[RN Hours Contract (W/ Admin, DON)]]/Table39[[#This Row],[RN Hours (w/ Admin, DON)]]</f>
        <v>0.18713935247572647</v>
      </c>
      <c r="L310" s="3">
        <v>59.3</v>
      </c>
      <c r="M310" s="3">
        <v>15.044444444444444</v>
      </c>
      <c r="N310" s="4">
        <f>Table39[[#This Row],[RN Hours Contract]]/Table39[[#This Row],[RN Hours]]</f>
        <v>0.25370058085066516</v>
      </c>
      <c r="O310" s="3">
        <v>15.580555555555556</v>
      </c>
      <c r="P310" s="3">
        <v>0</v>
      </c>
      <c r="Q310" s="4">
        <f>Table39[[#This Row],[RN Admin Hours Contract]]/Table39[[#This Row],[RN Admin Hours]]</f>
        <v>0</v>
      </c>
      <c r="R310" s="3">
        <v>5.5111111111111111</v>
      </c>
      <c r="S310" s="3">
        <v>0</v>
      </c>
      <c r="T310" s="4">
        <f>Table39[[#This Row],[RN DON Hours Contract]]/Table39[[#This Row],[RN DON Hours]]</f>
        <v>0</v>
      </c>
      <c r="U310" s="3">
        <f>SUM(Table39[[#This Row],[LPN Hours]], Table39[[#This Row],[LPN Admin Hours]])</f>
        <v>152.56055555555557</v>
      </c>
      <c r="V310" s="3">
        <f>Table39[[#This Row],[LPN Hours Contract]]+Table39[[#This Row],[LPN Admin Hours Contract]]</f>
        <v>22.288888888888888</v>
      </c>
      <c r="W310" s="4">
        <f t="shared" si="16"/>
        <v>0.1460986347861869</v>
      </c>
      <c r="X310" s="3">
        <v>146.77166666666668</v>
      </c>
      <c r="Y310" s="3">
        <v>22.288888888888888</v>
      </c>
      <c r="Z310" s="4">
        <f>Table39[[#This Row],[LPN Hours Contract]]/Table39[[#This Row],[LPN Hours]]</f>
        <v>0.15186097831476705</v>
      </c>
      <c r="AA310" s="3">
        <v>5.7888888888888888</v>
      </c>
      <c r="AB310" s="3">
        <v>0</v>
      </c>
      <c r="AC310" s="4">
        <f>Table39[[#This Row],[LPN Admin Hours Contract]]/Table39[[#This Row],[LPN Admin Hours]]</f>
        <v>0</v>
      </c>
      <c r="AD310" s="3">
        <f>SUM(Table39[[#This Row],[CNA Hours]], Table39[[#This Row],[NA in Training Hours]], Table39[[#This Row],[Med Aide/Tech Hours]])</f>
        <v>293.22777777777776</v>
      </c>
      <c r="AE310" s="3">
        <f>SUM(Table39[[#This Row],[CNA Hours Contract]], Table39[[#This Row],[NA in Training Hours Contract]], Table39[[#This Row],[Med Aide/Tech Hours Contract]])</f>
        <v>18.183333333333334</v>
      </c>
      <c r="AF310" s="4">
        <f>Table39[[#This Row],[CNA/NA/Med Aide Contract Hours]]/Table39[[#This Row],[Total CNA, NA in Training, Med Aide/Tech Hours]]</f>
        <v>6.201095091036548E-2</v>
      </c>
      <c r="AG310" s="3">
        <v>293.22777777777776</v>
      </c>
      <c r="AH310" s="3">
        <v>18.183333333333334</v>
      </c>
      <c r="AI310" s="4">
        <f>Table39[[#This Row],[CNA Hours Contract]]/Table39[[#This Row],[CNA Hours]]</f>
        <v>6.201095091036548E-2</v>
      </c>
      <c r="AJ310" s="3">
        <v>0</v>
      </c>
      <c r="AK310" s="3">
        <v>0</v>
      </c>
      <c r="AL310" s="4">
        <v>0</v>
      </c>
      <c r="AM310" s="3">
        <v>0</v>
      </c>
      <c r="AN310" s="3">
        <v>0</v>
      </c>
      <c r="AO310" s="4">
        <v>0</v>
      </c>
      <c r="AP310" s="1" t="s">
        <v>308</v>
      </c>
      <c r="AQ310" s="1">
        <v>3</v>
      </c>
    </row>
    <row r="311" spans="1:43" x14ac:dyDescent="0.2">
      <c r="A311" s="1" t="s">
        <v>681</v>
      </c>
      <c r="B311" s="1" t="s">
        <v>1003</v>
      </c>
      <c r="C311" s="1" t="s">
        <v>1420</v>
      </c>
      <c r="D311" s="1" t="s">
        <v>1714</v>
      </c>
      <c r="E311" s="3">
        <v>349.86666666666667</v>
      </c>
      <c r="F311" s="3">
        <f t="shared" si="14"/>
        <v>1625.4015555555554</v>
      </c>
      <c r="G311" s="3">
        <f>SUM(Table39[[#This Row],[RN Hours Contract (W/ Admin, DON)]], Table39[[#This Row],[LPN Contract Hours (w/ Admin)]], Table39[[#This Row],[CNA/NA/Med Aide Contract Hours]])</f>
        <v>0</v>
      </c>
      <c r="H311" s="4">
        <f>Table39[[#This Row],[Total Contract Hours]]/Table39[[#This Row],[Total Hours Nurse Staffing]]</f>
        <v>0</v>
      </c>
      <c r="I311" s="3">
        <f>SUM(Table39[[#This Row],[RN Hours]], Table39[[#This Row],[RN Admin Hours]], Table39[[#This Row],[RN DON Hours]])</f>
        <v>296.60999999999996</v>
      </c>
      <c r="J311" s="3">
        <f t="shared" si="15"/>
        <v>0</v>
      </c>
      <c r="K311" s="4">
        <f>Table39[[#This Row],[RN Hours Contract (W/ Admin, DON)]]/Table39[[#This Row],[RN Hours (w/ Admin, DON)]]</f>
        <v>0</v>
      </c>
      <c r="L311" s="3">
        <v>156.81677777777779</v>
      </c>
      <c r="M311" s="3">
        <v>0</v>
      </c>
      <c r="N311" s="4">
        <f>Table39[[#This Row],[RN Hours Contract]]/Table39[[#This Row],[RN Hours]]</f>
        <v>0</v>
      </c>
      <c r="O311" s="3">
        <v>134.53766666666664</v>
      </c>
      <c r="P311" s="3">
        <v>0</v>
      </c>
      <c r="Q311" s="4">
        <f>Table39[[#This Row],[RN Admin Hours Contract]]/Table39[[#This Row],[RN Admin Hours]]</f>
        <v>0</v>
      </c>
      <c r="R311" s="3">
        <v>5.2555555555555555</v>
      </c>
      <c r="S311" s="3">
        <v>0</v>
      </c>
      <c r="T311" s="4">
        <f>Table39[[#This Row],[RN DON Hours Contract]]/Table39[[#This Row],[RN DON Hours]]</f>
        <v>0</v>
      </c>
      <c r="U311" s="3">
        <f>SUM(Table39[[#This Row],[LPN Hours]], Table39[[#This Row],[LPN Admin Hours]])</f>
        <v>370.12099999999998</v>
      </c>
      <c r="V311" s="3">
        <f>Table39[[#This Row],[LPN Hours Contract]]+Table39[[#This Row],[LPN Admin Hours Contract]]</f>
        <v>0</v>
      </c>
      <c r="W311" s="4">
        <f t="shared" si="16"/>
        <v>0</v>
      </c>
      <c r="X311" s="3">
        <v>361.78644444444444</v>
      </c>
      <c r="Y311" s="3">
        <v>0</v>
      </c>
      <c r="Z311" s="4">
        <f>Table39[[#This Row],[LPN Hours Contract]]/Table39[[#This Row],[LPN Hours]]</f>
        <v>0</v>
      </c>
      <c r="AA311" s="3">
        <v>8.3345555555555553</v>
      </c>
      <c r="AB311" s="3">
        <v>0</v>
      </c>
      <c r="AC311" s="4">
        <f>Table39[[#This Row],[LPN Admin Hours Contract]]/Table39[[#This Row],[LPN Admin Hours]]</f>
        <v>0</v>
      </c>
      <c r="AD311" s="3">
        <f>SUM(Table39[[#This Row],[CNA Hours]], Table39[[#This Row],[NA in Training Hours]], Table39[[#This Row],[Med Aide/Tech Hours]])</f>
        <v>958.67055555555544</v>
      </c>
      <c r="AE311" s="3">
        <f>SUM(Table39[[#This Row],[CNA Hours Contract]], Table39[[#This Row],[NA in Training Hours Contract]], Table39[[#This Row],[Med Aide/Tech Hours Contract]])</f>
        <v>0</v>
      </c>
      <c r="AF311" s="4">
        <f>Table39[[#This Row],[CNA/NA/Med Aide Contract Hours]]/Table39[[#This Row],[Total CNA, NA in Training, Med Aide/Tech Hours]]</f>
        <v>0</v>
      </c>
      <c r="AG311" s="3">
        <v>950.975111111111</v>
      </c>
      <c r="AH311" s="3">
        <v>0</v>
      </c>
      <c r="AI311" s="4">
        <f>Table39[[#This Row],[CNA Hours Contract]]/Table39[[#This Row],[CNA Hours]]</f>
        <v>0</v>
      </c>
      <c r="AJ311" s="3">
        <v>7.6954444444444432</v>
      </c>
      <c r="AK311" s="3">
        <v>0</v>
      </c>
      <c r="AL311" s="4">
        <f>Table39[[#This Row],[NA in Training Hours Contract]]/Table39[[#This Row],[NA in Training Hours]]</f>
        <v>0</v>
      </c>
      <c r="AM311" s="3">
        <v>0</v>
      </c>
      <c r="AN311" s="3">
        <v>0</v>
      </c>
      <c r="AO311" s="4">
        <v>0</v>
      </c>
      <c r="AP311" s="1" t="s">
        <v>309</v>
      </c>
      <c r="AQ311" s="1">
        <v>3</v>
      </c>
    </row>
    <row r="312" spans="1:43" x14ac:dyDescent="0.2">
      <c r="A312" s="1" t="s">
        <v>681</v>
      </c>
      <c r="B312" s="1" t="s">
        <v>1004</v>
      </c>
      <c r="C312" s="1" t="s">
        <v>1467</v>
      </c>
      <c r="D312" s="1" t="s">
        <v>1721</v>
      </c>
      <c r="E312" s="3">
        <v>42.4</v>
      </c>
      <c r="F312" s="3">
        <f t="shared" si="14"/>
        <v>165.73333333333335</v>
      </c>
      <c r="G312" s="3">
        <f>SUM(Table39[[#This Row],[RN Hours Contract (W/ Admin, DON)]], Table39[[#This Row],[LPN Contract Hours (w/ Admin)]], Table39[[#This Row],[CNA/NA/Med Aide Contract Hours]])</f>
        <v>19.508333333333333</v>
      </c>
      <c r="H312" s="4">
        <f>Table39[[#This Row],[Total Contract Hours]]/Table39[[#This Row],[Total Hours Nurse Staffing]]</f>
        <v>0.11770917135961383</v>
      </c>
      <c r="I312" s="3">
        <f>SUM(Table39[[#This Row],[RN Hours]], Table39[[#This Row],[RN Admin Hours]], Table39[[#This Row],[RN DON Hours]])</f>
        <v>30.583333333333336</v>
      </c>
      <c r="J312" s="3">
        <f t="shared" si="15"/>
        <v>0.53055555555555556</v>
      </c>
      <c r="K312" s="4">
        <f>Table39[[#This Row],[RN Hours Contract (W/ Admin, DON)]]/Table39[[#This Row],[RN Hours (w/ Admin, DON)]]</f>
        <v>1.734786557674841E-2</v>
      </c>
      <c r="L312" s="3">
        <v>20.783333333333335</v>
      </c>
      <c r="M312" s="3">
        <v>0.53055555555555556</v>
      </c>
      <c r="N312" s="4">
        <f>Table39[[#This Row],[RN Hours Contract]]/Table39[[#This Row],[RN Hours]]</f>
        <v>2.5527933707564822E-2</v>
      </c>
      <c r="O312" s="3">
        <v>4.8</v>
      </c>
      <c r="P312" s="3">
        <v>0</v>
      </c>
      <c r="Q312" s="4">
        <f>Table39[[#This Row],[RN Admin Hours Contract]]/Table39[[#This Row],[RN Admin Hours]]</f>
        <v>0</v>
      </c>
      <c r="R312" s="3">
        <v>5</v>
      </c>
      <c r="S312" s="3">
        <v>0</v>
      </c>
      <c r="T312" s="4">
        <f>Table39[[#This Row],[RN DON Hours Contract]]/Table39[[#This Row],[RN DON Hours]]</f>
        <v>0</v>
      </c>
      <c r="U312" s="3">
        <f>SUM(Table39[[#This Row],[LPN Hours]], Table39[[#This Row],[LPN Admin Hours]])</f>
        <v>42.844444444444441</v>
      </c>
      <c r="V312" s="3">
        <f>Table39[[#This Row],[LPN Hours Contract]]+Table39[[#This Row],[LPN Admin Hours Contract]]</f>
        <v>11.469444444444445</v>
      </c>
      <c r="W312" s="4">
        <f t="shared" si="16"/>
        <v>0.26769968879668055</v>
      </c>
      <c r="X312" s="3">
        <v>37.677777777777777</v>
      </c>
      <c r="Y312" s="3">
        <v>11.469444444444445</v>
      </c>
      <c r="Z312" s="4">
        <f>Table39[[#This Row],[LPN Hours Contract]]/Table39[[#This Row],[LPN Hours]]</f>
        <v>0.30440872898849897</v>
      </c>
      <c r="AA312" s="3">
        <v>5.166666666666667</v>
      </c>
      <c r="AB312" s="3">
        <v>0</v>
      </c>
      <c r="AC312" s="4">
        <f>Table39[[#This Row],[LPN Admin Hours Contract]]/Table39[[#This Row],[LPN Admin Hours]]</f>
        <v>0</v>
      </c>
      <c r="AD312" s="3">
        <f>SUM(Table39[[#This Row],[CNA Hours]], Table39[[#This Row],[NA in Training Hours]], Table39[[#This Row],[Med Aide/Tech Hours]])</f>
        <v>92.305555555555557</v>
      </c>
      <c r="AE312" s="3">
        <f>SUM(Table39[[#This Row],[CNA Hours Contract]], Table39[[#This Row],[NA in Training Hours Contract]], Table39[[#This Row],[Med Aide/Tech Hours Contract]])</f>
        <v>7.5083333333333337</v>
      </c>
      <c r="AF312" s="4">
        <f>Table39[[#This Row],[CNA/NA/Med Aide Contract Hours]]/Table39[[#This Row],[Total CNA, NA in Training, Med Aide/Tech Hours]]</f>
        <v>8.1342160698164315E-2</v>
      </c>
      <c r="AG312" s="3">
        <v>92.305555555555557</v>
      </c>
      <c r="AH312" s="3">
        <v>7.5083333333333337</v>
      </c>
      <c r="AI312" s="4">
        <f>Table39[[#This Row],[CNA Hours Contract]]/Table39[[#This Row],[CNA Hours]]</f>
        <v>8.1342160698164315E-2</v>
      </c>
      <c r="AJ312" s="3">
        <v>0</v>
      </c>
      <c r="AK312" s="3">
        <v>0</v>
      </c>
      <c r="AL312" s="4">
        <v>0</v>
      </c>
      <c r="AM312" s="3">
        <v>0</v>
      </c>
      <c r="AN312" s="3">
        <v>0</v>
      </c>
      <c r="AO312" s="4">
        <v>0</v>
      </c>
      <c r="AP312" s="1" t="s">
        <v>310</v>
      </c>
      <c r="AQ312" s="1">
        <v>3</v>
      </c>
    </row>
    <row r="313" spans="1:43" x14ac:dyDescent="0.2">
      <c r="A313" s="1" t="s">
        <v>681</v>
      </c>
      <c r="B313" s="1" t="s">
        <v>1005</v>
      </c>
      <c r="C313" s="1" t="s">
        <v>1570</v>
      </c>
      <c r="D313" s="1" t="s">
        <v>1731</v>
      </c>
      <c r="E313" s="3">
        <v>84.333333333333329</v>
      </c>
      <c r="F313" s="3">
        <f t="shared" si="14"/>
        <v>415.71277777777777</v>
      </c>
      <c r="G313" s="3">
        <f>SUM(Table39[[#This Row],[RN Hours Contract (W/ Admin, DON)]], Table39[[#This Row],[LPN Contract Hours (w/ Admin)]], Table39[[#This Row],[CNA/NA/Med Aide Contract Hours]])</f>
        <v>8.8888888888888892E-2</v>
      </c>
      <c r="H313" s="4">
        <f>Table39[[#This Row],[Total Contract Hours]]/Table39[[#This Row],[Total Hours Nurse Staffing]]</f>
        <v>2.1382284510004906E-4</v>
      </c>
      <c r="I313" s="3">
        <f>SUM(Table39[[#This Row],[RN Hours]], Table39[[#This Row],[RN Admin Hours]], Table39[[#This Row],[RN DON Hours]])</f>
        <v>120.92111111111109</v>
      </c>
      <c r="J313" s="3">
        <f t="shared" si="15"/>
        <v>0</v>
      </c>
      <c r="K313" s="4">
        <f>Table39[[#This Row],[RN Hours Contract (W/ Admin, DON)]]/Table39[[#This Row],[RN Hours (w/ Admin, DON)]]</f>
        <v>0</v>
      </c>
      <c r="L313" s="3">
        <v>83.8</v>
      </c>
      <c r="M313" s="3">
        <v>0</v>
      </c>
      <c r="N313" s="4">
        <f>Table39[[#This Row],[RN Hours Contract]]/Table39[[#This Row],[RN Hours]]</f>
        <v>0</v>
      </c>
      <c r="O313" s="3">
        <v>31.432222222222205</v>
      </c>
      <c r="P313" s="3">
        <v>0</v>
      </c>
      <c r="Q313" s="4">
        <f>Table39[[#This Row],[RN Admin Hours Contract]]/Table39[[#This Row],[RN Admin Hours]]</f>
        <v>0</v>
      </c>
      <c r="R313" s="3">
        <v>5.6888888888888891</v>
      </c>
      <c r="S313" s="3">
        <v>0</v>
      </c>
      <c r="T313" s="4">
        <f>Table39[[#This Row],[RN DON Hours Contract]]/Table39[[#This Row],[RN DON Hours]]</f>
        <v>0</v>
      </c>
      <c r="U313" s="3">
        <f>SUM(Table39[[#This Row],[LPN Hours]], Table39[[#This Row],[LPN Admin Hours]])</f>
        <v>68.480555555555554</v>
      </c>
      <c r="V313" s="3">
        <f>Table39[[#This Row],[LPN Hours Contract]]+Table39[[#This Row],[LPN Admin Hours Contract]]</f>
        <v>8.8888888888888892E-2</v>
      </c>
      <c r="W313" s="4">
        <f t="shared" si="16"/>
        <v>1.2980164685839452E-3</v>
      </c>
      <c r="X313" s="3">
        <v>61.424999999999997</v>
      </c>
      <c r="Y313" s="3">
        <v>8.8888888888888892E-2</v>
      </c>
      <c r="Z313" s="4">
        <f>Table39[[#This Row],[LPN Hours Contract]]/Table39[[#This Row],[LPN Hours]]</f>
        <v>1.4471125582236695E-3</v>
      </c>
      <c r="AA313" s="3">
        <v>7.0555555555555554</v>
      </c>
      <c r="AB313" s="3">
        <v>0</v>
      </c>
      <c r="AC313" s="4">
        <f>Table39[[#This Row],[LPN Admin Hours Contract]]/Table39[[#This Row],[LPN Admin Hours]]</f>
        <v>0</v>
      </c>
      <c r="AD313" s="3">
        <f>SUM(Table39[[#This Row],[CNA Hours]], Table39[[#This Row],[NA in Training Hours]], Table39[[#This Row],[Med Aide/Tech Hours]])</f>
        <v>226.3111111111111</v>
      </c>
      <c r="AE313" s="3">
        <f>SUM(Table39[[#This Row],[CNA Hours Contract]], Table39[[#This Row],[NA in Training Hours Contract]], Table39[[#This Row],[Med Aide/Tech Hours Contract]])</f>
        <v>0</v>
      </c>
      <c r="AF313" s="4">
        <f>Table39[[#This Row],[CNA/NA/Med Aide Contract Hours]]/Table39[[#This Row],[Total CNA, NA in Training, Med Aide/Tech Hours]]</f>
        <v>0</v>
      </c>
      <c r="AG313" s="3">
        <v>218.03888888888889</v>
      </c>
      <c r="AH313" s="3">
        <v>0</v>
      </c>
      <c r="AI313" s="4">
        <f>Table39[[#This Row],[CNA Hours Contract]]/Table39[[#This Row],[CNA Hours]]</f>
        <v>0</v>
      </c>
      <c r="AJ313" s="3">
        <v>8.2722222222222221</v>
      </c>
      <c r="AK313" s="3">
        <v>0</v>
      </c>
      <c r="AL313" s="4">
        <f>Table39[[#This Row],[NA in Training Hours Contract]]/Table39[[#This Row],[NA in Training Hours]]</f>
        <v>0</v>
      </c>
      <c r="AM313" s="3">
        <v>0</v>
      </c>
      <c r="AN313" s="3">
        <v>0</v>
      </c>
      <c r="AO313" s="4">
        <v>0</v>
      </c>
      <c r="AP313" s="1" t="s">
        <v>311</v>
      </c>
      <c r="AQ313" s="1">
        <v>3</v>
      </c>
    </row>
    <row r="314" spans="1:43" x14ac:dyDescent="0.2">
      <c r="A314" s="1" t="s">
        <v>681</v>
      </c>
      <c r="B314" s="1" t="s">
        <v>1006</v>
      </c>
      <c r="C314" s="1" t="s">
        <v>1600</v>
      </c>
      <c r="D314" s="1" t="s">
        <v>1724</v>
      </c>
      <c r="E314" s="3">
        <v>105.42222222222222</v>
      </c>
      <c r="F314" s="3">
        <f t="shared" si="14"/>
        <v>416.27255555555553</v>
      </c>
      <c r="G314" s="3">
        <f>SUM(Table39[[#This Row],[RN Hours Contract (W/ Admin, DON)]], Table39[[#This Row],[LPN Contract Hours (w/ Admin)]], Table39[[#This Row],[CNA/NA/Med Aide Contract Hours]])</f>
        <v>90.30622222222226</v>
      </c>
      <c r="H314" s="4">
        <f>Table39[[#This Row],[Total Contract Hours]]/Table39[[#This Row],[Total Hours Nurse Staffing]]</f>
        <v>0.21694012977074592</v>
      </c>
      <c r="I314" s="3">
        <f>SUM(Table39[[#This Row],[RN Hours]], Table39[[#This Row],[RN Admin Hours]], Table39[[#This Row],[RN DON Hours]])</f>
        <v>72.711111111111109</v>
      </c>
      <c r="J314" s="3">
        <f t="shared" si="15"/>
        <v>0</v>
      </c>
      <c r="K314" s="4">
        <f>Table39[[#This Row],[RN Hours Contract (W/ Admin, DON)]]/Table39[[#This Row],[RN Hours (w/ Admin, DON)]]</f>
        <v>0</v>
      </c>
      <c r="L314" s="3">
        <v>39.166666666666664</v>
      </c>
      <c r="M314" s="3">
        <v>0</v>
      </c>
      <c r="N314" s="4">
        <f>Table39[[#This Row],[RN Hours Contract]]/Table39[[#This Row],[RN Hours]]</f>
        <v>0</v>
      </c>
      <c r="O314" s="3">
        <v>27.544444444444444</v>
      </c>
      <c r="P314" s="3">
        <v>0</v>
      </c>
      <c r="Q314" s="4">
        <f>Table39[[#This Row],[RN Admin Hours Contract]]/Table39[[#This Row],[RN Admin Hours]]</f>
        <v>0</v>
      </c>
      <c r="R314" s="3">
        <v>6</v>
      </c>
      <c r="S314" s="3">
        <v>0</v>
      </c>
      <c r="T314" s="4">
        <f>Table39[[#This Row],[RN DON Hours Contract]]/Table39[[#This Row],[RN DON Hours]]</f>
        <v>0</v>
      </c>
      <c r="U314" s="3">
        <f>SUM(Table39[[#This Row],[LPN Hours]], Table39[[#This Row],[LPN Admin Hours]])</f>
        <v>108.27244444444445</v>
      </c>
      <c r="V314" s="3">
        <f>Table39[[#This Row],[LPN Hours Contract]]+Table39[[#This Row],[LPN Admin Hours Contract]]</f>
        <v>24.247555555555557</v>
      </c>
      <c r="W314" s="4">
        <f t="shared" si="16"/>
        <v>0.22394946082516123</v>
      </c>
      <c r="X314" s="3">
        <v>98.539111111111112</v>
      </c>
      <c r="Y314" s="3">
        <v>24.247555555555557</v>
      </c>
      <c r="Z314" s="4">
        <f>Table39[[#This Row],[LPN Hours Contract]]/Table39[[#This Row],[LPN Hours]]</f>
        <v>0.24607037025343576</v>
      </c>
      <c r="AA314" s="3">
        <v>9.7333333333333325</v>
      </c>
      <c r="AB314" s="3">
        <v>0</v>
      </c>
      <c r="AC314" s="4">
        <f>Table39[[#This Row],[LPN Admin Hours Contract]]/Table39[[#This Row],[LPN Admin Hours]]</f>
        <v>0</v>
      </c>
      <c r="AD314" s="3">
        <f>SUM(Table39[[#This Row],[CNA Hours]], Table39[[#This Row],[NA in Training Hours]], Table39[[#This Row],[Med Aide/Tech Hours]])</f>
        <v>235.28899999999999</v>
      </c>
      <c r="AE314" s="3">
        <f>SUM(Table39[[#This Row],[CNA Hours Contract]], Table39[[#This Row],[NA in Training Hours Contract]], Table39[[#This Row],[Med Aide/Tech Hours Contract]])</f>
        <v>66.058666666666696</v>
      </c>
      <c r="AF314" s="4">
        <f>Table39[[#This Row],[CNA/NA/Med Aide Contract Hours]]/Table39[[#This Row],[Total CNA, NA in Training, Med Aide/Tech Hours]]</f>
        <v>0.28075543976414835</v>
      </c>
      <c r="AG314" s="3">
        <v>235.28899999999999</v>
      </c>
      <c r="AH314" s="3">
        <v>66.058666666666696</v>
      </c>
      <c r="AI314" s="4">
        <f>Table39[[#This Row],[CNA Hours Contract]]/Table39[[#This Row],[CNA Hours]]</f>
        <v>0.28075543976414835</v>
      </c>
      <c r="AJ314" s="3">
        <v>0</v>
      </c>
      <c r="AK314" s="3">
        <v>0</v>
      </c>
      <c r="AL314" s="4">
        <v>0</v>
      </c>
      <c r="AM314" s="3">
        <v>0</v>
      </c>
      <c r="AN314" s="3">
        <v>0</v>
      </c>
      <c r="AO314" s="4">
        <v>0</v>
      </c>
      <c r="AP314" s="1" t="s">
        <v>312</v>
      </c>
      <c r="AQ314" s="1">
        <v>3</v>
      </c>
    </row>
    <row r="315" spans="1:43" x14ac:dyDescent="0.2">
      <c r="A315" s="1" t="s">
        <v>681</v>
      </c>
      <c r="B315" s="1" t="s">
        <v>1007</v>
      </c>
      <c r="C315" s="1" t="s">
        <v>1378</v>
      </c>
      <c r="D315" s="1" t="s">
        <v>1725</v>
      </c>
      <c r="E315" s="3">
        <v>108.68888888888888</v>
      </c>
      <c r="F315" s="3">
        <f t="shared" si="14"/>
        <v>358.36666666666667</v>
      </c>
      <c r="G315" s="3">
        <f>SUM(Table39[[#This Row],[RN Hours Contract (W/ Admin, DON)]], Table39[[#This Row],[LPN Contract Hours (w/ Admin)]], Table39[[#This Row],[CNA/NA/Med Aide Contract Hours]])</f>
        <v>61.116666666666667</v>
      </c>
      <c r="H315" s="4">
        <f>Table39[[#This Row],[Total Contract Hours]]/Table39[[#This Row],[Total Hours Nurse Staffing]]</f>
        <v>0.17054227513719653</v>
      </c>
      <c r="I315" s="3">
        <f>SUM(Table39[[#This Row],[RN Hours]], Table39[[#This Row],[RN Admin Hours]], Table39[[#This Row],[RN DON Hours]])</f>
        <v>59.269444444444446</v>
      </c>
      <c r="J315" s="3">
        <f t="shared" si="15"/>
        <v>1.2805555555555554</v>
      </c>
      <c r="K315" s="4">
        <f>Table39[[#This Row],[RN Hours Contract (W/ Admin, DON)]]/Table39[[#This Row],[RN Hours (w/ Admin, DON)]]</f>
        <v>2.1605661526925057E-2</v>
      </c>
      <c r="L315" s="3">
        <v>38.591666666666669</v>
      </c>
      <c r="M315" s="3">
        <v>1.2805555555555554</v>
      </c>
      <c r="N315" s="4">
        <f>Table39[[#This Row],[RN Hours Contract]]/Table39[[#This Row],[RN Hours]]</f>
        <v>3.3182178075289712E-2</v>
      </c>
      <c r="O315" s="3">
        <v>15.744444444444444</v>
      </c>
      <c r="P315" s="3">
        <v>0</v>
      </c>
      <c r="Q315" s="4">
        <f>Table39[[#This Row],[RN Admin Hours Contract]]/Table39[[#This Row],[RN Admin Hours]]</f>
        <v>0</v>
      </c>
      <c r="R315" s="3">
        <v>4.9333333333333336</v>
      </c>
      <c r="S315" s="3">
        <v>0</v>
      </c>
      <c r="T315" s="4">
        <f>Table39[[#This Row],[RN DON Hours Contract]]/Table39[[#This Row],[RN DON Hours]]</f>
        <v>0</v>
      </c>
      <c r="U315" s="3">
        <f>SUM(Table39[[#This Row],[LPN Hours]], Table39[[#This Row],[LPN Admin Hours]])</f>
        <v>108.11666666666666</v>
      </c>
      <c r="V315" s="3">
        <f>Table39[[#This Row],[LPN Hours Contract]]+Table39[[#This Row],[LPN Admin Hours Contract]]</f>
        <v>22.077777777777779</v>
      </c>
      <c r="W315" s="4">
        <f t="shared" si="16"/>
        <v>0.20420327835157498</v>
      </c>
      <c r="X315" s="3">
        <v>108.11666666666666</v>
      </c>
      <c r="Y315" s="3">
        <v>22.077777777777779</v>
      </c>
      <c r="Z315" s="4">
        <f>Table39[[#This Row],[LPN Hours Contract]]/Table39[[#This Row],[LPN Hours]]</f>
        <v>0.20420327835157498</v>
      </c>
      <c r="AA315" s="3">
        <v>0</v>
      </c>
      <c r="AB315" s="3">
        <v>0</v>
      </c>
      <c r="AC315" s="4">
        <v>0</v>
      </c>
      <c r="AD315" s="3">
        <f>SUM(Table39[[#This Row],[CNA Hours]], Table39[[#This Row],[NA in Training Hours]], Table39[[#This Row],[Med Aide/Tech Hours]])</f>
        <v>190.98055555555555</v>
      </c>
      <c r="AE315" s="3">
        <f>SUM(Table39[[#This Row],[CNA Hours Contract]], Table39[[#This Row],[NA in Training Hours Contract]], Table39[[#This Row],[Med Aide/Tech Hours Contract]])</f>
        <v>37.758333333333333</v>
      </c>
      <c r="AF315" s="4">
        <f>Table39[[#This Row],[CNA/NA/Med Aide Contract Hours]]/Table39[[#This Row],[Total CNA, NA in Training, Med Aide/Tech Hours]]</f>
        <v>0.19770773638968481</v>
      </c>
      <c r="AG315" s="3">
        <v>190.7</v>
      </c>
      <c r="AH315" s="3">
        <v>37.758333333333333</v>
      </c>
      <c r="AI315" s="4">
        <f>Table39[[#This Row],[CNA Hours Contract]]/Table39[[#This Row],[CNA Hours]]</f>
        <v>0.1979986016430694</v>
      </c>
      <c r="AJ315" s="3">
        <v>0.28055555555555556</v>
      </c>
      <c r="AK315" s="3">
        <v>0</v>
      </c>
      <c r="AL315" s="4">
        <f>Table39[[#This Row],[NA in Training Hours Contract]]/Table39[[#This Row],[NA in Training Hours]]</f>
        <v>0</v>
      </c>
      <c r="AM315" s="3">
        <v>0</v>
      </c>
      <c r="AN315" s="3">
        <v>0</v>
      </c>
      <c r="AO315" s="4">
        <v>0</v>
      </c>
      <c r="AP315" s="1" t="s">
        <v>313</v>
      </c>
      <c r="AQ315" s="1">
        <v>3</v>
      </c>
    </row>
    <row r="316" spans="1:43" x14ac:dyDescent="0.2">
      <c r="A316" s="1" t="s">
        <v>681</v>
      </c>
      <c r="B316" s="1" t="s">
        <v>1008</v>
      </c>
      <c r="C316" s="1" t="s">
        <v>1447</v>
      </c>
      <c r="D316" s="1" t="s">
        <v>1730</v>
      </c>
      <c r="E316" s="3">
        <v>85.36666666666666</v>
      </c>
      <c r="F316" s="3">
        <f t="shared" si="14"/>
        <v>324.87433333333331</v>
      </c>
      <c r="G316" s="3">
        <f>SUM(Table39[[#This Row],[RN Hours Contract (W/ Admin, DON)]], Table39[[#This Row],[LPN Contract Hours (w/ Admin)]], Table39[[#This Row],[CNA/NA/Med Aide Contract Hours]])</f>
        <v>14.922222222222221</v>
      </c>
      <c r="H316" s="4">
        <f>Table39[[#This Row],[Total Contract Hours]]/Table39[[#This Row],[Total Hours Nurse Staffing]]</f>
        <v>4.5932290400151302E-2</v>
      </c>
      <c r="I316" s="3">
        <f>SUM(Table39[[#This Row],[RN Hours]], Table39[[#This Row],[RN Admin Hours]], Table39[[#This Row],[RN DON Hours]])</f>
        <v>62.5</v>
      </c>
      <c r="J316" s="3">
        <f t="shared" si="15"/>
        <v>3.9694444444444446</v>
      </c>
      <c r="K316" s="4">
        <f>Table39[[#This Row],[RN Hours Contract (W/ Admin, DON)]]/Table39[[#This Row],[RN Hours (w/ Admin, DON)]]</f>
        <v>6.3511111111111115E-2</v>
      </c>
      <c r="L316" s="3">
        <v>9.3861111111111111</v>
      </c>
      <c r="M316" s="3">
        <v>0</v>
      </c>
      <c r="N316" s="4">
        <f>Table39[[#This Row],[RN Hours Contract]]/Table39[[#This Row],[RN Hours]]</f>
        <v>0</v>
      </c>
      <c r="O316" s="3">
        <v>47.863888888888887</v>
      </c>
      <c r="P316" s="3">
        <v>3.9694444444444446</v>
      </c>
      <c r="Q316" s="4">
        <f>Table39[[#This Row],[RN Admin Hours Contract]]/Table39[[#This Row],[RN Admin Hours]]</f>
        <v>8.293192501886136E-2</v>
      </c>
      <c r="R316" s="3">
        <v>5.25</v>
      </c>
      <c r="S316" s="3">
        <v>0</v>
      </c>
      <c r="T316" s="4">
        <f>Table39[[#This Row],[RN DON Hours Contract]]/Table39[[#This Row],[RN DON Hours]]</f>
        <v>0</v>
      </c>
      <c r="U316" s="3">
        <f>SUM(Table39[[#This Row],[LPN Hours]], Table39[[#This Row],[LPN Admin Hours]])</f>
        <v>80.008666666666656</v>
      </c>
      <c r="V316" s="3">
        <f>Table39[[#This Row],[LPN Hours Contract]]+Table39[[#This Row],[LPN Admin Hours Contract]]</f>
        <v>7.0944444444444441</v>
      </c>
      <c r="W316" s="4">
        <f t="shared" si="16"/>
        <v>8.8670949536022489E-2</v>
      </c>
      <c r="X316" s="3">
        <v>75.175333333333327</v>
      </c>
      <c r="Y316" s="3">
        <v>7.0944444444444441</v>
      </c>
      <c r="Z316" s="4">
        <f>Table39[[#This Row],[LPN Hours Contract]]/Table39[[#This Row],[LPN Hours]]</f>
        <v>9.4371971893854073E-2</v>
      </c>
      <c r="AA316" s="3">
        <v>4.833333333333333</v>
      </c>
      <c r="AB316" s="3">
        <v>0</v>
      </c>
      <c r="AC316" s="4">
        <f>Table39[[#This Row],[LPN Admin Hours Contract]]/Table39[[#This Row],[LPN Admin Hours]]</f>
        <v>0</v>
      </c>
      <c r="AD316" s="3">
        <f>SUM(Table39[[#This Row],[CNA Hours]], Table39[[#This Row],[NA in Training Hours]], Table39[[#This Row],[Med Aide/Tech Hours]])</f>
        <v>182.36566666666667</v>
      </c>
      <c r="AE316" s="3">
        <f>SUM(Table39[[#This Row],[CNA Hours Contract]], Table39[[#This Row],[NA in Training Hours Contract]], Table39[[#This Row],[Med Aide/Tech Hours Contract]])</f>
        <v>3.8583333333333334</v>
      </c>
      <c r="AF316" s="4">
        <f>Table39[[#This Row],[CNA/NA/Med Aide Contract Hours]]/Table39[[#This Row],[Total CNA, NA in Training, Med Aide/Tech Hours]]</f>
        <v>2.1157125701658026E-2</v>
      </c>
      <c r="AG316" s="3">
        <v>182.36566666666667</v>
      </c>
      <c r="AH316" s="3">
        <v>3.8583333333333334</v>
      </c>
      <c r="AI316" s="4">
        <f>Table39[[#This Row],[CNA Hours Contract]]/Table39[[#This Row],[CNA Hours]]</f>
        <v>2.1157125701658026E-2</v>
      </c>
      <c r="AJ316" s="3">
        <v>0</v>
      </c>
      <c r="AK316" s="3">
        <v>0</v>
      </c>
      <c r="AL316" s="4">
        <v>0</v>
      </c>
      <c r="AM316" s="3">
        <v>0</v>
      </c>
      <c r="AN316" s="3">
        <v>0</v>
      </c>
      <c r="AO316" s="4">
        <v>0</v>
      </c>
      <c r="AP316" s="1" t="s">
        <v>314</v>
      </c>
      <c r="AQ316" s="1">
        <v>3</v>
      </c>
    </row>
    <row r="317" spans="1:43" x14ac:dyDescent="0.2">
      <c r="A317" s="1" t="s">
        <v>681</v>
      </c>
      <c r="B317" s="1" t="s">
        <v>1009</v>
      </c>
      <c r="C317" s="1" t="s">
        <v>1601</v>
      </c>
      <c r="D317" s="1" t="s">
        <v>1725</v>
      </c>
      <c r="E317" s="3">
        <v>67.36666666666666</v>
      </c>
      <c r="F317" s="3">
        <f t="shared" si="14"/>
        <v>230.10933333333332</v>
      </c>
      <c r="G317" s="3">
        <f>SUM(Table39[[#This Row],[RN Hours Contract (W/ Admin, DON)]], Table39[[#This Row],[LPN Contract Hours (w/ Admin)]], Table39[[#This Row],[CNA/NA/Med Aide Contract Hours]])</f>
        <v>68.198222222222228</v>
      </c>
      <c r="H317" s="4">
        <f>Table39[[#This Row],[Total Contract Hours]]/Table39[[#This Row],[Total Hours Nurse Staffing]]</f>
        <v>0.29637312504587193</v>
      </c>
      <c r="I317" s="3">
        <f>SUM(Table39[[#This Row],[RN Hours]], Table39[[#This Row],[RN Admin Hours]], Table39[[#This Row],[RN DON Hours]])</f>
        <v>42.900222222222226</v>
      </c>
      <c r="J317" s="3">
        <f t="shared" si="15"/>
        <v>5.0779999999999994</v>
      </c>
      <c r="K317" s="4">
        <f>Table39[[#This Row],[RN Hours Contract (W/ Admin, DON)]]/Table39[[#This Row],[RN Hours (w/ Admin, DON)]]</f>
        <v>0.11836768522307574</v>
      </c>
      <c r="L317" s="3">
        <v>25.428000000000001</v>
      </c>
      <c r="M317" s="3">
        <v>5.0779999999999994</v>
      </c>
      <c r="N317" s="4">
        <f>Table39[[#This Row],[RN Hours Contract]]/Table39[[#This Row],[RN Hours]]</f>
        <v>0.19970111687903097</v>
      </c>
      <c r="O317" s="3">
        <v>11.872222222222222</v>
      </c>
      <c r="P317" s="3">
        <v>0</v>
      </c>
      <c r="Q317" s="4">
        <f>Table39[[#This Row],[RN Admin Hours Contract]]/Table39[[#This Row],[RN Admin Hours]]</f>
        <v>0</v>
      </c>
      <c r="R317" s="3">
        <v>5.6</v>
      </c>
      <c r="S317" s="3">
        <v>0</v>
      </c>
      <c r="T317" s="4">
        <f>Table39[[#This Row],[RN DON Hours Contract]]/Table39[[#This Row],[RN DON Hours]]</f>
        <v>0</v>
      </c>
      <c r="U317" s="3">
        <f>SUM(Table39[[#This Row],[LPN Hours]], Table39[[#This Row],[LPN Admin Hours]])</f>
        <v>58.369444444444447</v>
      </c>
      <c r="V317" s="3">
        <f>Table39[[#This Row],[LPN Hours Contract]]+Table39[[#This Row],[LPN Admin Hours Contract]]</f>
        <v>14.719444444444445</v>
      </c>
      <c r="W317" s="4">
        <f t="shared" si="16"/>
        <v>0.25217722362347117</v>
      </c>
      <c r="X317" s="3">
        <v>58.369444444444447</v>
      </c>
      <c r="Y317" s="3">
        <v>14.719444444444445</v>
      </c>
      <c r="Z317" s="4">
        <f>Table39[[#This Row],[LPN Hours Contract]]/Table39[[#This Row],[LPN Hours]]</f>
        <v>0.25217722362347117</v>
      </c>
      <c r="AA317" s="3">
        <v>0</v>
      </c>
      <c r="AB317" s="3">
        <v>0</v>
      </c>
      <c r="AC317" s="4">
        <v>0</v>
      </c>
      <c r="AD317" s="3">
        <f>SUM(Table39[[#This Row],[CNA Hours]], Table39[[#This Row],[NA in Training Hours]], Table39[[#This Row],[Med Aide/Tech Hours]])</f>
        <v>128.83966666666666</v>
      </c>
      <c r="AE317" s="3">
        <f>SUM(Table39[[#This Row],[CNA Hours Contract]], Table39[[#This Row],[NA in Training Hours Contract]], Table39[[#This Row],[Med Aide/Tech Hours Contract]])</f>
        <v>48.400777777777776</v>
      </c>
      <c r="AF317" s="4">
        <f>Table39[[#This Row],[CNA/NA/Med Aide Contract Hours]]/Table39[[#This Row],[Total CNA, NA in Training, Med Aide/Tech Hours]]</f>
        <v>0.37566674169531988</v>
      </c>
      <c r="AG317" s="3">
        <v>123.23688888888888</v>
      </c>
      <c r="AH317" s="3">
        <v>45.972999999999999</v>
      </c>
      <c r="AI317" s="4">
        <f>Table39[[#This Row],[CNA Hours Contract]]/Table39[[#This Row],[CNA Hours]]</f>
        <v>0.37304576912396359</v>
      </c>
      <c r="AJ317" s="3">
        <v>5.6027777777777779</v>
      </c>
      <c r="AK317" s="3">
        <v>2.4277777777777776</v>
      </c>
      <c r="AL317" s="4">
        <f>Table39[[#This Row],[NA in Training Hours Contract]]/Table39[[#This Row],[NA in Training Hours]]</f>
        <v>0.43331680713931575</v>
      </c>
      <c r="AM317" s="3">
        <v>0</v>
      </c>
      <c r="AN317" s="3">
        <v>0</v>
      </c>
      <c r="AO317" s="4">
        <v>0</v>
      </c>
      <c r="AP317" s="1" t="s">
        <v>315</v>
      </c>
      <c r="AQ317" s="1">
        <v>3</v>
      </c>
    </row>
    <row r="318" spans="1:43" x14ac:dyDescent="0.2">
      <c r="A318" s="1" t="s">
        <v>681</v>
      </c>
      <c r="B318" s="1" t="s">
        <v>1010</v>
      </c>
      <c r="C318" s="1" t="s">
        <v>1529</v>
      </c>
      <c r="D318" s="1" t="s">
        <v>1740</v>
      </c>
      <c r="E318" s="3">
        <v>83.922222222222217</v>
      </c>
      <c r="F318" s="3">
        <f t="shared" si="14"/>
        <v>330.71944444444443</v>
      </c>
      <c r="G318" s="3">
        <f>SUM(Table39[[#This Row],[RN Hours Contract (W/ Admin, DON)]], Table39[[#This Row],[LPN Contract Hours (w/ Admin)]], Table39[[#This Row],[CNA/NA/Med Aide Contract Hours]])</f>
        <v>0</v>
      </c>
      <c r="H318" s="4">
        <f>Table39[[#This Row],[Total Contract Hours]]/Table39[[#This Row],[Total Hours Nurse Staffing]]</f>
        <v>0</v>
      </c>
      <c r="I318" s="3">
        <f>SUM(Table39[[#This Row],[RN Hours]], Table39[[#This Row],[RN Admin Hours]], Table39[[#This Row],[RN DON Hours]])</f>
        <v>60.963888888888896</v>
      </c>
      <c r="J318" s="3">
        <f t="shared" si="15"/>
        <v>0</v>
      </c>
      <c r="K318" s="4">
        <f>Table39[[#This Row],[RN Hours Contract (W/ Admin, DON)]]/Table39[[#This Row],[RN Hours (w/ Admin, DON)]]</f>
        <v>0</v>
      </c>
      <c r="L318" s="3">
        <v>42.697222222222223</v>
      </c>
      <c r="M318" s="3">
        <v>0</v>
      </c>
      <c r="N318" s="4">
        <f>Table39[[#This Row],[RN Hours Contract]]/Table39[[#This Row],[RN Hours]]</f>
        <v>0</v>
      </c>
      <c r="O318" s="3">
        <v>8.9333333333333336</v>
      </c>
      <c r="P318" s="3">
        <v>0</v>
      </c>
      <c r="Q318" s="4">
        <f>Table39[[#This Row],[RN Admin Hours Contract]]/Table39[[#This Row],[RN Admin Hours]]</f>
        <v>0</v>
      </c>
      <c r="R318" s="3">
        <v>9.3333333333333339</v>
      </c>
      <c r="S318" s="3">
        <v>0</v>
      </c>
      <c r="T318" s="4">
        <f>Table39[[#This Row],[RN DON Hours Contract]]/Table39[[#This Row],[RN DON Hours]]</f>
        <v>0</v>
      </c>
      <c r="U318" s="3">
        <f>SUM(Table39[[#This Row],[LPN Hours]], Table39[[#This Row],[LPN Admin Hours]])</f>
        <v>84.463888888888889</v>
      </c>
      <c r="V318" s="3">
        <f>Table39[[#This Row],[LPN Hours Contract]]+Table39[[#This Row],[LPN Admin Hours Contract]]</f>
        <v>0</v>
      </c>
      <c r="W318" s="4">
        <f t="shared" si="16"/>
        <v>0</v>
      </c>
      <c r="X318" s="3">
        <v>84.463888888888889</v>
      </c>
      <c r="Y318" s="3">
        <v>0</v>
      </c>
      <c r="Z318" s="4">
        <f>Table39[[#This Row],[LPN Hours Contract]]/Table39[[#This Row],[LPN Hours]]</f>
        <v>0</v>
      </c>
      <c r="AA318" s="3">
        <v>0</v>
      </c>
      <c r="AB318" s="3">
        <v>0</v>
      </c>
      <c r="AC318" s="4">
        <v>0</v>
      </c>
      <c r="AD318" s="3">
        <f>SUM(Table39[[#This Row],[CNA Hours]], Table39[[#This Row],[NA in Training Hours]], Table39[[#This Row],[Med Aide/Tech Hours]])</f>
        <v>185.29166666666666</v>
      </c>
      <c r="AE318" s="3">
        <f>SUM(Table39[[#This Row],[CNA Hours Contract]], Table39[[#This Row],[NA in Training Hours Contract]], Table39[[#This Row],[Med Aide/Tech Hours Contract]])</f>
        <v>0</v>
      </c>
      <c r="AF318" s="4">
        <f>Table39[[#This Row],[CNA/NA/Med Aide Contract Hours]]/Table39[[#This Row],[Total CNA, NA in Training, Med Aide/Tech Hours]]</f>
        <v>0</v>
      </c>
      <c r="AG318" s="3">
        <v>185.29166666666666</v>
      </c>
      <c r="AH318" s="3">
        <v>0</v>
      </c>
      <c r="AI318" s="4">
        <f>Table39[[#This Row],[CNA Hours Contract]]/Table39[[#This Row],[CNA Hours]]</f>
        <v>0</v>
      </c>
      <c r="AJ318" s="3">
        <v>0</v>
      </c>
      <c r="AK318" s="3">
        <v>0</v>
      </c>
      <c r="AL318" s="4">
        <v>0</v>
      </c>
      <c r="AM318" s="3">
        <v>0</v>
      </c>
      <c r="AN318" s="3">
        <v>0</v>
      </c>
      <c r="AO318" s="4">
        <v>0</v>
      </c>
      <c r="AP318" s="1" t="s">
        <v>316</v>
      </c>
      <c r="AQ318" s="1">
        <v>3</v>
      </c>
    </row>
    <row r="319" spans="1:43" x14ac:dyDescent="0.2">
      <c r="A319" s="1" t="s">
        <v>681</v>
      </c>
      <c r="B319" s="1" t="s">
        <v>1011</v>
      </c>
      <c r="C319" s="1" t="s">
        <v>1434</v>
      </c>
      <c r="D319" s="1" t="s">
        <v>1740</v>
      </c>
      <c r="E319" s="3">
        <v>57.488888888888887</v>
      </c>
      <c r="F319" s="3">
        <f t="shared" si="14"/>
        <v>180.83255555555553</v>
      </c>
      <c r="G319" s="3">
        <f>SUM(Table39[[#This Row],[RN Hours Contract (W/ Admin, DON)]], Table39[[#This Row],[LPN Contract Hours (w/ Admin)]], Table39[[#This Row],[CNA/NA/Med Aide Contract Hours]])</f>
        <v>15.244111111111113</v>
      </c>
      <c r="H319" s="4">
        <f>Table39[[#This Row],[Total Contract Hours]]/Table39[[#This Row],[Total Hours Nurse Staffing]]</f>
        <v>8.4299594529746086E-2</v>
      </c>
      <c r="I319" s="3">
        <f>SUM(Table39[[#This Row],[RN Hours]], Table39[[#This Row],[RN Admin Hours]], Table39[[#This Row],[RN DON Hours]])</f>
        <v>44.007777777777775</v>
      </c>
      <c r="J319" s="3">
        <f t="shared" si="15"/>
        <v>0</v>
      </c>
      <c r="K319" s="4">
        <f>Table39[[#This Row],[RN Hours Contract (W/ Admin, DON)]]/Table39[[#This Row],[RN Hours (w/ Admin, DON)]]</f>
        <v>0</v>
      </c>
      <c r="L319" s="3">
        <v>31.405555555555555</v>
      </c>
      <c r="M319" s="3">
        <v>0</v>
      </c>
      <c r="N319" s="4">
        <f>Table39[[#This Row],[RN Hours Contract]]/Table39[[#This Row],[RN Hours]]</f>
        <v>0</v>
      </c>
      <c r="O319" s="3">
        <v>7.0494444444444451</v>
      </c>
      <c r="P319" s="3">
        <v>0</v>
      </c>
      <c r="Q319" s="4">
        <f>Table39[[#This Row],[RN Admin Hours Contract]]/Table39[[#This Row],[RN Admin Hours]]</f>
        <v>0</v>
      </c>
      <c r="R319" s="3">
        <v>5.552777777777778</v>
      </c>
      <c r="S319" s="3">
        <v>0</v>
      </c>
      <c r="T319" s="4">
        <f>Table39[[#This Row],[RN DON Hours Contract]]/Table39[[#This Row],[RN DON Hours]]</f>
        <v>0</v>
      </c>
      <c r="U319" s="3">
        <f>SUM(Table39[[#This Row],[LPN Hours]], Table39[[#This Row],[LPN Admin Hours]])</f>
        <v>47.051333333333332</v>
      </c>
      <c r="V319" s="3">
        <f>Table39[[#This Row],[LPN Hours Contract]]+Table39[[#This Row],[LPN Admin Hours Contract]]</f>
        <v>3.9905555555555559</v>
      </c>
      <c r="W319" s="4">
        <f t="shared" si="16"/>
        <v>8.4812804927006449E-2</v>
      </c>
      <c r="X319" s="3">
        <v>47.051333333333332</v>
      </c>
      <c r="Y319" s="3">
        <v>3.9905555555555559</v>
      </c>
      <c r="Z319" s="4">
        <f>Table39[[#This Row],[LPN Hours Contract]]/Table39[[#This Row],[LPN Hours]]</f>
        <v>8.4812804927006449E-2</v>
      </c>
      <c r="AA319" s="3">
        <v>0</v>
      </c>
      <c r="AB319" s="3">
        <v>0</v>
      </c>
      <c r="AC319" s="4">
        <v>0</v>
      </c>
      <c r="AD319" s="3">
        <f>SUM(Table39[[#This Row],[CNA Hours]], Table39[[#This Row],[NA in Training Hours]], Table39[[#This Row],[Med Aide/Tech Hours]])</f>
        <v>89.773444444444436</v>
      </c>
      <c r="AE319" s="3">
        <f>SUM(Table39[[#This Row],[CNA Hours Contract]], Table39[[#This Row],[NA in Training Hours Contract]], Table39[[#This Row],[Med Aide/Tech Hours Contract]])</f>
        <v>11.253555555555558</v>
      </c>
      <c r="AF319" s="4">
        <f>Table39[[#This Row],[CNA/NA/Med Aide Contract Hours]]/Table39[[#This Row],[Total CNA, NA in Training, Med Aide/Tech Hours]]</f>
        <v>0.1253550604546507</v>
      </c>
      <c r="AG319" s="3">
        <v>89.773444444444436</v>
      </c>
      <c r="AH319" s="3">
        <v>11.253555555555558</v>
      </c>
      <c r="AI319" s="4">
        <f>Table39[[#This Row],[CNA Hours Contract]]/Table39[[#This Row],[CNA Hours]]</f>
        <v>0.1253550604546507</v>
      </c>
      <c r="AJ319" s="3">
        <v>0</v>
      </c>
      <c r="AK319" s="3">
        <v>0</v>
      </c>
      <c r="AL319" s="4">
        <v>0</v>
      </c>
      <c r="AM319" s="3">
        <v>0</v>
      </c>
      <c r="AN319" s="3">
        <v>0</v>
      </c>
      <c r="AO319" s="4">
        <v>0</v>
      </c>
      <c r="AP319" s="1" t="s">
        <v>317</v>
      </c>
      <c r="AQ319" s="1">
        <v>3</v>
      </c>
    </row>
    <row r="320" spans="1:43" x14ac:dyDescent="0.2">
      <c r="A320" s="1" t="s">
        <v>681</v>
      </c>
      <c r="B320" s="1" t="s">
        <v>1012</v>
      </c>
      <c r="C320" s="1" t="s">
        <v>1393</v>
      </c>
      <c r="D320" s="1" t="s">
        <v>1723</v>
      </c>
      <c r="E320" s="3">
        <v>82.588888888888889</v>
      </c>
      <c r="F320" s="3">
        <f t="shared" si="14"/>
        <v>279.34444444444443</v>
      </c>
      <c r="G320" s="3">
        <f>SUM(Table39[[#This Row],[RN Hours Contract (W/ Admin, DON)]], Table39[[#This Row],[LPN Contract Hours (w/ Admin)]], Table39[[#This Row],[CNA/NA/Med Aide Contract Hours]])</f>
        <v>42.599999999999994</v>
      </c>
      <c r="H320" s="4">
        <f>Table39[[#This Row],[Total Contract Hours]]/Table39[[#This Row],[Total Hours Nurse Staffing]]</f>
        <v>0.15249990056083687</v>
      </c>
      <c r="I320" s="3">
        <f>SUM(Table39[[#This Row],[RN Hours]], Table39[[#This Row],[RN Admin Hours]], Table39[[#This Row],[RN DON Hours]])</f>
        <v>39.797777777777782</v>
      </c>
      <c r="J320" s="3">
        <f t="shared" si="15"/>
        <v>5.4355555555555561</v>
      </c>
      <c r="K320" s="4">
        <f>Table39[[#This Row],[RN Hours Contract (W/ Admin, DON)]]/Table39[[#This Row],[RN Hours (w/ Admin, DON)]]</f>
        <v>0.13657937349935786</v>
      </c>
      <c r="L320" s="3">
        <v>22.997777777777781</v>
      </c>
      <c r="M320" s="3">
        <v>5.4355555555555561</v>
      </c>
      <c r="N320" s="4">
        <f>Table39[[#This Row],[RN Hours Contract]]/Table39[[#This Row],[RN Hours]]</f>
        <v>0.23635133829355492</v>
      </c>
      <c r="O320" s="3">
        <v>11.2</v>
      </c>
      <c r="P320" s="3">
        <v>0</v>
      </c>
      <c r="Q320" s="4">
        <f>Table39[[#This Row],[RN Admin Hours Contract]]/Table39[[#This Row],[RN Admin Hours]]</f>
        <v>0</v>
      </c>
      <c r="R320" s="3">
        <v>5.6</v>
      </c>
      <c r="S320" s="3">
        <v>0</v>
      </c>
      <c r="T320" s="4">
        <f>Table39[[#This Row],[RN DON Hours Contract]]/Table39[[#This Row],[RN DON Hours]]</f>
        <v>0</v>
      </c>
      <c r="U320" s="3">
        <f>SUM(Table39[[#This Row],[LPN Hours]], Table39[[#This Row],[LPN Admin Hours]])</f>
        <v>84.504444444444431</v>
      </c>
      <c r="V320" s="3">
        <f>Table39[[#This Row],[LPN Hours Contract]]+Table39[[#This Row],[LPN Admin Hours Contract]]</f>
        <v>16.146666666666661</v>
      </c>
      <c r="W320" s="4">
        <f t="shared" si="16"/>
        <v>0.19107476266863016</v>
      </c>
      <c r="X320" s="3">
        <v>78.993333333333325</v>
      </c>
      <c r="Y320" s="3">
        <v>16.146666666666661</v>
      </c>
      <c r="Z320" s="4">
        <f>Table39[[#This Row],[LPN Hours Contract]]/Table39[[#This Row],[LPN Hours]]</f>
        <v>0.20440543505781072</v>
      </c>
      <c r="AA320" s="3">
        <v>5.5111111111111111</v>
      </c>
      <c r="AB320" s="3">
        <v>0</v>
      </c>
      <c r="AC320" s="4">
        <f>Table39[[#This Row],[LPN Admin Hours Contract]]/Table39[[#This Row],[LPN Admin Hours]]</f>
        <v>0</v>
      </c>
      <c r="AD320" s="3">
        <f>SUM(Table39[[#This Row],[CNA Hours]], Table39[[#This Row],[NA in Training Hours]], Table39[[#This Row],[Med Aide/Tech Hours]])</f>
        <v>155.04222222222222</v>
      </c>
      <c r="AE320" s="3">
        <f>SUM(Table39[[#This Row],[CNA Hours Contract]], Table39[[#This Row],[NA in Training Hours Contract]], Table39[[#This Row],[Med Aide/Tech Hours Contract]])</f>
        <v>21.017777777777781</v>
      </c>
      <c r="AF320" s="4">
        <f>Table39[[#This Row],[CNA/NA/Med Aide Contract Hours]]/Table39[[#This Row],[Total CNA, NA in Training, Med Aide/Tech Hours]]</f>
        <v>0.13556163912339292</v>
      </c>
      <c r="AG320" s="3">
        <v>155.04222222222222</v>
      </c>
      <c r="AH320" s="3">
        <v>21.017777777777781</v>
      </c>
      <c r="AI320" s="4">
        <f>Table39[[#This Row],[CNA Hours Contract]]/Table39[[#This Row],[CNA Hours]]</f>
        <v>0.13556163912339292</v>
      </c>
      <c r="AJ320" s="3">
        <v>0</v>
      </c>
      <c r="AK320" s="3">
        <v>0</v>
      </c>
      <c r="AL320" s="4">
        <v>0</v>
      </c>
      <c r="AM320" s="3">
        <v>0</v>
      </c>
      <c r="AN320" s="3">
        <v>0</v>
      </c>
      <c r="AO320" s="4">
        <v>0</v>
      </c>
      <c r="AP320" s="1" t="s">
        <v>318</v>
      </c>
      <c r="AQ320" s="1">
        <v>3</v>
      </c>
    </row>
    <row r="321" spans="1:43" x14ac:dyDescent="0.2">
      <c r="A321" s="1" t="s">
        <v>681</v>
      </c>
      <c r="B321" s="1" t="s">
        <v>1013</v>
      </c>
      <c r="C321" s="1" t="s">
        <v>1602</v>
      </c>
      <c r="D321" s="1" t="s">
        <v>1746</v>
      </c>
      <c r="E321" s="3">
        <v>86.75555555555556</v>
      </c>
      <c r="F321" s="3">
        <f t="shared" si="14"/>
        <v>495.21333333333331</v>
      </c>
      <c r="G321" s="3">
        <f>SUM(Table39[[#This Row],[RN Hours Contract (W/ Admin, DON)]], Table39[[#This Row],[LPN Contract Hours (w/ Admin)]], Table39[[#This Row],[CNA/NA/Med Aide Contract Hours]])</f>
        <v>0</v>
      </c>
      <c r="H321" s="4">
        <f>Table39[[#This Row],[Total Contract Hours]]/Table39[[#This Row],[Total Hours Nurse Staffing]]</f>
        <v>0</v>
      </c>
      <c r="I321" s="3">
        <f>SUM(Table39[[#This Row],[RN Hours]], Table39[[#This Row],[RN Admin Hours]], Table39[[#This Row],[RN DON Hours]])</f>
        <v>105.25577777777778</v>
      </c>
      <c r="J321" s="3">
        <f t="shared" si="15"/>
        <v>0</v>
      </c>
      <c r="K321" s="4">
        <f>Table39[[#This Row],[RN Hours Contract (W/ Admin, DON)]]/Table39[[#This Row],[RN Hours (w/ Admin, DON)]]</f>
        <v>0</v>
      </c>
      <c r="L321" s="3">
        <v>72.886111111111106</v>
      </c>
      <c r="M321" s="3">
        <v>0</v>
      </c>
      <c r="N321" s="4">
        <f>Table39[[#This Row],[RN Hours Contract]]/Table39[[#This Row],[RN Hours]]</f>
        <v>0</v>
      </c>
      <c r="O321" s="3">
        <v>26.94744444444445</v>
      </c>
      <c r="P321" s="3">
        <v>0</v>
      </c>
      <c r="Q321" s="4">
        <f>Table39[[#This Row],[RN Admin Hours Contract]]/Table39[[#This Row],[RN Admin Hours]]</f>
        <v>0</v>
      </c>
      <c r="R321" s="3">
        <v>5.4222222222222225</v>
      </c>
      <c r="S321" s="3">
        <v>0</v>
      </c>
      <c r="T321" s="4">
        <f>Table39[[#This Row],[RN DON Hours Contract]]/Table39[[#This Row],[RN DON Hours]]</f>
        <v>0</v>
      </c>
      <c r="U321" s="3">
        <f>SUM(Table39[[#This Row],[LPN Hours]], Table39[[#This Row],[LPN Admin Hours]])</f>
        <v>121.97977777777777</v>
      </c>
      <c r="V321" s="3">
        <f>Table39[[#This Row],[LPN Hours Contract]]+Table39[[#This Row],[LPN Admin Hours Contract]]</f>
        <v>0</v>
      </c>
      <c r="W321" s="4">
        <f t="shared" si="16"/>
        <v>0</v>
      </c>
      <c r="X321" s="3">
        <v>113.34644444444444</v>
      </c>
      <c r="Y321" s="3">
        <v>0</v>
      </c>
      <c r="Z321" s="4">
        <f>Table39[[#This Row],[LPN Hours Contract]]/Table39[[#This Row],[LPN Hours]]</f>
        <v>0</v>
      </c>
      <c r="AA321" s="3">
        <v>8.6333333333333293</v>
      </c>
      <c r="AB321" s="3">
        <v>0</v>
      </c>
      <c r="AC321" s="4">
        <f>Table39[[#This Row],[LPN Admin Hours Contract]]/Table39[[#This Row],[LPN Admin Hours]]</f>
        <v>0</v>
      </c>
      <c r="AD321" s="3">
        <f>SUM(Table39[[#This Row],[CNA Hours]], Table39[[#This Row],[NA in Training Hours]], Table39[[#This Row],[Med Aide/Tech Hours]])</f>
        <v>267.97777777777776</v>
      </c>
      <c r="AE321" s="3">
        <f>SUM(Table39[[#This Row],[CNA Hours Contract]], Table39[[#This Row],[NA in Training Hours Contract]], Table39[[#This Row],[Med Aide/Tech Hours Contract]])</f>
        <v>0</v>
      </c>
      <c r="AF321" s="4">
        <f>Table39[[#This Row],[CNA/NA/Med Aide Contract Hours]]/Table39[[#This Row],[Total CNA, NA in Training, Med Aide/Tech Hours]]</f>
        <v>0</v>
      </c>
      <c r="AG321" s="3">
        <v>253.75388888888887</v>
      </c>
      <c r="AH321" s="3">
        <v>0</v>
      </c>
      <c r="AI321" s="4">
        <f>Table39[[#This Row],[CNA Hours Contract]]/Table39[[#This Row],[CNA Hours]]</f>
        <v>0</v>
      </c>
      <c r="AJ321" s="3">
        <v>14.223888888888885</v>
      </c>
      <c r="AK321" s="3">
        <v>0</v>
      </c>
      <c r="AL321" s="4">
        <f>Table39[[#This Row],[NA in Training Hours Contract]]/Table39[[#This Row],[NA in Training Hours]]</f>
        <v>0</v>
      </c>
      <c r="AM321" s="3">
        <v>0</v>
      </c>
      <c r="AN321" s="3">
        <v>0</v>
      </c>
      <c r="AO321" s="4">
        <v>0</v>
      </c>
      <c r="AP321" s="1" t="s">
        <v>319</v>
      </c>
      <c r="AQ321" s="1">
        <v>3</v>
      </c>
    </row>
    <row r="322" spans="1:43" x14ac:dyDescent="0.2">
      <c r="A322" s="1" t="s">
        <v>681</v>
      </c>
      <c r="B322" s="1" t="s">
        <v>697</v>
      </c>
      <c r="C322" s="1" t="s">
        <v>683</v>
      </c>
      <c r="D322" s="1" t="s">
        <v>1716</v>
      </c>
      <c r="E322" s="3">
        <v>106.67777777777778</v>
      </c>
      <c r="F322" s="3">
        <f t="shared" ref="F322:F385" si="17">SUM(I322,U322,AD322)</f>
        <v>378.42166666666662</v>
      </c>
      <c r="G322" s="3">
        <f>SUM(Table39[[#This Row],[RN Hours Contract (W/ Admin, DON)]], Table39[[#This Row],[LPN Contract Hours (w/ Admin)]], Table39[[#This Row],[CNA/NA/Med Aide Contract Hours]])</f>
        <v>49.816666666666663</v>
      </c>
      <c r="H322" s="4">
        <f>Table39[[#This Row],[Total Contract Hours]]/Table39[[#This Row],[Total Hours Nurse Staffing]]</f>
        <v>0.13164327271606188</v>
      </c>
      <c r="I322" s="3">
        <f>SUM(Table39[[#This Row],[RN Hours]], Table39[[#This Row],[RN Admin Hours]], Table39[[#This Row],[RN DON Hours]])</f>
        <v>67.709444444444458</v>
      </c>
      <c r="J322" s="3">
        <f t="shared" si="15"/>
        <v>2.2666666666666666</v>
      </c>
      <c r="K322" s="4">
        <f>Table39[[#This Row],[RN Hours Contract (W/ Admin, DON)]]/Table39[[#This Row],[RN Hours (w/ Admin, DON)]]</f>
        <v>3.3476373721046622E-2</v>
      </c>
      <c r="L322" s="3">
        <v>5.6533333333333333</v>
      </c>
      <c r="M322" s="3">
        <v>0</v>
      </c>
      <c r="N322" s="4">
        <f>Table39[[#This Row],[RN Hours Contract]]/Table39[[#This Row],[RN Hours]]</f>
        <v>0</v>
      </c>
      <c r="O322" s="3">
        <v>53.300555555555569</v>
      </c>
      <c r="P322" s="3">
        <v>2.2666666666666666</v>
      </c>
      <c r="Q322" s="4">
        <f>Table39[[#This Row],[RN Admin Hours Contract]]/Table39[[#This Row],[RN Admin Hours]]</f>
        <v>4.252613585432713E-2</v>
      </c>
      <c r="R322" s="3">
        <v>8.7555555555555564</v>
      </c>
      <c r="S322" s="3">
        <v>0</v>
      </c>
      <c r="T322" s="4">
        <f>Table39[[#This Row],[RN DON Hours Contract]]/Table39[[#This Row],[RN DON Hours]]</f>
        <v>0</v>
      </c>
      <c r="U322" s="3">
        <f>SUM(Table39[[#This Row],[LPN Hours]], Table39[[#This Row],[LPN Admin Hours]])</f>
        <v>91.131111111111096</v>
      </c>
      <c r="V322" s="3">
        <f>Table39[[#This Row],[LPN Hours Contract]]+Table39[[#This Row],[LPN Admin Hours Contract]]</f>
        <v>8.844444444444445</v>
      </c>
      <c r="W322" s="4">
        <f t="shared" si="16"/>
        <v>9.7051866663415365E-2</v>
      </c>
      <c r="X322" s="3">
        <v>91.131111111111096</v>
      </c>
      <c r="Y322" s="3">
        <v>8.844444444444445</v>
      </c>
      <c r="Z322" s="4">
        <f>Table39[[#This Row],[LPN Hours Contract]]/Table39[[#This Row],[LPN Hours]]</f>
        <v>9.7051866663415365E-2</v>
      </c>
      <c r="AA322" s="3">
        <v>0</v>
      </c>
      <c r="AB322" s="3">
        <v>0</v>
      </c>
      <c r="AC322" s="4">
        <v>0</v>
      </c>
      <c r="AD322" s="3">
        <f>SUM(Table39[[#This Row],[CNA Hours]], Table39[[#This Row],[NA in Training Hours]], Table39[[#This Row],[Med Aide/Tech Hours]])</f>
        <v>219.58111111111108</v>
      </c>
      <c r="AE322" s="3">
        <f>SUM(Table39[[#This Row],[CNA Hours Contract]], Table39[[#This Row],[NA in Training Hours Contract]], Table39[[#This Row],[Med Aide/Tech Hours Contract]])</f>
        <v>38.705555555555556</v>
      </c>
      <c r="AF322" s="4">
        <f>Table39[[#This Row],[CNA/NA/Med Aide Contract Hours]]/Table39[[#This Row],[Total CNA, NA in Training, Med Aide/Tech Hours]]</f>
        <v>0.1762699685765321</v>
      </c>
      <c r="AG322" s="3">
        <v>217.09555555555553</v>
      </c>
      <c r="AH322" s="3">
        <v>38.705555555555556</v>
      </c>
      <c r="AI322" s="4">
        <f>Table39[[#This Row],[CNA Hours Contract]]/Table39[[#This Row],[CNA Hours]]</f>
        <v>0.17828810661971689</v>
      </c>
      <c r="AJ322" s="3">
        <v>2.4855555555555555</v>
      </c>
      <c r="AK322" s="3">
        <v>0</v>
      </c>
      <c r="AL322" s="4">
        <f>Table39[[#This Row],[NA in Training Hours Contract]]/Table39[[#This Row],[NA in Training Hours]]</f>
        <v>0</v>
      </c>
      <c r="AM322" s="3">
        <v>0</v>
      </c>
      <c r="AN322" s="3">
        <v>0</v>
      </c>
      <c r="AO322" s="4">
        <v>0</v>
      </c>
      <c r="AP322" s="1" t="s">
        <v>320</v>
      </c>
      <c r="AQ322" s="1">
        <v>3</v>
      </c>
    </row>
    <row r="323" spans="1:43" x14ac:dyDescent="0.2">
      <c r="A323" s="1" t="s">
        <v>681</v>
      </c>
      <c r="B323" s="1" t="s">
        <v>1014</v>
      </c>
      <c r="C323" s="1" t="s">
        <v>1561</v>
      </c>
      <c r="D323" s="1" t="s">
        <v>1720</v>
      </c>
      <c r="E323" s="3">
        <v>48.988888888888887</v>
      </c>
      <c r="F323" s="3">
        <f t="shared" si="17"/>
        <v>157.58722222222224</v>
      </c>
      <c r="G323" s="3">
        <f>SUM(Table39[[#This Row],[RN Hours Contract (W/ Admin, DON)]], Table39[[#This Row],[LPN Contract Hours (w/ Admin)]], Table39[[#This Row],[CNA/NA/Med Aide Contract Hours]])</f>
        <v>37.986111111111114</v>
      </c>
      <c r="H323" s="4">
        <f>Table39[[#This Row],[Total Contract Hours]]/Table39[[#This Row],[Total Hours Nurse Staffing]]</f>
        <v>0.2410481673288514</v>
      </c>
      <c r="I323" s="3">
        <f>SUM(Table39[[#This Row],[RN Hours]], Table39[[#This Row],[RN Admin Hours]], Table39[[#This Row],[RN DON Hours]])</f>
        <v>56.591666666666669</v>
      </c>
      <c r="J323" s="3">
        <f t="shared" si="15"/>
        <v>6.7805555555555559</v>
      </c>
      <c r="K323" s="4">
        <f>Table39[[#This Row],[RN Hours Contract (W/ Admin, DON)]]/Table39[[#This Row],[RN Hours (w/ Admin, DON)]]</f>
        <v>0.11981544200657733</v>
      </c>
      <c r="L323" s="3">
        <v>42.294444444444444</v>
      </c>
      <c r="M323" s="3">
        <v>6.7805555555555559</v>
      </c>
      <c r="N323" s="4">
        <f>Table39[[#This Row],[RN Hours Contract]]/Table39[[#This Row],[RN Hours]]</f>
        <v>0.16031787731511887</v>
      </c>
      <c r="O323" s="3">
        <v>9.1416666666666675</v>
      </c>
      <c r="P323" s="3">
        <v>0</v>
      </c>
      <c r="Q323" s="4">
        <f>Table39[[#This Row],[RN Admin Hours Contract]]/Table39[[#This Row],[RN Admin Hours]]</f>
        <v>0</v>
      </c>
      <c r="R323" s="3">
        <v>5.1555555555555559</v>
      </c>
      <c r="S323" s="3">
        <v>0</v>
      </c>
      <c r="T323" s="4">
        <f>Table39[[#This Row],[RN DON Hours Contract]]/Table39[[#This Row],[RN DON Hours]]</f>
        <v>0</v>
      </c>
      <c r="U323" s="3">
        <f>SUM(Table39[[#This Row],[LPN Hours]], Table39[[#This Row],[LPN Admin Hours]])</f>
        <v>26.358333333333334</v>
      </c>
      <c r="V323" s="3">
        <f>Table39[[#This Row],[LPN Hours Contract]]+Table39[[#This Row],[LPN Admin Hours Contract]]</f>
        <v>13.380555555555556</v>
      </c>
      <c r="W323" s="4">
        <f t="shared" si="16"/>
        <v>0.50764042575613866</v>
      </c>
      <c r="X323" s="3">
        <v>26.358333333333334</v>
      </c>
      <c r="Y323" s="3">
        <v>13.380555555555556</v>
      </c>
      <c r="Z323" s="4">
        <f>Table39[[#This Row],[LPN Hours Contract]]/Table39[[#This Row],[LPN Hours]]</f>
        <v>0.50764042575613866</v>
      </c>
      <c r="AA323" s="3">
        <v>0</v>
      </c>
      <c r="AB323" s="3">
        <v>0</v>
      </c>
      <c r="AC323" s="4">
        <v>0</v>
      </c>
      <c r="AD323" s="3">
        <f>SUM(Table39[[#This Row],[CNA Hours]], Table39[[#This Row],[NA in Training Hours]], Table39[[#This Row],[Med Aide/Tech Hours]])</f>
        <v>74.637222222222221</v>
      </c>
      <c r="AE323" s="3">
        <f>SUM(Table39[[#This Row],[CNA Hours Contract]], Table39[[#This Row],[NA in Training Hours Contract]], Table39[[#This Row],[Med Aide/Tech Hours Contract]])</f>
        <v>17.824999999999999</v>
      </c>
      <c r="AF323" s="4">
        <f>Table39[[#This Row],[CNA/NA/Med Aide Contract Hours]]/Table39[[#This Row],[Total CNA, NA in Training, Med Aide/Tech Hours]]</f>
        <v>0.23882185683342388</v>
      </c>
      <c r="AG323" s="3">
        <v>74.637222222222221</v>
      </c>
      <c r="AH323" s="3">
        <v>17.824999999999999</v>
      </c>
      <c r="AI323" s="4">
        <f>Table39[[#This Row],[CNA Hours Contract]]/Table39[[#This Row],[CNA Hours]]</f>
        <v>0.23882185683342388</v>
      </c>
      <c r="AJ323" s="3">
        <v>0</v>
      </c>
      <c r="AK323" s="3">
        <v>0</v>
      </c>
      <c r="AL323" s="4">
        <v>0</v>
      </c>
      <c r="AM323" s="3">
        <v>0</v>
      </c>
      <c r="AN323" s="3">
        <v>0</v>
      </c>
      <c r="AO323" s="4">
        <v>0</v>
      </c>
      <c r="AP323" s="1" t="s">
        <v>321</v>
      </c>
      <c r="AQ323" s="1">
        <v>3</v>
      </c>
    </row>
    <row r="324" spans="1:43" x14ac:dyDescent="0.2">
      <c r="A324" s="1" t="s">
        <v>681</v>
      </c>
      <c r="B324" s="1" t="s">
        <v>1015</v>
      </c>
      <c r="C324" s="1" t="s">
        <v>1603</v>
      </c>
      <c r="D324" s="1" t="s">
        <v>1714</v>
      </c>
      <c r="E324" s="3">
        <v>46.766666666666666</v>
      </c>
      <c r="F324" s="3">
        <f t="shared" si="17"/>
        <v>178.96666666666667</v>
      </c>
      <c r="G324" s="3">
        <f>SUM(Table39[[#This Row],[RN Hours Contract (W/ Admin, DON)]], Table39[[#This Row],[LPN Contract Hours (w/ Admin)]], Table39[[#This Row],[CNA/NA/Med Aide Contract Hours]])</f>
        <v>10.316666666666666</v>
      </c>
      <c r="H324" s="4">
        <f>Table39[[#This Row],[Total Contract Hours]]/Table39[[#This Row],[Total Hours Nurse Staffing]]</f>
        <v>5.7645744086422049E-2</v>
      </c>
      <c r="I324" s="3">
        <f>SUM(Table39[[#This Row],[RN Hours]], Table39[[#This Row],[RN Admin Hours]], Table39[[#This Row],[RN DON Hours]])</f>
        <v>55.81944444444445</v>
      </c>
      <c r="J324" s="3">
        <f t="shared" si="15"/>
        <v>5.0777777777777775</v>
      </c>
      <c r="K324" s="4">
        <f>Table39[[#This Row],[RN Hours Contract (W/ Admin, DON)]]/Table39[[#This Row],[RN Hours (w/ Admin, DON)]]</f>
        <v>9.0967902463299319E-2</v>
      </c>
      <c r="L324" s="3">
        <v>35.68611111111111</v>
      </c>
      <c r="M324" s="3">
        <v>5.0777777777777775</v>
      </c>
      <c r="N324" s="4">
        <f>Table39[[#This Row],[RN Hours Contract]]/Table39[[#This Row],[RN Hours]]</f>
        <v>0.14229002880049818</v>
      </c>
      <c r="O324" s="3">
        <v>14.8</v>
      </c>
      <c r="P324" s="3">
        <v>0</v>
      </c>
      <c r="Q324" s="4">
        <f>Table39[[#This Row],[RN Admin Hours Contract]]/Table39[[#This Row],[RN Admin Hours]]</f>
        <v>0</v>
      </c>
      <c r="R324" s="3">
        <v>5.333333333333333</v>
      </c>
      <c r="S324" s="3">
        <v>0</v>
      </c>
      <c r="T324" s="4">
        <f>Table39[[#This Row],[RN DON Hours Contract]]/Table39[[#This Row],[RN DON Hours]]</f>
        <v>0</v>
      </c>
      <c r="U324" s="3">
        <f>SUM(Table39[[#This Row],[LPN Hours]], Table39[[#This Row],[LPN Admin Hours]])</f>
        <v>50.352777777777774</v>
      </c>
      <c r="V324" s="3">
        <f>Table39[[#This Row],[LPN Hours Contract]]+Table39[[#This Row],[LPN Admin Hours Contract]]</f>
        <v>4.5444444444444443</v>
      </c>
      <c r="W324" s="4">
        <f t="shared" si="16"/>
        <v>9.0252110111987652E-2</v>
      </c>
      <c r="X324" s="3">
        <v>50.352777777777774</v>
      </c>
      <c r="Y324" s="3">
        <v>4.5444444444444443</v>
      </c>
      <c r="Z324" s="4">
        <f>Table39[[#This Row],[LPN Hours Contract]]/Table39[[#This Row],[LPN Hours]]</f>
        <v>9.0252110111987652E-2</v>
      </c>
      <c r="AA324" s="3">
        <v>0</v>
      </c>
      <c r="AB324" s="3">
        <v>0</v>
      </c>
      <c r="AC324" s="4">
        <v>0</v>
      </c>
      <c r="AD324" s="3">
        <f>SUM(Table39[[#This Row],[CNA Hours]], Table39[[#This Row],[NA in Training Hours]], Table39[[#This Row],[Med Aide/Tech Hours]])</f>
        <v>72.794444444444451</v>
      </c>
      <c r="AE324" s="3">
        <f>SUM(Table39[[#This Row],[CNA Hours Contract]], Table39[[#This Row],[NA in Training Hours Contract]], Table39[[#This Row],[Med Aide/Tech Hours Contract]])</f>
        <v>0.69444444444444442</v>
      </c>
      <c r="AF324" s="4">
        <f>Table39[[#This Row],[CNA/NA/Med Aide Contract Hours]]/Table39[[#This Row],[Total CNA, NA in Training, Med Aide/Tech Hours]]</f>
        <v>9.5398000457910387E-3</v>
      </c>
      <c r="AG324" s="3">
        <v>62.972222222222221</v>
      </c>
      <c r="AH324" s="3">
        <v>0.69444444444444442</v>
      </c>
      <c r="AI324" s="4">
        <f>Table39[[#This Row],[CNA Hours Contract]]/Table39[[#This Row],[CNA Hours]]</f>
        <v>1.1027790030877812E-2</v>
      </c>
      <c r="AJ324" s="3">
        <v>9.8222222222222229</v>
      </c>
      <c r="AK324" s="3">
        <v>0</v>
      </c>
      <c r="AL324" s="4">
        <f>Table39[[#This Row],[NA in Training Hours Contract]]/Table39[[#This Row],[NA in Training Hours]]</f>
        <v>0</v>
      </c>
      <c r="AM324" s="3">
        <v>0</v>
      </c>
      <c r="AN324" s="3">
        <v>0</v>
      </c>
      <c r="AO324" s="4">
        <v>0</v>
      </c>
      <c r="AP324" s="1" t="s">
        <v>322</v>
      </c>
      <c r="AQ324" s="1">
        <v>3</v>
      </c>
    </row>
    <row r="325" spans="1:43" x14ac:dyDescent="0.2">
      <c r="A325" s="1" t="s">
        <v>681</v>
      </c>
      <c r="B325" s="1" t="s">
        <v>1016</v>
      </c>
      <c r="C325" s="1" t="s">
        <v>1392</v>
      </c>
      <c r="D325" s="1" t="s">
        <v>1691</v>
      </c>
      <c r="E325" s="3">
        <v>214.57777777777778</v>
      </c>
      <c r="F325" s="3">
        <f t="shared" si="17"/>
        <v>683.38</v>
      </c>
      <c r="G325" s="3">
        <f>SUM(Table39[[#This Row],[RN Hours Contract (W/ Admin, DON)]], Table39[[#This Row],[LPN Contract Hours (w/ Admin)]], Table39[[#This Row],[CNA/NA/Med Aide Contract Hours]])</f>
        <v>134.99844444444443</v>
      </c>
      <c r="H325" s="4">
        <f>Table39[[#This Row],[Total Contract Hours]]/Table39[[#This Row],[Total Hours Nurse Staffing]]</f>
        <v>0.19754520829471806</v>
      </c>
      <c r="I325" s="3">
        <f>SUM(Table39[[#This Row],[RN Hours]], Table39[[#This Row],[RN Admin Hours]], Table39[[#This Row],[RN DON Hours]])</f>
        <v>126.53222222222222</v>
      </c>
      <c r="J325" s="3">
        <f t="shared" si="15"/>
        <v>7.9105555555555558</v>
      </c>
      <c r="K325" s="4">
        <f>Table39[[#This Row],[RN Hours Contract (W/ Admin, DON)]]/Table39[[#This Row],[RN Hours (w/ Admin, DON)]]</f>
        <v>6.2518111328690978E-2</v>
      </c>
      <c r="L325" s="3">
        <v>95.31</v>
      </c>
      <c r="M325" s="3">
        <v>7.1994444444444445</v>
      </c>
      <c r="N325" s="4">
        <f>Table39[[#This Row],[RN Hours Contract]]/Table39[[#This Row],[RN Hours]]</f>
        <v>7.5537136128889348E-2</v>
      </c>
      <c r="O325" s="3">
        <v>29.133333333333333</v>
      </c>
      <c r="P325" s="3">
        <v>0.71111111111111114</v>
      </c>
      <c r="Q325" s="4">
        <f>Table39[[#This Row],[RN Admin Hours Contract]]/Table39[[#This Row],[RN Admin Hours]]</f>
        <v>2.4408848207475211E-2</v>
      </c>
      <c r="R325" s="3">
        <v>2.088888888888889</v>
      </c>
      <c r="S325" s="3">
        <v>0</v>
      </c>
      <c r="T325" s="4">
        <f>Table39[[#This Row],[RN DON Hours Contract]]/Table39[[#This Row],[RN DON Hours]]</f>
        <v>0</v>
      </c>
      <c r="U325" s="3">
        <f>SUM(Table39[[#This Row],[LPN Hours]], Table39[[#This Row],[LPN Admin Hours]])</f>
        <v>188.23222222222225</v>
      </c>
      <c r="V325" s="3">
        <f>Table39[[#This Row],[LPN Hours Contract]]+Table39[[#This Row],[LPN Admin Hours Contract]]</f>
        <v>47.182666666666663</v>
      </c>
      <c r="W325" s="4">
        <f t="shared" si="16"/>
        <v>0.25066200733136956</v>
      </c>
      <c r="X325" s="3">
        <v>182.94333333333336</v>
      </c>
      <c r="Y325" s="3">
        <v>47.182666666666663</v>
      </c>
      <c r="Z325" s="4">
        <f>Table39[[#This Row],[LPN Hours Contract]]/Table39[[#This Row],[LPN Hours]]</f>
        <v>0.25790864202029767</v>
      </c>
      <c r="AA325" s="3">
        <v>5.2888888888888888</v>
      </c>
      <c r="AB325" s="3">
        <v>0</v>
      </c>
      <c r="AC325" s="4">
        <f>Table39[[#This Row],[LPN Admin Hours Contract]]/Table39[[#This Row],[LPN Admin Hours]]</f>
        <v>0</v>
      </c>
      <c r="AD325" s="3">
        <f>SUM(Table39[[#This Row],[CNA Hours]], Table39[[#This Row],[NA in Training Hours]], Table39[[#This Row],[Med Aide/Tech Hours]])</f>
        <v>368.61555555555555</v>
      </c>
      <c r="AE325" s="3">
        <f>SUM(Table39[[#This Row],[CNA Hours Contract]], Table39[[#This Row],[NA in Training Hours Contract]], Table39[[#This Row],[Med Aide/Tech Hours Contract]])</f>
        <v>79.905222222222207</v>
      </c>
      <c r="AF325" s="4">
        <f>Table39[[#This Row],[CNA/NA/Med Aide Contract Hours]]/Table39[[#This Row],[Total CNA, NA in Training, Med Aide/Tech Hours]]</f>
        <v>0.21677116176443989</v>
      </c>
      <c r="AG325" s="3">
        <v>368.61555555555555</v>
      </c>
      <c r="AH325" s="3">
        <v>79.905222222222207</v>
      </c>
      <c r="AI325" s="4">
        <f>Table39[[#This Row],[CNA Hours Contract]]/Table39[[#This Row],[CNA Hours]]</f>
        <v>0.21677116176443989</v>
      </c>
      <c r="AJ325" s="3">
        <v>0</v>
      </c>
      <c r="AK325" s="3">
        <v>0</v>
      </c>
      <c r="AL325" s="4">
        <v>0</v>
      </c>
      <c r="AM325" s="3">
        <v>0</v>
      </c>
      <c r="AN325" s="3">
        <v>0</v>
      </c>
      <c r="AO325" s="4">
        <v>0</v>
      </c>
      <c r="AP325" s="1" t="s">
        <v>323</v>
      </c>
      <c r="AQ325" s="1">
        <v>3</v>
      </c>
    </row>
    <row r="326" spans="1:43" x14ac:dyDescent="0.2">
      <c r="A326" s="1" t="s">
        <v>681</v>
      </c>
      <c r="B326" s="1" t="s">
        <v>1017</v>
      </c>
      <c r="C326" s="1" t="s">
        <v>1489</v>
      </c>
      <c r="D326" s="1" t="s">
        <v>1730</v>
      </c>
      <c r="E326" s="3">
        <v>39.277777777777779</v>
      </c>
      <c r="F326" s="3">
        <f t="shared" si="17"/>
        <v>158.10555555555555</v>
      </c>
      <c r="G326" s="3">
        <f>SUM(Table39[[#This Row],[RN Hours Contract (W/ Admin, DON)]], Table39[[#This Row],[LPN Contract Hours (w/ Admin)]], Table39[[#This Row],[CNA/NA/Med Aide Contract Hours]])</f>
        <v>0</v>
      </c>
      <c r="H326" s="4">
        <f>Table39[[#This Row],[Total Contract Hours]]/Table39[[#This Row],[Total Hours Nurse Staffing]]</f>
        <v>0</v>
      </c>
      <c r="I326" s="3">
        <f>SUM(Table39[[#This Row],[RN Hours]], Table39[[#This Row],[RN Admin Hours]], Table39[[#This Row],[RN DON Hours]])</f>
        <v>47.513888888888893</v>
      </c>
      <c r="J326" s="3">
        <f t="shared" si="15"/>
        <v>0</v>
      </c>
      <c r="K326" s="4">
        <f>Table39[[#This Row],[RN Hours Contract (W/ Admin, DON)]]/Table39[[#This Row],[RN Hours (w/ Admin, DON)]]</f>
        <v>0</v>
      </c>
      <c r="L326" s="3">
        <v>30.425000000000001</v>
      </c>
      <c r="M326" s="3">
        <v>0</v>
      </c>
      <c r="N326" s="4">
        <f>Table39[[#This Row],[RN Hours Contract]]/Table39[[#This Row],[RN Hours]]</f>
        <v>0</v>
      </c>
      <c r="O326" s="3">
        <v>8.2666666666666675</v>
      </c>
      <c r="P326" s="3">
        <v>0</v>
      </c>
      <c r="Q326" s="4">
        <f>Table39[[#This Row],[RN Admin Hours Contract]]/Table39[[#This Row],[RN Admin Hours]]</f>
        <v>0</v>
      </c>
      <c r="R326" s="3">
        <v>8.8222222222222229</v>
      </c>
      <c r="S326" s="3">
        <v>0</v>
      </c>
      <c r="T326" s="4">
        <f>Table39[[#This Row],[RN DON Hours Contract]]/Table39[[#This Row],[RN DON Hours]]</f>
        <v>0</v>
      </c>
      <c r="U326" s="3">
        <f>SUM(Table39[[#This Row],[LPN Hours]], Table39[[#This Row],[LPN Admin Hours]])</f>
        <v>17.927777777777777</v>
      </c>
      <c r="V326" s="3">
        <f>Table39[[#This Row],[LPN Hours Contract]]+Table39[[#This Row],[LPN Admin Hours Contract]]</f>
        <v>0</v>
      </c>
      <c r="W326" s="4">
        <f t="shared" si="16"/>
        <v>0</v>
      </c>
      <c r="X326" s="3">
        <v>17.3</v>
      </c>
      <c r="Y326" s="3">
        <v>0</v>
      </c>
      <c r="Z326" s="4">
        <f>Table39[[#This Row],[LPN Hours Contract]]/Table39[[#This Row],[LPN Hours]]</f>
        <v>0</v>
      </c>
      <c r="AA326" s="3">
        <v>0.62777777777777777</v>
      </c>
      <c r="AB326" s="3">
        <v>0</v>
      </c>
      <c r="AC326" s="4">
        <f>Table39[[#This Row],[LPN Admin Hours Contract]]/Table39[[#This Row],[LPN Admin Hours]]</f>
        <v>0</v>
      </c>
      <c r="AD326" s="3">
        <f>SUM(Table39[[#This Row],[CNA Hours]], Table39[[#This Row],[NA in Training Hours]], Table39[[#This Row],[Med Aide/Tech Hours]])</f>
        <v>92.663888888888891</v>
      </c>
      <c r="AE326" s="3">
        <f>SUM(Table39[[#This Row],[CNA Hours Contract]], Table39[[#This Row],[NA in Training Hours Contract]], Table39[[#This Row],[Med Aide/Tech Hours Contract]])</f>
        <v>0</v>
      </c>
      <c r="AF326" s="4">
        <f>Table39[[#This Row],[CNA/NA/Med Aide Contract Hours]]/Table39[[#This Row],[Total CNA, NA in Training, Med Aide/Tech Hours]]</f>
        <v>0</v>
      </c>
      <c r="AG326" s="3">
        <v>92.663888888888891</v>
      </c>
      <c r="AH326" s="3">
        <v>0</v>
      </c>
      <c r="AI326" s="4">
        <f>Table39[[#This Row],[CNA Hours Contract]]/Table39[[#This Row],[CNA Hours]]</f>
        <v>0</v>
      </c>
      <c r="AJ326" s="3">
        <v>0</v>
      </c>
      <c r="AK326" s="3">
        <v>0</v>
      </c>
      <c r="AL326" s="4">
        <v>0</v>
      </c>
      <c r="AM326" s="3">
        <v>0</v>
      </c>
      <c r="AN326" s="3">
        <v>0</v>
      </c>
      <c r="AO326" s="4">
        <v>0</v>
      </c>
      <c r="AP326" s="1" t="s">
        <v>324</v>
      </c>
      <c r="AQ326" s="1">
        <v>3</v>
      </c>
    </row>
    <row r="327" spans="1:43" x14ac:dyDescent="0.2">
      <c r="A327" s="1" t="s">
        <v>681</v>
      </c>
      <c r="B327" s="1" t="s">
        <v>1018</v>
      </c>
      <c r="C327" s="1" t="s">
        <v>1513</v>
      </c>
      <c r="D327" s="1" t="s">
        <v>1730</v>
      </c>
      <c r="E327" s="3">
        <v>220.93333333333334</v>
      </c>
      <c r="F327" s="3">
        <f t="shared" si="17"/>
        <v>706.68144444444442</v>
      </c>
      <c r="G327" s="3">
        <f>SUM(Table39[[#This Row],[RN Hours Contract (W/ Admin, DON)]], Table39[[#This Row],[LPN Contract Hours (w/ Admin)]], Table39[[#This Row],[CNA/NA/Med Aide Contract Hours]])</f>
        <v>4.6425555555555551</v>
      </c>
      <c r="H327" s="4">
        <f>Table39[[#This Row],[Total Contract Hours]]/Table39[[#This Row],[Total Hours Nurse Staffing]]</f>
        <v>6.5695167066474863E-3</v>
      </c>
      <c r="I327" s="3">
        <f>SUM(Table39[[#This Row],[RN Hours]], Table39[[#This Row],[RN Admin Hours]], Table39[[#This Row],[RN DON Hours]])</f>
        <v>96.472222222222214</v>
      </c>
      <c r="J327" s="3">
        <f t="shared" si="15"/>
        <v>0.55833333333333335</v>
      </c>
      <c r="K327" s="4">
        <f>Table39[[#This Row],[RN Hours Contract (W/ Admin, DON)]]/Table39[[#This Row],[RN Hours (w/ Admin, DON)]]</f>
        <v>5.7875035991937808E-3</v>
      </c>
      <c r="L327" s="3">
        <v>60.56666666666667</v>
      </c>
      <c r="M327" s="3">
        <v>0.55833333333333335</v>
      </c>
      <c r="N327" s="4">
        <f>Table39[[#This Row],[RN Hours Contract]]/Table39[[#This Row],[RN Hours]]</f>
        <v>9.2184920198128788E-3</v>
      </c>
      <c r="O327" s="3">
        <v>31.105555555555554</v>
      </c>
      <c r="P327" s="3">
        <v>0</v>
      </c>
      <c r="Q327" s="4">
        <f>Table39[[#This Row],[RN Admin Hours Contract]]/Table39[[#This Row],[RN Admin Hours]]</f>
        <v>0</v>
      </c>
      <c r="R327" s="3">
        <v>4.8</v>
      </c>
      <c r="S327" s="3">
        <v>0</v>
      </c>
      <c r="T327" s="4">
        <f>Table39[[#This Row],[RN DON Hours Contract]]/Table39[[#This Row],[RN DON Hours]]</f>
        <v>0</v>
      </c>
      <c r="U327" s="3">
        <f>SUM(Table39[[#This Row],[LPN Hours]], Table39[[#This Row],[LPN Admin Hours]])</f>
        <v>197.95277777777778</v>
      </c>
      <c r="V327" s="3">
        <f>Table39[[#This Row],[LPN Hours Contract]]+Table39[[#This Row],[LPN Admin Hours Contract]]</f>
        <v>0</v>
      </c>
      <c r="W327" s="4">
        <f t="shared" si="16"/>
        <v>0</v>
      </c>
      <c r="X327" s="3">
        <v>187.92222222222222</v>
      </c>
      <c r="Y327" s="3">
        <v>0</v>
      </c>
      <c r="Z327" s="4">
        <f>Table39[[#This Row],[LPN Hours Contract]]/Table39[[#This Row],[LPN Hours]]</f>
        <v>0</v>
      </c>
      <c r="AA327" s="3">
        <v>10.030555555555555</v>
      </c>
      <c r="AB327" s="3">
        <v>0</v>
      </c>
      <c r="AC327" s="4">
        <f>Table39[[#This Row],[LPN Admin Hours Contract]]/Table39[[#This Row],[LPN Admin Hours]]</f>
        <v>0</v>
      </c>
      <c r="AD327" s="3">
        <f>SUM(Table39[[#This Row],[CNA Hours]], Table39[[#This Row],[NA in Training Hours]], Table39[[#This Row],[Med Aide/Tech Hours]])</f>
        <v>412.25644444444447</v>
      </c>
      <c r="AE327" s="3">
        <f>SUM(Table39[[#This Row],[CNA Hours Contract]], Table39[[#This Row],[NA in Training Hours Contract]], Table39[[#This Row],[Med Aide/Tech Hours Contract]])</f>
        <v>4.0842222222222215</v>
      </c>
      <c r="AF327" s="4">
        <f>Table39[[#This Row],[CNA/NA/Med Aide Contract Hours]]/Table39[[#This Row],[Total CNA, NA in Training, Med Aide/Tech Hours]]</f>
        <v>9.9069942441436104E-3</v>
      </c>
      <c r="AG327" s="3">
        <v>361.00922222222226</v>
      </c>
      <c r="AH327" s="3">
        <v>3.3508888888888886</v>
      </c>
      <c r="AI327" s="4">
        <f>Table39[[#This Row],[CNA Hours Contract]]/Table39[[#This Row],[CNA Hours]]</f>
        <v>9.282003568391449E-3</v>
      </c>
      <c r="AJ327" s="3">
        <v>51.24722222222222</v>
      </c>
      <c r="AK327" s="3">
        <v>0.73333333333333328</v>
      </c>
      <c r="AL327" s="4">
        <f>Table39[[#This Row],[NA in Training Hours Contract]]/Table39[[#This Row],[NA in Training Hours]]</f>
        <v>1.4309718683939508E-2</v>
      </c>
      <c r="AM327" s="3">
        <v>0</v>
      </c>
      <c r="AN327" s="3">
        <v>0</v>
      </c>
      <c r="AO327" s="4">
        <v>0</v>
      </c>
      <c r="AP327" s="1" t="s">
        <v>325</v>
      </c>
      <c r="AQ327" s="1">
        <v>3</v>
      </c>
    </row>
    <row r="328" spans="1:43" x14ac:dyDescent="0.2">
      <c r="A328" s="1" t="s">
        <v>681</v>
      </c>
      <c r="B328" s="1" t="s">
        <v>1019</v>
      </c>
      <c r="C328" s="1" t="s">
        <v>1604</v>
      </c>
      <c r="D328" s="1" t="s">
        <v>1689</v>
      </c>
      <c r="E328" s="3">
        <v>110.15555555555555</v>
      </c>
      <c r="F328" s="3">
        <f t="shared" si="17"/>
        <v>532.11699999999996</v>
      </c>
      <c r="G328" s="3">
        <f>SUM(Table39[[#This Row],[RN Hours Contract (W/ Admin, DON)]], Table39[[#This Row],[LPN Contract Hours (w/ Admin)]], Table39[[#This Row],[CNA/NA/Med Aide Contract Hours]])</f>
        <v>9.4104444444444457</v>
      </c>
      <c r="H328" s="4">
        <f>Table39[[#This Row],[Total Contract Hours]]/Table39[[#This Row],[Total Hours Nurse Staffing]]</f>
        <v>1.7684915994874147E-2</v>
      </c>
      <c r="I328" s="3">
        <f>SUM(Table39[[#This Row],[RN Hours]], Table39[[#This Row],[RN Admin Hours]], Table39[[#This Row],[RN DON Hours]])</f>
        <v>156.57255555555557</v>
      </c>
      <c r="J328" s="3">
        <f t="shared" si="15"/>
        <v>0</v>
      </c>
      <c r="K328" s="4">
        <f>Table39[[#This Row],[RN Hours Contract (W/ Admin, DON)]]/Table39[[#This Row],[RN Hours (w/ Admin, DON)]]</f>
        <v>0</v>
      </c>
      <c r="L328" s="3">
        <v>138.29755555555556</v>
      </c>
      <c r="M328" s="3">
        <v>0</v>
      </c>
      <c r="N328" s="4">
        <f>Table39[[#This Row],[RN Hours Contract]]/Table39[[#This Row],[RN Hours]]</f>
        <v>0</v>
      </c>
      <c r="O328" s="3">
        <v>0</v>
      </c>
      <c r="P328" s="3">
        <v>0</v>
      </c>
      <c r="Q328" s="4">
        <v>0</v>
      </c>
      <c r="R328" s="3">
        <v>18.274999999999999</v>
      </c>
      <c r="S328" s="3">
        <v>0</v>
      </c>
      <c r="T328" s="4">
        <f>Table39[[#This Row],[RN DON Hours Contract]]/Table39[[#This Row],[RN DON Hours]]</f>
        <v>0</v>
      </c>
      <c r="U328" s="3">
        <f>SUM(Table39[[#This Row],[LPN Hours]], Table39[[#This Row],[LPN Admin Hours]])</f>
        <v>122.265</v>
      </c>
      <c r="V328" s="3">
        <f>Table39[[#This Row],[LPN Hours Contract]]+Table39[[#This Row],[LPN Admin Hours Contract]]</f>
        <v>0</v>
      </c>
      <c r="W328" s="4">
        <f t="shared" si="16"/>
        <v>0</v>
      </c>
      <c r="X328" s="3">
        <v>122.265</v>
      </c>
      <c r="Y328" s="3">
        <v>0</v>
      </c>
      <c r="Z328" s="4">
        <f>Table39[[#This Row],[LPN Hours Contract]]/Table39[[#This Row],[LPN Hours]]</f>
        <v>0</v>
      </c>
      <c r="AA328" s="3">
        <v>0</v>
      </c>
      <c r="AB328" s="3">
        <v>0</v>
      </c>
      <c r="AC328" s="4">
        <v>0</v>
      </c>
      <c r="AD328" s="3">
        <f>SUM(Table39[[#This Row],[CNA Hours]], Table39[[#This Row],[NA in Training Hours]], Table39[[#This Row],[Med Aide/Tech Hours]])</f>
        <v>253.27944444444444</v>
      </c>
      <c r="AE328" s="3">
        <f>SUM(Table39[[#This Row],[CNA Hours Contract]], Table39[[#This Row],[NA in Training Hours Contract]], Table39[[#This Row],[Med Aide/Tech Hours Contract]])</f>
        <v>9.4104444444444457</v>
      </c>
      <c r="AF328" s="4">
        <f>Table39[[#This Row],[CNA/NA/Med Aide Contract Hours]]/Table39[[#This Row],[Total CNA, NA in Training, Med Aide/Tech Hours]]</f>
        <v>3.715439468483428E-2</v>
      </c>
      <c r="AG328" s="3">
        <v>243.869</v>
      </c>
      <c r="AH328" s="3">
        <v>0</v>
      </c>
      <c r="AI328" s="4">
        <f>Table39[[#This Row],[CNA Hours Contract]]/Table39[[#This Row],[CNA Hours]]</f>
        <v>0</v>
      </c>
      <c r="AJ328" s="3">
        <v>9.4104444444444457</v>
      </c>
      <c r="AK328" s="3">
        <v>9.4104444444444457</v>
      </c>
      <c r="AL328" s="4">
        <f>Table39[[#This Row],[NA in Training Hours Contract]]/Table39[[#This Row],[NA in Training Hours]]</f>
        <v>1</v>
      </c>
      <c r="AM328" s="3">
        <v>0</v>
      </c>
      <c r="AN328" s="3">
        <v>0</v>
      </c>
      <c r="AO328" s="4">
        <v>0</v>
      </c>
      <c r="AP328" s="1" t="s">
        <v>326</v>
      </c>
      <c r="AQ328" s="1">
        <v>3</v>
      </c>
    </row>
    <row r="329" spans="1:43" x14ac:dyDescent="0.2">
      <c r="A329" s="1" t="s">
        <v>681</v>
      </c>
      <c r="B329" s="1" t="s">
        <v>1020</v>
      </c>
      <c r="C329" s="1" t="s">
        <v>1555</v>
      </c>
      <c r="D329" s="1" t="s">
        <v>1734</v>
      </c>
      <c r="E329" s="3">
        <v>87.388888888888886</v>
      </c>
      <c r="F329" s="3">
        <f t="shared" si="17"/>
        <v>289.59055555555551</v>
      </c>
      <c r="G329" s="3">
        <f>SUM(Table39[[#This Row],[RN Hours Contract (W/ Admin, DON)]], Table39[[#This Row],[LPN Contract Hours (w/ Admin)]], Table39[[#This Row],[CNA/NA/Med Aide Contract Hours]])</f>
        <v>24.519444444444446</v>
      </c>
      <c r="H329" s="4">
        <f>Table39[[#This Row],[Total Contract Hours]]/Table39[[#This Row],[Total Hours Nurse Staffing]]</f>
        <v>8.4669351172057122E-2</v>
      </c>
      <c r="I329" s="3">
        <f>SUM(Table39[[#This Row],[RN Hours]], Table39[[#This Row],[RN Admin Hours]], Table39[[#This Row],[RN DON Hours]])</f>
        <v>58.716666666666669</v>
      </c>
      <c r="J329" s="3">
        <f t="shared" si="15"/>
        <v>0</v>
      </c>
      <c r="K329" s="4">
        <f>Table39[[#This Row],[RN Hours Contract (W/ Admin, DON)]]/Table39[[#This Row],[RN Hours (w/ Admin, DON)]]</f>
        <v>0</v>
      </c>
      <c r="L329" s="3">
        <v>44.461111111111109</v>
      </c>
      <c r="M329" s="3">
        <v>0</v>
      </c>
      <c r="N329" s="4">
        <f>Table39[[#This Row],[RN Hours Contract]]/Table39[[#This Row],[RN Hours]]</f>
        <v>0</v>
      </c>
      <c r="O329" s="3">
        <v>5.1166666666666663</v>
      </c>
      <c r="P329" s="3">
        <v>0</v>
      </c>
      <c r="Q329" s="4">
        <f>Table39[[#This Row],[RN Admin Hours Contract]]/Table39[[#This Row],[RN Admin Hours]]</f>
        <v>0</v>
      </c>
      <c r="R329" s="3">
        <v>9.1388888888888893</v>
      </c>
      <c r="S329" s="3">
        <v>0</v>
      </c>
      <c r="T329" s="4">
        <f>Table39[[#This Row],[RN DON Hours Contract]]/Table39[[#This Row],[RN DON Hours]]</f>
        <v>0</v>
      </c>
      <c r="U329" s="3">
        <f>SUM(Table39[[#This Row],[LPN Hours]], Table39[[#This Row],[LPN Admin Hours]])</f>
        <v>68.704444444444448</v>
      </c>
      <c r="V329" s="3">
        <f>Table39[[#This Row],[LPN Hours Contract]]+Table39[[#This Row],[LPN Admin Hours Contract]]</f>
        <v>13.702777777777778</v>
      </c>
      <c r="W329" s="4">
        <f t="shared" si="16"/>
        <v>0.1994452889995795</v>
      </c>
      <c r="X329" s="3">
        <v>64.935000000000002</v>
      </c>
      <c r="Y329" s="3">
        <v>13.702777777777778</v>
      </c>
      <c r="Z329" s="4">
        <f>Table39[[#This Row],[LPN Hours Contract]]/Table39[[#This Row],[LPN Hours]]</f>
        <v>0.21102298880076656</v>
      </c>
      <c r="AA329" s="3">
        <v>3.7694444444444444</v>
      </c>
      <c r="AB329" s="3">
        <v>0</v>
      </c>
      <c r="AC329" s="4">
        <f>Table39[[#This Row],[LPN Admin Hours Contract]]/Table39[[#This Row],[LPN Admin Hours]]</f>
        <v>0</v>
      </c>
      <c r="AD329" s="3">
        <f>SUM(Table39[[#This Row],[CNA Hours]], Table39[[#This Row],[NA in Training Hours]], Table39[[#This Row],[Med Aide/Tech Hours]])</f>
        <v>162.16944444444442</v>
      </c>
      <c r="AE329" s="3">
        <f>SUM(Table39[[#This Row],[CNA Hours Contract]], Table39[[#This Row],[NA in Training Hours Contract]], Table39[[#This Row],[Med Aide/Tech Hours Contract]])</f>
        <v>10.816666666666666</v>
      </c>
      <c r="AF329" s="4">
        <f>Table39[[#This Row],[CNA/NA/Med Aide Contract Hours]]/Table39[[#This Row],[Total CNA, NA in Training, Med Aide/Tech Hours]]</f>
        <v>6.6699782463472718E-2</v>
      </c>
      <c r="AG329" s="3">
        <v>138.1</v>
      </c>
      <c r="AH329" s="3">
        <v>10.816666666666666</v>
      </c>
      <c r="AI329" s="4">
        <f>Table39[[#This Row],[CNA Hours Contract]]/Table39[[#This Row],[CNA Hours]]</f>
        <v>7.8324885348781084E-2</v>
      </c>
      <c r="AJ329" s="3">
        <v>24.069444444444443</v>
      </c>
      <c r="AK329" s="3">
        <v>0</v>
      </c>
      <c r="AL329" s="4">
        <f>Table39[[#This Row],[NA in Training Hours Contract]]/Table39[[#This Row],[NA in Training Hours]]</f>
        <v>0</v>
      </c>
      <c r="AM329" s="3">
        <v>0</v>
      </c>
      <c r="AN329" s="3">
        <v>0</v>
      </c>
      <c r="AO329" s="4">
        <v>0</v>
      </c>
      <c r="AP329" s="1" t="s">
        <v>327</v>
      </c>
      <c r="AQ329" s="1">
        <v>3</v>
      </c>
    </row>
    <row r="330" spans="1:43" x14ac:dyDescent="0.2">
      <c r="A330" s="1" t="s">
        <v>681</v>
      </c>
      <c r="B330" s="1" t="s">
        <v>1021</v>
      </c>
      <c r="C330" s="1" t="s">
        <v>1370</v>
      </c>
      <c r="D330" s="1" t="s">
        <v>1703</v>
      </c>
      <c r="E330" s="3">
        <v>130.92222222222222</v>
      </c>
      <c r="F330" s="3">
        <f t="shared" si="17"/>
        <v>549.92433333333338</v>
      </c>
      <c r="G330" s="3">
        <f>SUM(Table39[[#This Row],[RN Hours Contract (W/ Admin, DON)]], Table39[[#This Row],[LPN Contract Hours (w/ Admin)]], Table39[[#This Row],[CNA/NA/Med Aide Contract Hours]])</f>
        <v>6.5227777777777778</v>
      </c>
      <c r="H330" s="4">
        <f>Table39[[#This Row],[Total Contract Hours]]/Table39[[#This Row],[Total Hours Nurse Staffing]]</f>
        <v>1.1861227776993158E-2</v>
      </c>
      <c r="I330" s="3">
        <f>SUM(Table39[[#This Row],[RN Hours]], Table39[[#This Row],[RN Admin Hours]], Table39[[#This Row],[RN DON Hours]])</f>
        <v>57.746111111111112</v>
      </c>
      <c r="J330" s="3">
        <f t="shared" si="15"/>
        <v>3.5626666666666673</v>
      </c>
      <c r="K330" s="4">
        <f>Table39[[#This Row],[RN Hours Contract (W/ Admin, DON)]]/Table39[[#This Row],[RN Hours (w/ Admin, DON)]]</f>
        <v>6.1695352260373482E-2</v>
      </c>
      <c r="L330" s="3">
        <v>35.245888888888892</v>
      </c>
      <c r="M330" s="3">
        <v>3.5626666666666673</v>
      </c>
      <c r="N330" s="4">
        <f>Table39[[#This Row],[RN Hours Contract]]/Table39[[#This Row],[RN Hours]]</f>
        <v>0.10108034664405306</v>
      </c>
      <c r="O330" s="3">
        <v>17.422444444444444</v>
      </c>
      <c r="P330" s="3">
        <v>0</v>
      </c>
      <c r="Q330" s="4">
        <f>Table39[[#This Row],[RN Admin Hours Contract]]/Table39[[#This Row],[RN Admin Hours]]</f>
        <v>0</v>
      </c>
      <c r="R330" s="3">
        <v>5.0777777777777775</v>
      </c>
      <c r="S330" s="3">
        <v>0</v>
      </c>
      <c r="T330" s="4">
        <f>Table39[[#This Row],[RN DON Hours Contract]]/Table39[[#This Row],[RN DON Hours]]</f>
        <v>0</v>
      </c>
      <c r="U330" s="3">
        <f>SUM(Table39[[#This Row],[LPN Hours]], Table39[[#This Row],[LPN Admin Hours]])</f>
        <v>145.90299999999999</v>
      </c>
      <c r="V330" s="3">
        <f>Table39[[#This Row],[LPN Hours Contract]]+Table39[[#This Row],[LPN Admin Hours Contract]]</f>
        <v>2.9601111111111109</v>
      </c>
      <c r="W330" s="4">
        <f t="shared" si="16"/>
        <v>2.028821279282202E-2</v>
      </c>
      <c r="X330" s="3">
        <v>145.90299999999999</v>
      </c>
      <c r="Y330" s="3">
        <v>2.9601111111111109</v>
      </c>
      <c r="Z330" s="4">
        <f>Table39[[#This Row],[LPN Hours Contract]]/Table39[[#This Row],[LPN Hours]]</f>
        <v>2.028821279282202E-2</v>
      </c>
      <c r="AA330" s="3">
        <v>0</v>
      </c>
      <c r="AB330" s="3">
        <v>0</v>
      </c>
      <c r="AC330" s="4">
        <v>0</v>
      </c>
      <c r="AD330" s="3">
        <f>SUM(Table39[[#This Row],[CNA Hours]], Table39[[#This Row],[NA in Training Hours]], Table39[[#This Row],[Med Aide/Tech Hours]])</f>
        <v>346.27522222222228</v>
      </c>
      <c r="AE330" s="3">
        <f>SUM(Table39[[#This Row],[CNA Hours Contract]], Table39[[#This Row],[NA in Training Hours Contract]], Table39[[#This Row],[Med Aide/Tech Hours Contract]])</f>
        <v>0</v>
      </c>
      <c r="AF330" s="4">
        <f>Table39[[#This Row],[CNA/NA/Med Aide Contract Hours]]/Table39[[#This Row],[Total CNA, NA in Training, Med Aide/Tech Hours]]</f>
        <v>0</v>
      </c>
      <c r="AG330" s="3">
        <v>345.37844444444448</v>
      </c>
      <c r="AH330" s="3">
        <v>0</v>
      </c>
      <c r="AI330" s="4">
        <f>Table39[[#This Row],[CNA Hours Contract]]/Table39[[#This Row],[CNA Hours]]</f>
        <v>0</v>
      </c>
      <c r="AJ330" s="3">
        <v>0.89677777777777767</v>
      </c>
      <c r="AK330" s="3">
        <v>0</v>
      </c>
      <c r="AL330" s="4">
        <f>Table39[[#This Row],[NA in Training Hours Contract]]/Table39[[#This Row],[NA in Training Hours]]</f>
        <v>0</v>
      </c>
      <c r="AM330" s="3">
        <v>0</v>
      </c>
      <c r="AN330" s="3">
        <v>0</v>
      </c>
      <c r="AO330" s="4">
        <v>0</v>
      </c>
      <c r="AP330" s="1" t="s">
        <v>328</v>
      </c>
      <c r="AQ330" s="1">
        <v>3</v>
      </c>
    </row>
    <row r="331" spans="1:43" x14ac:dyDescent="0.2">
      <c r="A331" s="1" t="s">
        <v>681</v>
      </c>
      <c r="B331" s="1" t="s">
        <v>1022</v>
      </c>
      <c r="C331" s="1" t="s">
        <v>1395</v>
      </c>
      <c r="D331" s="1" t="s">
        <v>1730</v>
      </c>
      <c r="E331" s="3">
        <v>77.144444444444446</v>
      </c>
      <c r="F331" s="3">
        <f t="shared" si="17"/>
        <v>381.97555555555556</v>
      </c>
      <c r="G331" s="3">
        <f>SUM(Table39[[#This Row],[RN Hours Contract (W/ Admin, DON)]], Table39[[#This Row],[LPN Contract Hours (w/ Admin)]], Table39[[#This Row],[CNA/NA/Med Aide Contract Hours]])</f>
        <v>5.166666666666667</v>
      </c>
      <c r="H331" s="4">
        <f>Table39[[#This Row],[Total Contract Hours]]/Table39[[#This Row],[Total Hours Nurse Staffing]]</f>
        <v>1.3526170959165508E-2</v>
      </c>
      <c r="I331" s="3">
        <f>SUM(Table39[[#This Row],[RN Hours]], Table39[[#This Row],[RN Admin Hours]], Table39[[#This Row],[RN DON Hours]])</f>
        <v>96.558333333333323</v>
      </c>
      <c r="J331" s="3">
        <f t="shared" si="15"/>
        <v>0</v>
      </c>
      <c r="K331" s="4">
        <f>Table39[[#This Row],[RN Hours Contract (W/ Admin, DON)]]/Table39[[#This Row],[RN Hours (w/ Admin, DON)]]</f>
        <v>0</v>
      </c>
      <c r="L331" s="3">
        <v>59.402777777777779</v>
      </c>
      <c r="M331" s="3">
        <v>0</v>
      </c>
      <c r="N331" s="4">
        <f>Table39[[#This Row],[RN Hours Contract]]/Table39[[#This Row],[RN Hours]]</f>
        <v>0</v>
      </c>
      <c r="O331" s="3">
        <v>31.644444444444446</v>
      </c>
      <c r="P331" s="3">
        <v>0</v>
      </c>
      <c r="Q331" s="4">
        <f>Table39[[#This Row],[RN Admin Hours Contract]]/Table39[[#This Row],[RN Admin Hours]]</f>
        <v>0</v>
      </c>
      <c r="R331" s="3">
        <v>5.5111111111111111</v>
      </c>
      <c r="S331" s="3">
        <v>0</v>
      </c>
      <c r="T331" s="4">
        <f>Table39[[#This Row],[RN DON Hours Contract]]/Table39[[#This Row],[RN DON Hours]]</f>
        <v>0</v>
      </c>
      <c r="U331" s="3">
        <f>SUM(Table39[[#This Row],[LPN Hours]], Table39[[#This Row],[LPN Admin Hours]])</f>
        <v>99.867222222222225</v>
      </c>
      <c r="V331" s="3">
        <f>Table39[[#This Row],[LPN Hours Contract]]+Table39[[#This Row],[LPN Admin Hours Contract]]</f>
        <v>5.166666666666667</v>
      </c>
      <c r="W331" s="4">
        <f t="shared" si="16"/>
        <v>5.1735359727638368E-2</v>
      </c>
      <c r="X331" s="3">
        <v>84.856111111111119</v>
      </c>
      <c r="Y331" s="3">
        <v>0</v>
      </c>
      <c r="Z331" s="4">
        <f>Table39[[#This Row],[LPN Hours Contract]]/Table39[[#This Row],[LPN Hours]]</f>
        <v>0</v>
      </c>
      <c r="AA331" s="3">
        <v>15.011111111111111</v>
      </c>
      <c r="AB331" s="3">
        <v>5.166666666666667</v>
      </c>
      <c r="AC331" s="4">
        <f>Table39[[#This Row],[LPN Admin Hours Contract]]/Table39[[#This Row],[LPN Admin Hours]]</f>
        <v>0.34418948926720949</v>
      </c>
      <c r="AD331" s="3">
        <f>SUM(Table39[[#This Row],[CNA Hours]], Table39[[#This Row],[NA in Training Hours]], Table39[[#This Row],[Med Aide/Tech Hours]])</f>
        <v>185.55</v>
      </c>
      <c r="AE331" s="3">
        <f>SUM(Table39[[#This Row],[CNA Hours Contract]], Table39[[#This Row],[NA in Training Hours Contract]], Table39[[#This Row],[Med Aide/Tech Hours Contract]])</f>
        <v>0</v>
      </c>
      <c r="AF331" s="4">
        <f>Table39[[#This Row],[CNA/NA/Med Aide Contract Hours]]/Table39[[#This Row],[Total CNA, NA in Training, Med Aide/Tech Hours]]</f>
        <v>0</v>
      </c>
      <c r="AG331" s="3">
        <v>180.5638888888889</v>
      </c>
      <c r="AH331" s="3">
        <v>0</v>
      </c>
      <c r="AI331" s="4">
        <f>Table39[[#This Row],[CNA Hours Contract]]/Table39[[#This Row],[CNA Hours]]</f>
        <v>0</v>
      </c>
      <c r="AJ331" s="3">
        <v>4.9861111111111107</v>
      </c>
      <c r="AK331" s="3">
        <v>0</v>
      </c>
      <c r="AL331" s="4">
        <f>Table39[[#This Row],[NA in Training Hours Contract]]/Table39[[#This Row],[NA in Training Hours]]</f>
        <v>0</v>
      </c>
      <c r="AM331" s="3">
        <v>0</v>
      </c>
      <c r="AN331" s="3">
        <v>0</v>
      </c>
      <c r="AO331" s="4">
        <v>0</v>
      </c>
      <c r="AP331" s="1" t="s">
        <v>329</v>
      </c>
      <c r="AQ331" s="1">
        <v>3</v>
      </c>
    </row>
    <row r="332" spans="1:43" x14ac:dyDescent="0.2">
      <c r="A332" s="1" t="s">
        <v>681</v>
      </c>
      <c r="B332" s="1" t="s">
        <v>1023</v>
      </c>
      <c r="C332" s="1" t="s">
        <v>1444</v>
      </c>
      <c r="D332" s="1" t="s">
        <v>1698</v>
      </c>
      <c r="E332" s="3">
        <v>99.044444444444451</v>
      </c>
      <c r="F332" s="3">
        <f t="shared" si="17"/>
        <v>257.72344444444445</v>
      </c>
      <c r="G332" s="3">
        <f>SUM(Table39[[#This Row],[RN Hours Contract (W/ Admin, DON)]], Table39[[#This Row],[LPN Contract Hours (w/ Admin)]], Table39[[#This Row],[CNA/NA/Med Aide Contract Hours]])</f>
        <v>47.552777777777777</v>
      </c>
      <c r="H332" s="4">
        <f>Table39[[#This Row],[Total Contract Hours]]/Table39[[#This Row],[Total Hours Nurse Staffing]]</f>
        <v>0.18451087319697987</v>
      </c>
      <c r="I332" s="3">
        <f>SUM(Table39[[#This Row],[RN Hours]], Table39[[#This Row],[RN Admin Hours]], Table39[[#This Row],[RN DON Hours]])</f>
        <v>34.005444444444443</v>
      </c>
      <c r="J332" s="3">
        <f t="shared" si="15"/>
        <v>5.0277777777777777</v>
      </c>
      <c r="K332" s="4">
        <f>Table39[[#This Row],[RN Hours Contract (W/ Admin, DON)]]/Table39[[#This Row],[RN Hours (w/ Admin, DON)]]</f>
        <v>0.14785214132377494</v>
      </c>
      <c r="L332" s="3">
        <v>15.84988888888889</v>
      </c>
      <c r="M332" s="3">
        <v>0.53333333333333333</v>
      </c>
      <c r="N332" s="4">
        <f>Table39[[#This Row],[RN Hours Contract]]/Table39[[#This Row],[RN Hours]]</f>
        <v>3.3649026631802532E-2</v>
      </c>
      <c r="O332" s="3">
        <v>15.666666666666666</v>
      </c>
      <c r="P332" s="3">
        <v>4.4944444444444445</v>
      </c>
      <c r="Q332" s="4">
        <f>Table39[[#This Row],[RN Admin Hours Contract]]/Table39[[#This Row],[RN Admin Hours]]</f>
        <v>0.28687943262411347</v>
      </c>
      <c r="R332" s="3">
        <v>2.4888888888888889</v>
      </c>
      <c r="S332" s="3">
        <v>0</v>
      </c>
      <c r="T332" s="4">
        <f>Table39[[#This Row],[RN DON Hours Contract]]/Table39[[#This Row],[RN DON Hours]]</f>
        <v>0</v>
      </c>
      <c r="U332" s="3">
        <f>SUM(Table39[[#This Row],[LPN Hours]], Table39[[#This Row],[LPN Admin Hours]])</f>
        <v>85.805777777777777</v>
      </c>
      <c r="V332" s="3">
        <f>Table39[[#This Row],[LPN Hours Contract]]+Table39[[#This Row],[LPN Admin Hours Contract]]</f>
        <v>12.558333333333334</v>
      </c>
      <c r="W332" s="4">
        <f t="shared" si="16"/>
        <v>0.14635766563246194</v>
      </c>
      <c r="X332" s="3">
        <v>84.564111111111117</v>
      </c>
      <c r="Y332" s="3">
        <v>12.558333333333334</v>
      </c>
      <c r="Z332" s="4">
        <f>Table39[[#This Row],[LPN Hours Contract]]/Table39[[#This Row],[LPN Hours]]</f>
        <v>0.1485066556997518</v>
      </c>
      <c r="AA332" s="3">
        <v>1.2416666666666667</v>
      </c>
      <c r="AB332" s="3">
        <v>0</v>
      </c>
      <c r="AC332" s="4">
        <f>Table39[[#This Row],[LPN Admin Hours Contract]]/Table39[[#This Row],[LPN Admin Hours]]</f>
        <v>0</v>
      </c>
      <c r="AD332" s="3">
        <f>SUM(Table39[[#This Row],[CNA Hours]], Table39[[#This Row],[NA in Training Hours]], Table39[[#This Row],[Med Aide/Tech Hours]])</f>
        <v>137.91222222222223</v>
      </c>
      <c r="AE332" s="3">
        <f>SUM(Table39[[#This Row],[CNA Hours Contract]], Table39[[#This Row],[NA in Training Hours Contract]], Table39[[#This Row],[Med Aide/Tech Hours Contract]])</f>
        <v>29.966666666666665</v>
      </c>
      <c r="AF332" s="4">
        <f>Table39[[#This Row],[CNA/NA/Med Aide Contract Hours]]/Table39[[#This Row],[Total CNA, NA in Training, Med Aide/Tech Hours]]</f>
        <v>0.21728796899799388</v>
      </c>
      <c r="AG332" s="3">
        <v>135.23166666666668</v>
      </c>
      <c r="AH332" s="3">
        <v>29.966666666666665</v>
      </c>
      <c r="AI332" s="4">
        <f>Table39[[#This Row],[CNA Hours Contract]]/Table39[[#This Row],[CNA Hours]]</f>
        <v>0.22159504060932469</v>
      </c>
      <c r="AJ332" s="3">
        <v>2.6805555555555554</v>
      </c>
      <c r="AK332" s="3">
        <v>0</v>
      </c>
      <c r="AL332" s="4">
        <f>Table39[[#This Row],[NA in Training Hours Contract]]/Table39[[#This Row],[NA in Training Hours]]</f>
        <v>0</v>
      </c>
      <c r="AM332" s="3">
        <v>0</v>
      </c>
      <c r="AN332" s="3">
        <v>0</v>
      </c>
      <c r="AO332" s="4">
        <v>0</v>
      </c>
      <c r="AP332" s="1" t="s">
        <v>330</v>
      </c>
      <c r="AQ332" s="1">
        <v>3</v>
      </c>
    </row>
    <row r="333" spans="1:43" x14ac:dyDescent="0.2">
      <c r="A333" s="1" t="s">
        <v>681</v>
      </c>
      <c r="B333" s="1" t="s">
        <v>1024</v>
      </c>
      <c r="C333" s="1" t="s">
        <v>1605</v>
      </c>
      <c r="D333" s="1" t="s">
        <v>1723</v>
      </c>
      <c r="E333" s="3">
        <v>82.833333333333329</v>
      </c>
      <c r="F333" s="3">
        <f t="shared" si="17"/>
        <v>364.38622222222227</v>
      </c>
      <c r="G333" s="3">
        <f>SUM(Table39[[#This Row],[RN Hours Contract (W/ Admin, DON)]], Table39[[#This Row],[LPN Contract Hours (w/ Admin)]], Table39[[#This Row],[CNA/NA/Med Aide Contract Hours]])</f>
        <v>30.797222222222224</v>
      </c>
      <c r="H333" s="4">
        <f>Table39[[#This Row],[Total Contract Hours]]/Table39[[#This Row],[Total Hours Nurse Staffing]]</f>
        <v>8.4518075448638735E-2</v>
      </c>
      <c r="I333" s="3">
        <f>SUM(Table39[[#This Row],[RN Hours]], Table39[[#This Row],[RN Admin Hours]], Table39[[#This Row],[RN DON Hours]])</f>
        <v>52.582666666666675</v>
      </c>
      <c r="J333" s="3">
        <f t="shared" si="15"/>
        <v>3.7111111111111112</v>
      </c>
      <c r="K333" s="4">
        <f>Table39[[#This Row],[RN Hours Contract (W/ Admin, DON)]]/Table39[[#This Row],[RN Hours (w/ Admin, DON)]]</f>
        <v>7.0576700391341451E-2</v>
      </c>
      <c r="L333" s="3">
        <v>38.555888888888894</v>
      </c>
      <c r="M333" s="3">
        <v>3.7111111111111112</v>
      </c>
      <c r="N333" s="4">
        <f>Table39[[#This Row],[RN Hours Contract]]/Table39[[#This Row],[RN Hours]]</f>
        <v>9.6252770148961234E-2</v>
      </c>
      <c r="O333" s="3">
        <v>9.0864444444444441</v>
      </c>
      <c r="P333" s="3">
        <v>0</v>
      </c>
      <c r="Q333" s="4">
        <f>Table39[[#This Row],[RN Admin Hours Contract]]/Table39[[#This Row],[RN Admin Hours]]</f>
        <v>0</v>
      </c>
      <c r="R333" s="3">
        <v>4.9403333333333341</v>
      </c>
      <c r="S333" s="3">
        <v>0</v>
      </c>
      <c r="T333" s="4">
        <f>Table39[[#This Row],[RN DON Hours Contract]]/Table39[[#This Row],[RN DON Hours]]</f>
        <v>0</v>
      </c>
      <c r="U333" s="3">
        <f>SUM(Table39[[#This Row],[LPN Hours]], Table39[[#This Row],[LPN Admin Hours]])</f>
        <v>120.05700000000002</v>
      </c>
      <c r="V333" s="3">
        <f>Table39[[#This Row],[LPN Hours Contract]]+Table39[[#This Row],[LPN Admin Hours Contract]]</f>
        <v>4.8888888888888893</v>
      </c>
      <c r="W333" s="4">
        <f t="shared" si="16"/>
        <v>4.0721398076654328E-2</v>
      </c>
      <c r="X333" s="3">
        <v>107.26233333333334</v>
      </c>
      <c r="Y333" s="3">
        <v>4.8888888888888893</v>
      </c>
      <c r="Z333" s="4">
        <f>Table39[[#This Row],[LPN Hours Contract]]/Table39[[#This Row],[LPN Hours]]</f>
        <v>4.5578804198636573E-2</v>
      </c>
      <c r="AA333" s="3">
        <v>12.794666666666666</v>
      </c>
      <c r="AB333" s="3">
        <v>0</v>
      </c>
      <c r="AC333" s="4">
        <f>Table39[[#This Row],[LPN Admin Hours Contract]]/Table39[[#This Row],[LPN Admin Hours]]</f>
        <v>0</v>
      </c>
      <c r="AD333" s="3">
        <f>SUM(Table39[[#This Row],[CNA Hours]], Table39[[#This Row],[NA in Training Hours]], Table39[[#This Row],[Med Aide/Tech Hours]])</f>
        <v>191.74655555555555</v>
      </c>
      <c r="AE333" s="3">
        <f>SUM(Table39[[#This Row],[CNA Hours Contract]], Table39[[#This Row],[NA in Training Hours Contract]], Table39[[#This Row],[Med Aide/Tech Hours Contract]])</f>
        <v>22.197222222222223</v>
      </c>
      <c r="AF333" s="4">
        <f>Table39[[#This Row],[CNA/NA/Med Aide Contract Hours]]/Table39[[#This Row],[Total CNA, NA in Training, Med Aide/Tech Hours]]</f>
        <v>0.11576334269947773</v>
      </c>
      <c r="AG333" s="3">
        <v>191.49655555555555</v>
      </c>
      <c r="AH333" s="3">
        <v>22.197222222222223</v>
      </c>
      <c r="AI333" s="4">
        <f>Table39[[#This Row],[CNA Hours Contract]]/Table39[[#This Row],[CNA Hours]]</f>
        <v>0.11591447249703941</v>
      </c>
      <c r="AJ333" s="3">
        <v>0.25</v>
      </c>
      <c r="AK333" s="3">
        <v>0</v>
      </c>
      <c r="AL333" s="4">
        <f>Table39[[#This Row],[NA in Training Hours Contract]]/Table39[[#This Row],[NA in Training Hours]]</f>
        <v>0</v>
      </c>
      <c r="AM333" s="3">
        <v>0</v>
      </c>
      <c r="AN333" s="3">
        <v>0</v>
      </c>
      <c r="AO333" s="4">
        <v>0</v>
      </c>
      <c r="AP333" s="1" t="s">
        <v>331</v>
      </c>
      <c r="AQ333" s="1">
        <v>3</v>
      </c>
    </row>
    <row r="334" spans="1:43" x14ac:dyDescent="0.2">
      <c r="A334" s="1" t="s">
        <v>681</v>
      </c>
      <c r="B334" s="1" t="s">
        <v>1025</v>
      </c>
      <c r="C334" s="1" t="s">
        <v>1534</v>
      </c>
      <c r="D334" s="1" t="s">
        <v>1714</v>
      </c>
      <c r="E334" s="3">
        <v>34.777777777777779</v>
      </c>
      <c r="F334" s="3">
        <f t="shared" si="17"/>
        <v>112.755</v>
      </c>
      <c r="G334" s="3">
        <f>SUM(Table39[[#This Row],[RN Hours Contract (W/ Admin, DON)]], Table39[[#This Row],[LPN Contract Hours (w/ Admin)]], Table39[[#This Row],[CNA/NA/Med Aide Contract Hours]])</f>
        <v>7.0611111111111118</v>
      </c>
      <c r="H334" s="4">
        <f>Table39[[#This Row],[Total Contract Hours]]/Table39[[#This Row],[Total Hours Nurse Staffing]]</f>
        <v>6.2623485531560566E-2</v>
      </c>
      <c r="I334" s="3">
        <f>SUM(Table39[[#This Row],[RN Hours]], Table39[[#This Row],[RN Admin Hours]], Table39[[#This Row],[RN DON Hours]])</f>
        <v>25.28833333333333</v>
      </c>
      <c r="J334" s="3">
        <f t="shared" si="15"/>
        <v>0.35555555555555557</v>
      </c>
      <c r="K334" s="4">
        <f>Table39[[#This Row],[RN Hours Contract (W/ Admin, DON)]]/Table39[[#This Row],[RN Hours (w/ Admin, DON)]]</f>
        <v>1.4060062830905778E-2</v>
      </c>
      <c r="L334" s="3">
        <v>25.28833333333333</v>
      </c>
      <c r="M334" s="3">
        <v>0.35555555555555557</v>
      </c>
      <c r="N334" s="4">
        <f>Table39[[#This Row],[RN Hours Contract]]/Table39[[#This Row],[RN Hours]]</f>
        <v>1.4060062830905778E-2</v>
      </c>
      <c r="O334" s="3">
        <v>0</v>
      </c>
      <c r="P334" s="3">
        <v>0</v>
      </c>
      <c r="Q334" s="4">
        <v>0</v>
      </c>
      <c r="R334" s="3">
        <v>0</v>
      </c>
      <c r="S334" s="3">
        <v>0</v>
      </c>
      <c r="T334" s="4">
        <v>0</v>
      </c>
      <c r="U334" s="3">
        <f>SUM(Table39[[#This Row],[LPN Hours]], Table39[[#This Row],[LPN Admin Hours]])</f>
        <v>20.694444444444443</v>
      </c>
      <c r="V334" s="3">
        <f>Table39[[#This Row],[LPN Hours Contract]]+Table39[[#This Row],[LPN Admin Hours Contract]]</f>
        <v>1.788888888888889</v>
      </c>
      <c r="W334" s="4">
        <f t="shared" si="16"/>
        <v>8.6442953020134244E-2</v>
      </c>
      <c r="X334" s="3">
        <v>20.694444444444443</v>
      </c>
      <c r="Y334" s="3">
        <v>1.788888888888889</v>
      </c>
      <c r="Z334" s="4">
        <f>Table39[[#This Row],[LPN Hours Contract]]/Table39[[#This Row],[LPN Hours]]</f>
        <v>8.6442953020134244E-2</v>
      </c>
      <c r="AA334" s="3">
        <v>0</v>
      </c>
      <c r="AB334" s="3">
        <v>0</v>
      </c>
      <c r="AC334" s="4">
        <v>0</v>
      </c>
      <c r="AD334" s="3">
        <f>SUM(Table39[[#This Row],[CNA Hours]], Table39[[#This Row],[NA in Training Hours]], Table39[[#This Row],[Med Aide/Tech Hours]])</f>
        <v>66.772222222222226</v>
      </c>
      <c r="AE334" s="3">
        <f>SUM(Table39[[#This Row],[CNA Hours Contract]], Table39[[#This Row],[NA in Training Hours Contract]], Table39[[#This Row],[Med Aide/Tech Hours Contract]])</f>
        <v>4.916666666666667</v>
      </c>
      <c r="AF334" s="4">
        <f>Table39[[#This Row],[CNA/NA/Med Aide Contract Hours]]/Table39[[#This Row],[Total CNA, NA in Training, Med Aide/Tech Hours]]</f>
        <v>7.3633413761544225E-2</v>
      </c>
      <c r="AG334" s="3">
        <v>66.772222222222226</v>
      </c>
      <c r="AH334" s="3">
        <v>4.916666666666667</v>
      </c>
      <c r="AI334" s="4">
        <f>Table39[[#This Row],[CNA Hours Contract]]/Table39[[#This Row],[CNA Hours]]</f>
        <v>7.3633413761544225E-2</v>
      </c>
      <c r="AJ334" s="3">
        <v>0</v>
      </c>
      <c r="AK334" s="3">
        <v>0</v>
      </c>
      <c r="AL334" s="4">
        <v>0</v>
      </c>
      <c r="AM334" s="3">
        <v>0</v>
      </c>
      <c r="AN334" s="3">
        <v>0</v>
      </c>
      <c r="AO334" s="4">
        <v>0</v>
      </c>
      <c r="AP334" s="1" t="s">
        <v>332</v>
      </c>
      <c r="AQ334" s="1">
        <v>3</v>
      </c>
    </row>
    <row r="335" spans="1:43" x14ac:dyDescent="0.2">
      <c r="A335" s="1" t="s">
        <v>681</v>
      </c>
      <c r="B335" s="1" t="s">
        <v>1026</v>
      </c>
      <c r="C335" s="1" t="s">
        <v>1465</v>
      </c>
      <c r="D335" s="1" t="s">
        <v>1722</v>
      </c>
      <c r="E335" s="3">
        <v>52.766666666666666</v>
      </c>
      <c r="F335" s="3">
        <f t="shared" si="17"/>
        <v>214.98988888888888</v>
      </c>
      <c r="G335" s="3">
        <f>SUM(Table39[[#This Row],[RN Hours Contract (W/ Admin, DON)]], Table39[[#This Row],[LPN Contract Hours (w/ Admin)]], Table39[[#This Row],[CNA/NA/Med Aide Contract Hours]])</f>
        <v>28.210444444444445</v>
      </c>
      <c r="H335" s="4">
        <f>Table39[[#This Row],[Total Contract Hours]]/Table39[[#This Row],[Total Hours Nurse Staffing]]</f>
        <v>0.13121754046314324</v>
      </c>
      <c r="I335" s="3">
        <f>SUM(Table39[[#This Row],[RN Hours]], Table39[[#This Row],[RN Admin Hours]], Table39[[#This Row],[RN DON Hours]])</f>
        <v>50.397444444444446</v>
      </c>
      <c r="J335" s="3">
        <f t="shared" si="15"/>
        <v>10.193888888888889</v>
      </c>
      <c r="K335" s="4">
        <f>Table39[[#This Row],[RN Hours Contract (W/ Admin, DON)]]/Table39[[#This Row],[RN Hours (w/ Admin, DON)]]</f>
        <v>0.20226995636903988</v>
      </c>
      <c r="L335" s="3">
        <v>37.055777777777777</v>
      </c>
      <c r="M335" s="3">
        <v>10.193888888888889</v>
      </c>
      <c r="N335" s="4">
        <f>Table39[[#This Row],[RN Hours Contract]]/Table39[[#This Row],[RN Hours]]</f>
        <v>0.27509580152442864</v>
      </c>
      <c r="O335" s="3">
        <v>13.341666666666667</v>
      </c>
      <c r="P335" s="3">
        <v>0</v>
      </c>
      <c r="Q335" s="4">
        <f>Table39[[#This Row],[RN Admin Hours Contract]]/Table39[[#This Row],[RN Admin Hours]]</f>
        <v>0</v>
      </c>
      <c r="R335" s="3">
        <v>0</v>
      </c>
      <c r="S335" s="3">
        <v>0</v>
      </c>
      <c r="T335" s="4">
        <v>0</v>
      </c>
      <c r="U335" s="3">
        <f>SUM(Table39[[#This Row],[LPN Hours]], Table39[[#This Row],[LPN Admin Hours]])</f>
        <v>59.633111111111106</v>
      </c>
      <c r="V335" s="3">
        <f>Table39[[#This Row],[LPN Hours Contract]]+Table39[[#This Row],[LPN Admin Hours Contract]]</f>
        <v>10.141555555555556</v>
      </c>
      <c r="W335" s="4">
        <f t="shared" si="16"/>
        <v>0.17006584708718872</v>
      </c>
      <c r="X335" s="3">
        <v>59.633111111111106</v>
      </c>
      <c r="Y335" s="3">
        <v>10.141555555555556</v>
      </c>
      <c r="Z335" s="4">
        <f>Table39[[#This Row],[LPN Hours Contract]]/Table39[[#This Row],[LPN Hours]]</f>
        <v>0.17006584708718872</v>
      </c>
      <c r="AA335" s="3">
        <v>0</v>
      </c>
      <c r="AB335" s="3">
        <v>0</v>
      </c>
      <c r="AC335" s="4">
        <v>0</v>
      </c>
      <c r="AD335" s="3">
        <f>SUM(Table39[[#This Row],[CNA Hours]], Table39[[#This Row],[NA in Training Hours]], Table39[[#This Row],[Med Aide/Tech Hours]])</f>
        <v>104.95933333333333</v>
      </c>
      <c r="AE335" s="3">
        <f>SUM(Table39[[#This Row],[CNA Hours Contract]], Table39[[#This Row],[NA in Training Hours Contract]], Table39[[#This Row],[Med Aide/Tech Hours Contract]])</f>
        <v>7.875</v>
      </c>
      <c r="AF335" s="4">
        <f>Table39[[#This Row],[CNA/NA/Med Aide Contract Hours]]/Table39[[#This Row],[Total CNA, NA in Training, Med Aide/Tech Hours]]</f>
        <v>7.5029058873595483E-2</v>
      </c>
      <c r="AG335" s="3">
        <v>104.95933333333333</v>
      </c>
      <c r="AH335" s="3">
        <v>7.875</v>
      </c>
      <c r="AI335" s="4">
        <f>Table39[[#This Row],[CNA Hours Contract]]/Table39[[#This Row],[CNA Hours]]</f>
        <v>7.5029058873595483E-2</v>
      </c>
      <c r="AJ335" s="3">
        <v>0</v>
      </c>
      <c r="AK335" s="3">
        <v>0</v>
      </c>
      <c r="AL335" s="4">
        <v>0</v>
      </c>
      <c r="AM335" s="3">
        <v>0</v>
      </c>
      <c r="AN335" s="3">
        <v>0</v>
      </c>
      <c r="AO335" s="4">
        <v>0</v>
      </c>
      <c r="AP335" s="1" t="s">
        <v>333</v>
      </c>
      <c r="AQ335" s="1">
        <v>3</v>
      </c>
    </row>
    <row r="336" spans="1:43" x14ac:dyDescent="0.2">
      <c r="A336" s="1" t="s">
        <v>681</v>
      </c>
      <c r="B336" s="1" t="s">
        <v>1027</v>
      </c>
      <c r="C336" s="1" t="s">
        <v>1433</v>
      </c>
      <c r="D336" s="1" t="s">
        <v>1748</v>
      </c>
      <c r="E336" s="3">
        <v>56.255555555555553</v>
      </c>
      <c r="F336" s="3">
        <f t="shared" si="17"/>
        <v>208.17222222222225</v>
      </c>
      <c r="G336" s="3">
        <f>SUM(Table39[[#This Row],[RN Hours Contract (W/ Admin, DON)]], Table39[[#This Row],[LPN Contract Hours (w/ Admin)]], Table39[[#This Row],[CNA/NA/Med Aide Contract Hours]])</f>
        <v>10.763888888888889</v>
      </c>
      <c r="H336" s="4">
        <f>Table39[[#This Row],[Total Contract Hours]]/Table39[[#This Row],[Total Hours Nurse Staffing]]</f>
        <v>5.1706653145098876E-2</v>
      </c>
      <c r="I336" s="3">
        <f>SUM(Table39[[#This Row],[RN Hours]], Table39[[#This Row],[RN Admin Hours]], Table39[[#This Row],[RN DON Hours]])</f>
        <v>50.769444444444446</v>
      </c>
      <c r="J336" s="3">
        <f t="shared" si="15"/>
        <v>5.5750000000000002</v>
      </c>
      <c r="K336" s="4">
        <f>Table39[[#This Row],[RN Hours Contract (W/ Admin, DON)]]/Table39[[#This Row],[RN Hours (w/ Admin, DON)]]</f>
        <v>0.10981014389670077</v>
      </c>
      <c r="L336" s="3">
        <v>33.677777777777777</v>
      </c>
      <c r="M336" s="3">
        <v>5.5750000000000002</v>
      </c>
      <c r="N336" s="4">
        <f>Table39[[#This Row],[RN Hours Contract]]/Table39[[#This Row],[RN Hours]]</f>
        <v>0.16553942593203563</v>
      </c>
      <c r="O336" s="3">
        <v>11.491666666666667</v>
      </c>
      <c r="P336" s="3">
        <v>0</v>
      </c>
      <c r="Q336" s="4">
        <f>Table39[[#This Row],[RN Admin Hours Contract]]/Table39[[#This Row],[RN Admin Hours]]</f>
        <v>0</v>
      </c>
      <c r="R336" s="3">
        <v>5.6</v>
      </c>
      <c r="S336" s="3">
        <v>0</v>
      </c>
      <c r="T336" s="4">
        <f>Table39[[#This Row],[RN DON Hours Contract]]/Table39[[#This Row],[RN DON Hours]]</f>
        <v>0</v>
      </c>
      <c r="U336" s="3">
        <f>SUM(Table39[[#This Row],[LPN Hours]], Table39[[#This Row],[LPN Admin Hours]])</f>
        <v>49.333333333333336</v>
      </c>
      <c r="V336" s="3">
        <f>Table39[[#This Row],[LPN Hours Contract]]+Table39[[#This Row],[LPN Admin Hours Contract]]</f>
        <v>5.1888888888888891</v>
      </c>
      <c r="W336" s="4">
        <f t="shared" si="16"/>
        <v>0.10518018018018017</v>
      </c>
      <c r="X336" s="3">
        <v>49.333333333333336</v>
      </c>
      <c r="Y336" s="3">
        <v>5.1888888888888891</v>
      </c>
      <c r="Z336" s="4">
        <f>Table39[[#This Row],[LPN Hours Contract]]/Table39[[#This Row],[LPN Hours]]</f>
        <v>0.10518018018018017</v>
      </c>
      <c r="AA336" s="3">
        <v>0</v>
      </c>
      <c r="AB336" s="3">
        <v>0</v>
      </c>
      <c r="AC336" s="4">
        <v>0</v>
      </c>
      <c r="AD336" s="3">
        <f>SUM(Table39[[#This Row],[CNA Hours]], Table39[[#This Row],[NA in Training Hours]], Table39[[#This Row],[Med Aide/Tech Hours]])</f>
        <v>108.06944444444446</v>
      </c>
      <c r="AE336" s="3">
        <f>SUM(Table39[[#This Row],[CNA Hours Contract]], Table39[[#This Row],[NA in Training Hours Contract]], Table39[[#This Row],[Med Aide/Tech Hours Contract]])</f>
        <v>0</v>
      </c>
      <c r="AF336" s="4">
        <f>Table39[[#This Row],[CNA/NA/Med Aide Contract Hours]]/Table39[[#This Row],[Total CNA, NA in Training, Med Aide/Tech Hours]]</f>
        <v>0</v>
      </c>
      <c r="AG336" s="3">
        <v>83.308333333333337</v>
      </c>
      <c r="AH336" s="3">
        <v>0</v>
      </c>
      <c r="AI336" s="4">
        <f>Table39[[#This Row],[CNA Hours Contract]]/Table39[[#This Row],[CNA Hours]]</f>
        <v>0</v>
      </c>
      <c r="AJ336" s="3">
        <v>24.761111111111113</v>
      </c>
      <c r="AK336" s="3">
        <v>0</v>
      </c>
      <c r="AL336" s="4">
        <f>Table39[[#This Row],[NA in Training Hours Contract]]/Table39[[#This Row],[NA in Training Hours]]</f>
        <v>0</v>
      </c>
      <c r="AM336" s="3">
        <v>0</v>
      </c>
      <c r="AN336" s="3">
        <v>0</v>
      </c>
      <c r="AO336" s="4">
        <v>0</v>
      </c>
      <c r="AP336" s="1" t="s">
        <v>334</v>
      </c>
      <c r="AQ336" s="1">
        <v>3</v>
      </c>
    </row>
    <row r="337" spans="1:43" x14ac:dyDescent="0.2">
      <c r="A337" s="1" t="s">
        <v>681</v>
      </c>
      <c r="B337" s="1" t="s">
        <v>1028</v>
      </c>
      <c r="C337" s="1" t="s">
        <v>1451</v>
      </c>
      <c r="D337" s="1" t="s">
        <v>1707</v>
      </c>
      <c r="E337" s="3">
        <v>72.900000000000006</v>
      </c>
      <c r="F337" s="3">
        <f t="shared" si="17"/>
        <v>269.85555555555555</v>
      </c>
      <c r="G337" s="3">
        <f>SUM(Table39[[#This Row],[RN Hours Contract (W/ Admin, DON)]], Table39[[#This Row],[LPN Contract Hours (w/ Admin)]], Table39[[#This Row],[CNA/NA/Med Aide Contract Hours]])</f>
        <v>0.17777777777777778</v>
      </c>
      <c r="H337" s="4">
        <f>Table39[[#This Row],[Total Contract Hours]]/Table39[[#This Row],[Total Hours Nurse Staffing]]</f>
        <v>6.5878865236546308E-4</v>
      </c>
      <c r="I337" s="3">
        <f>SUM(Table39[[#This Row],[RN Hours]], Table39[[#This Row],[RN Admin Hours]], Table39[[#This Row],[RN DON Hours]])</f>
        <v>52.772222222222226</v>
      </c>
      <c r="J337" s="3">
        <f t="shared" si="15"/>
        <v>0.17777777777777778</v>
      </c>
      <c r="K337" s="4">
        <f>Table39[[#This Row],[RN Hours Contract (W/ Admin, DON)]]/Table39[[#This Row],[RN Hours (w/ Admin, DON)]]</f>
        <v>3.368775660595852E-3</v>
      </c>
      <c r="L337" s="3">
        <v>39.658333333333331</v>
      </c>
      <c r="M337" s="3">
        <v>0</v>
      </c>
      <c r="N337" s="4">
        <f>Table39[[#This Row],[RN Hours Contract]]/Table39[[#This Row],[RN Hours]]</f>
        <v>0</v>
      </c>
      <c r="O337" s="3">
        <v>7.7805555555555559</v>
      </c>
      <c r="P337" s="3">
        <v>0</v>
      </c>
      <c r="Q337" s="4">
        <f>Table39[[#This Row],[RN Admin Hours Contract]]/Table39[[#This Row],[RN Admin Hours]]</f>
        <v>0</v>
      </c>
      <c r="R337" s="3">
        <v>5.333333333333333</v>
      </c>
      <c r="S337" s="3">
        <v>0.17777777777777778</v>
      </c>
      <c r="T337" s="4">
        <f>Table39[[#This Row],[RN DON Hours Contract]]/Table39[[#This Row],[RN DON Hours]]</f>
        <v>3.333333333333334E-2</v>
      </c>
      <c r="U337" s="3">
        <f>SUM(Table39[[#This Row],[LPN Hours]], Table39[[#This Row],[LPN Admin Hours]])</f>
        <v>78.216666666666669</v>
      </c>
      <c r="V337" s="3">
        <f>Table39[[#This Row],[LPN Hours Contract]]+Table39[[#This Row],[LPN Admin Hours Contract]]</f>
        <v>0</v>
      </c>
      <c r="W337" s="4">
        <f t="shared" si="16"/>
        <v>0</v>
      </c>
      <c r="X337" s="3">
        <v>72.55</v>
      </c>
      <c r="Y337" s="3">
        <v>0</v>
      </c>
      <c r="Z337" s="4">
        <f>Table39[[#This Row],[LPN Hours Contract]]/Table39[[#This Row],[LPN Hours]]</f>
        <v>0</v>
      </c>
      <c r="AA337" s="3">
        <v>5.666666666666667</v>
      </c>
      <c r="AB337" s="3">
        <v>0</v>
      </c>
      <c r="AC337" s="4">
        <f>Table39[[#This Row],[LPN Admin Hours Contract]]/Table39[[#This Row],[LPN Admin Hours]]</f>
        <v>0</v>
      </c>
      <c r="AD337" s="3">
        <f>SUM(Table39[[#This Row],[CNA Hours]], Table39[[#This Row],[NA in Training Hours]], Table39[[#This Row],[Med Aide/Tech Hours]])</f>
        <v>138.86666666666667</v>
      </c>
      <c r="AE337" s="3">
        <f>SUM(Table39[[#This Row],[CNA Hours Contract]], Table39[[#This Row],[NA in Training Hours Contract]], Table39[[#This Row],[Med Aide/Tech Hours Contract]])</f>
        <v>0</v>
      </c>
      <c r="AF337" s="4">
        <f>Table39[[#This Row],[CNA/NA/Med Aide Contract Hours]]/Table39[[#This Row],[Total CNA, NA in Training, Med Aide/Tech Hours]]</f>
        <v>0</v>
      </c>
      <c r="AG337" s="3">
        <v>138.86666666666667</v>
      </c>
      <c r="AH337" s="3">
        <v>0</v>
      </c>
      <c r="AI337" s="4">
        <f>Table39[[#This Row],[CNA Hours Contract]]/Table39[[#This Row],[CNA Hours]]</f>
        <v>0</v>
      </c>
      <c r="AJ337" s="3">
        <v>0</v>
      </c>
      <c r="AK337" s="3">
        <v>0</v>
      </c>
      <c r="AL337" s="4">
        <v>0</v>
      </c>
      <c r="AM337" s="3">
        <v>0</v>
      </c>
      <c r="AN337" s="3">
        <v>0</v>
      </c>
      <c r="AO337" s="4">
        <v>0</v>
      </c>
      <c r="AP337" s="1" t="s">
        <v>335</v>
      </c>
      <c r="AQ337" s="1">
        <v>3</v>
      </c>
    </row>
    <row r="338" spans="1:43" x14ac:dyDescent="0.2">
      <c r="A338" s="1" t="s">
        <v>681</v>
      </c>
      <c r="B338" s="1" t="s">
        <v>1029</v>
      </c>
      <c r="C338" s="1" t="s">
        <v>1591</v>
      </c>
      <c r="D338" s="1" t="s">
        <v>1750</v>
      </c>
      <c r="E338" s="3">
        <v>65.311111111111117</v>
      </c>
      <c r="F338" s="3">
        <f t="shared" si="17"/>
        <v>224.20277777777775</v>
      </c>
      <c r="G338" s="3">
        <f>SUM(Table39[[#This Row],[RN Hours Contract (W/ Admin, DON)]], Table39[[#This Row],[LPN Contract Hours (w/ Admin)]], Table39[[#This Row],[CNA/NA/Med Aide Contract Hours]])</f>
        <v>23.519444444444446</v>
      </c>
      <c r="H338" s="4">
        <f>Table39[[#This Row],[Total Contract Hours]]/Table39[[#This Row],[Total Hours Nurse Staffing]]</f>
        <v>0.10490255596991813</v>
      </c>
      <c r="I338" s="3">
        <f>SUM(Table39[[#This Row],[RN Hours]], Table39[[#This Row],[RN Admin Hours]], Table39[[#This Row],[RN DON Hours]])</f>
        <v>39.61666666666666</v>
      </c>
      <c r="J338" s="3">
        <f t="shared" si="15"/>
        <v>0</v>
      </c>
      <c r="K338" s="4">
        <f>Table39[[#This Row],[RN Hours Contract (W/ Admin, DON)]]/Table39[[#This Row],[RN Hours (w/ Admin, DON)]]</f>
        <v>0</v>
      </c>
      <c r="L338" s="3">
        <v>24.788888888888888</v>
      </c>
      <c r="M338" s="3">
        <v>0</v>
      </c>
      <c r="N338" s="4">
        <f>Table39[[#This Row],[RN Hours Contract]]/Table39[[#This Row],[RN Hours]]</f>
        <v>0</v>
      </c>
      <c r="O338" s="3">
        <v>10.6</v>
      </c>
      <c r="P338" s="3">
        <v>0</v>
      </c>
      <c r="Q338" s="4">
        <f>Table39[[#This Row],[RN Admin Hours Contract]]/Table39[[#This Row],[RN Admin Hours]]</f>
        <v>0</v>
      </c>
      <c r="R338" s="3">
        <v>4.2277777777777779</v>
      </c>
      <c r="S338" s="3">
        <v>0</v>
      </c>
      <c r="T338" s="4">
        <f>Table39[[#This Row],[RN DON Hours Contract]]/Table39[[#This Row],[RN DON Hours]]</f>
        <v>0</v>
      </c>
      <c r="U338" s="3">
        <f>SUM(Table39[[#This Row],[LPN Hours]], Table39[[#This Row],[LPN Admin Hours]])</f>
        <v>65.938888888888883</v>
      </c>
      <c r="V338" s="3">
        <f>Table39[[#This Row],[LPN Hours Contract]]+Table39[[#This Row],[LPN Admin Hours Contract]]</f>
        <v>7.1583333333333332</v>
      </c>
      <c r="W338" s="4">
        <f t="shared" si="16"/>
        <v>0.10856011458421098</v>
      </c>
      <c r="X338" s="3">
        <v>65.938888888888883</v>
      </c>
      <c r="Y338" s="3">
        <v>7.1583333333333332</v>
      </c>
      <c r="Z338" s="4">
        <f>Table39[[#This Row],[LPN Hours Contract]]/Table39[[#This Row],[LPN Hours]]</f>
        <v>0.10856011458421098</v>
      </c>
      <c r="AA338" s="3">
        <v>0</v>
      </c>
      <c r="AB338" s="3">
        <v>0</v>
      </c>
      <c r="AC338" s="4">
        <v>0</v>
      </c>
      <c r="AD338" s="3">
        <f>SUM(Table39[[#This Row],[CNA Hours]], Table39[[#This Row],[NA in Training Hours]], Table39[[#This Row],[Med Aide/Tech Hours]])</f>
        <v>118.64722222222221</v>
      </c>
      <c r="AE338" s="3">
        <f>SUM(Table39[[#This Row],[CNA Hours Contract]], Table39[[#This Row],[NA in Training Hours Contract]], Table39[[#This Row],[Med Aide/Tech Hours Contract]])</f>
        <v>16.361111111111111</v>
      </c>
      <c r="AF338" s="4">
        <f>Table39[[#This Row],[CNA/NA/Med Aide Contract Hours]]/Table39[[#This Row],[Total CNA, NA in Training, Med Aide/Tech Hours]]</f>
        <v>0.13789712733828111</v>
      </c>
      <c r="AG338" s="3">
        <v>111.35277777777777</v>
      </c>
      <c r="AH338" s="3">
        <v>16.361111111111111</v>
      </c>
      <c r="AI338" s="4">
        <f>Table39[[#This Row],[CNA Hours Contract]]/Table39[[#This Row],[CNA Hours]]</f>
        <v>0.14693042632274803</v>
      </c>
      <c r="AJ338" s="3">
        <v>7.2944444444444443</v>
      </c>
      <c r="AK338" s="3">
        <v>0</v>
      </c>
      <c r="AL338" s="4">
        <f>Table39[[#This Row],[NA in Training Hours Contract]]/Table39[[#This Row],[NA in Training Hours]]</f>
        <v>0</v>
      </c>
      <c r="AM338" s="3">
        <v>0</v>
      </c>
      <c r="AN338" s="3">
        <v>0</v>
      </c>
      <c r="AO338" s="4">
        <v>0</v>
      </c>
      <c r="AP338" s="1" t="s">
        <v>336</v>
      </c>
      <c r="AQ338" s="1">
        <v>3</v>
      </c>
    </row>
    <row r="339" spans="1:43" x14ac:dyDescent="0.2">
      <c r="A339" s="1" t="s">
        <v>681</v>
      </c>
      <c r="B339" s="1" t="s">
        <v>1030</v>
      </c>
      <c r="C339" s="1" t="s">
        <v>1385</v>
      </c>
      <c r="D339" s="1" t="s">
        <v>1709</v>
      </c>
      <c r="E339" s="3">
        <v>120.07777777777778</v>
      </c>
      <c r="F339" s="3">
        <f t="shared" si="17"/>
        <v>411.10933333333332</v>
      </c>
      <c r="G339" s="3">
        <f>SUM(Table39[[#This Row],[RN Hours Contract (W/ Admin, DON)]], Table39[[#This Row],[LPN Contract Hours (w/ Admin)]], Table39[[#This Row],[CNA/NA/Med Aide Contract Hours]])</f>
        <v>77.481222222222215</v>
      </c>
      <c r="H339" s="4">
        <f>Table39[[#This Row],[Total Contract Hours]]/Table39[[#This Row],[Total Hours Nurse Staffing]]</f>
        <v>0.18846865283741765</v>
      </c>
      <c r="I339" s="3">
        <f>SUM(Table39[[#This Row],[RN Hours]], Table39[[#This Row],[RN Admin Hours]], Table39[[#This Row],[RN DON Hours]])</f>
        <v>66.863</v>
      </c>
      <c r="J339" s="3">
        <f t="shared" si="15"/>
        <v>12.104999999999999</v>
      </c>
      <c r="K339" s="4">
        <f>Table39[[#This Row],[RN Hours Contract (W/ Admin, DON)]]/Table39[[#This Row],[RN Hours (w/ Admin, DON)]]</f>
        <v>0.18104183180533329</v>
      </c>
      <c r="L339" s="3">
        <v>46.507444444444445</v>
      </c>
      <c r="M339" s="3">
        <v>12.104999999999999</v>
      </c>
      <c r="N339" s="4">
        <f>Table39[[#This Row],[RN Hours Contract]]/Table39[[#This Row],[RN Hours]]</f>
        <v>0.26028091082192334</v>
      </c>
      <c r="O339" s="3">
        <v>15.466666666666667</v>
      </c>
      <c r="P339" s="3">
        <v>0</v>
      </c>
      <c r="Q339" s="4">
        <f>Table39[[#This Row],[RN Admin Hours Contract]]/Table39[[#This Row],[RN Admin Hours]]</f>
        <v>0</v>
      </c>
      <c r="R339" s="3">
        <v>4.8888888888888893</v>
      </c>
      <c r="S339" s="3">
        <v>0</v>
      </c>
      <c r="T339" s="4">
        <f>Table39[[#This Row],[RN DON Hours Contract]]/Table39[[#This Row],[RN DON Hours]]</f>
        <v>0</v>
      </c>
      <c r="U339" s="3">
        <f>SUM(Table39[[#This Row],[LPN Hours]], Table39[[#This Row],[LPN Admin Hours]])</f>
        <v>121.95733333333334</v>
      </c>
      <c r="V339" s="3">
        <f>Table39[[#This Row],[LPN Hours Contract]]+Table39[[#This Row],[LPN Admin Hours Contract]]</f>
        <v>16.573333333333331</v>
      </c>
      <c r="W339" s="4">
        <f t="shared" si="16"/>
        <v>0.13589452048803952</v>
      </c>
      <c r="X339" s="3">
        <v>119.08377777777778</v>
      </c>
      <c r="Y339" s="3">
        <v>16.573333333333331</v>
      </c>
      <c r="Z339" s="4">
        <f>Table39[[#This Row],[LPN Hours Contract]]/Table39[[#This Row],[LPN Hours]]</f>
        <v>0.1391737282995911</v>
      </c>
      <c r="AA339" s="3">
        <v>2.8735555555555563</v>
      </c>
      <c r="AB339" s="3">
        <v>0</v>
      </c>
      <c r="AC339" s="4">
        <f>Table39[[#This Row],[LPN Admin Hours Contract]]/Table39[[#This Row],[LPN Admin Hours]]</f>
        <v>0</v>
      </c>
      <c r="AD339" s="3">
        <f>SUM(Table39[[#This Row],[CNA Hours]], Table39[[#This Row],[NA in Training Hours]], Table39[[#This Row],[Med Aide/Tech Hours]])</f>
        <v>222.28899999999999</v>
      </c>
      <c r="AE339" s="3">
        <f>SUM(Table39[[#This Row],[CNA Hours Contract]], Table39[[#This Row],[NA in Training Hours Contract]], Table39[[#This Row],[Med Aide/Tech Hours Contract]])</f>
        <v>48.802888888888894</v>
      </c>
      <c r="AF339" s="4">
        <f>Table39[[#This Row],[CNA/NA/Med Aide Contract Hours]]/Table39[[#This Row],[Total CNA, NA in Training, Med Aide/Tech Hours]]</f>
        <v>0.21954702611865137</v>
      </c>
      <c r="AG339" s="3">
        <v>222.28899999999999</v>
      </c>
      <c r="AH339" s="3">
        <v>48.802888888888894</v>
      </c>
      <c r="AI339" s="4">
        <f>Table39[[#This Row],[CNA Hours Contract]]/Table39[[#This Row],[CNA Hours]]</f>
        <v>0.21954702611865137</v>
      </c>
      <c r="AJ339" s="3">
        <v>0</v>
      </c>
      <c r="AK339" s="3">
        <v>0</v>
      </c>
      <c r="AL339" s="4">
        <v>0</v>
      </c>
      <c r="AM339" s="3">
        <v>0</v>
      </c>
      <c r="AN339" s="3">
        <v>0</v>
      </c>
      <c r="AO339" s="4">
        <v>0</v>
      </c>
      <c r="AP339" s="1" t="s">
        <v>337</v>
      </c>
      <c r="AQ339" s="1">
        <v>3</v>
      </c>
    </row>
    <row r="340" spans="1:43" x14ac:dyDescent="0.2">
      <c r="A340" s="1" t="s">
        <v>681</v>
      </c>
      <c r="B340" s="1" t="s">
        <v>1031</v>
      </c>
      <c r="C340" s="1" t="s">
        <v>1606</v>
      </c>
      <c r="D340" s="1" t="s">
        <v>1721</v>
      </c>
      <c r="E340" s="3">
        <v>127.33333333333333</v>
      </c>
      <c r="F340" s="3">
        <f t="shared" si="17"/>
        <v>441.0916666666667</v>
      </c>
      <c r="G340" s="3">
        <f>SUM(Table39[[#This Row],[RN Hours Contract (W/ Admin, DON)]], Table39[[#This Row],[LPN Contract Hours (w/ Admin)]], Table39[[#This Row],[CNA/NA/Med Aide Contract Hours]])</f>
        <v>82.695555555555558</v>
      </c>
      <c r="H340" s="4">
        <f>Table39[[#This Row],[Total Contract Hours]]/Table39[[#This Row],[Total Hours Nurse Staffing]]</f>
        <v>0.18747929694633894</v>
      </c>
      <c r="I340" s="3">
        <f>SUM(Table39[[#This Row],[RN Hours]], Table39[[#This Row],[RN Admin Hours]], Table39[[#This Row],[RN DON Hours]])</f>
        <v>88.123999999999995</v>
      </c>
      <c r="J340" s="3">
        <f t="shared" si="15"/>
        <v>6.3791111111111096</v>
      </c>
      <c r="K340" s="4">
        <f>Table39[[#This Row],[RN Hours Contract (W/ Admin, DON)]]/Table39[[#This Row],[RN Hours (w/ Admin, DON)]]</f>
        <v>7.2387897861094702E-2</v>
      </c>
      <c r="L340" s="3">
        <v>53.465111111111106</v>
      </c>
      <c r="M340" s="3">
        <v>6.3791111111111096</v>
      </c>
      <c r="N340" s="4">
        <f>Table39[[#This Row],[RN Hours Contract]]/Table39[[#This Row],[RN Hours]]</f>
        <v>0.11931352948755782</v>
      </c>
      <c r="O340" s="3">
        <v>28.633111111111116</v>
      </c>
      <c r="P340" s="3">
        <v>0</v>
      </c>
      <c r="Q340" s="4">
        <f>Table39[[#This Row],[RN Admin Hours Contract]]/Table39[[#This Row],[RN Admin Hours]]</f>
        <v>0</v>
      </c>
      <c r="R340" s="3">
        <v>6.025777777777777</v>
      </c>
      <c r="S340" s="3">
        <v>0</v>
      </c>
      <c r="T340" s="4">
        <f>Table39[[#This Row],[RN DON Hours Contract]]/Table39[[#This Row],[RN DON Hours]]</f>
        <v>0</v>
      </c>
      <c r="U340" s="3">
        <f>SUM(Table39[[#This Row],[LPN Hours]], Table39[[#This Row],[LPN Admin Hours]])</f>
        <v>126.08077777777778</v>
      </c>
      <c r="V340" s="3">
        <f>Table39[[#This Row],[LPN Hours Contract]]+Table39[[#This Row],[LPN Admin Hours Contract]]</f>
        <v>25.877111111111113</v>
      </c>
      <c r="W340" s="4">
        <f t="shared" si="16"/>
        <v>0.20524231819635913</v>
      </c>
      <c r="X340" s="3">
        <v>126.08077777777778</v>
      </c>
      <c r="Y340" s="3">
        <v>25.877111111111113</v>
      </c>
      <c r="Z340" s="4">
        <f>Table39[[#This Row],[LPN Hours Contract]]/Table39[[#This Row],[LPN Hours]]</f>
        <v>0.20524231819635913</v>
      </c>
      <c r="AA340" s="3">
        <v>0</v>
      </c>
      <c r="AB340" s="3">
        <v>0</v>
      </c>
      <c r="AC340" s="4">
        <v>0</v>
      </c>
      <c r="AD340" s="3">
        <f>SUM(Table39[[#This Row],[CNA Hours]], Table39[[#This Row],[NA in Training Hours]], Table39[[#This Row],[Med Aide/Tech Hours]])</f>
        <v>226.88688888888888</v>
      </c>
      <c r="AE340" s="3">
        <f>SUM(Table39[[#This Row],[CNA Hours Contract]], Table39[[#This Row],[NA in Training Hours Contract]], Table39[[#This Row],[Med Aide/Tech Hours Contract]])</f>
        <v>50.439333333333344</v>
      </c>
      <c r="AF340" s="4">
        <f>Table39[[#This Row],[CNA/NA/Med Aide Contract Hours]]/Table39[[#This Row],[Total CNA, NA in Training, Med Aide/Tech Hours]]</f>
        <v>0.22231048069963405</v>
      </c>
      <c r="AG340" s="3">
        <v>226.88688888888888</v>
      </c>
      <c r="AH340" s="3">
        <v>50.439333333333344</v>
      </c>
      <c r="AI340" s="4">
        <f>Table39[[#This Row],[CNA Hours Contract]]/Table39[[#This Row],[CNA Hours]]</f>
        <v>0.22231048069963405</v>
      </c>
      <c r="AJ340" s="3">
        <v>0</v>
      </c>
      <c r="AK340" s="3">
        <v>0</v>
      </c>
      <c r="AL340" s="4">
        <v>0</v>
      </c>
      <c r="AM340" s="3">
        <v>0</v>
      </c>
      <c r="AN340" s="3">
        <v>0</v>
      </c>
      <c r="AO340" s="4">
        <v>0</v>
      </c>
      <c r="AP340" s="1" t="s">
        <v>338</v>
      </c>
      <c r="AQ340" s="1">
        <v>3</v>
      </c>
    </row>
    <row r="341" spans="1:43" x14ac:dyDescent="0.2">
      <c r="A341" s="1" t="s">
        <v>681</v>
      </c>
      <c r="B341" s="1" t="s">
        <v>1032</v>
      </c>
      <c r="C341" s="1" t="s">
        <v>1389</v>
      </c>
      <c r="D341" s="1" t="s">
        <v>1720</v>
      </c>
      <c r="E341" s="3">
        <v>30.966666666666665</v>
      </c>
      <c r="F341" s="3">
        <f t="shared" si="17"/>
        <v>193.31111111111113</v>
      </c>
      <c r="G341" s="3">
        <f>SUM(Table39[[#This Row],[RN Hours Contract (W/ Admin, DON)]], Table39[[#This Row],[LPN Contract Hours (w/ Admin)]], Table39[[#This Row],[CNA/NA/Med Aide Contract Hours]])</f>
        <v>0</v>
      </c>
      <c r="H341" s="4">
        <f>Table39[[#This Row],[Total Contract Hours]]/Table39[[#This Row],[Total Hours Nurse Staffing]]</f>
        <v>0</v>
      </c>
      <c r="I341" s="3">
        <f>SUM(Table39[[#This Row],[RN Hours]], Table39[[#This Row],[RN Admin Hours]], Table39[[#This Row],[RN DON Hours]])</f>
        <v>61.844444444444449</v>
      </c>
      <c r="J341" s="3">
        <f t="shared" si="15"/>
        <v>0</v>
      </c>
      <c r="K341" s="4">
        <f>Table39[[#This Row],[RN Hours Contract (W/ Admin, DON)]]/Table39[[#This Row],[RN Hours (w/ Admin, DON)]]</f>
        <v>0</v>
      </c>
      <c r="L341" s="3">
        <v>47.62777777777778</v>
      </c>
      <c r="M341" s="3">
        <v>0</v>
      </c>
      <c r="N341" s="4">
        <f>Table39[[#This Row],[RN Hours Contract]]/Table39[[#This Row],[RN Hours]]</f>
        <v>0</v>
      </c>
      <c r="O341" s="3">
        <v>9.2166666666666668</v>
      </c>
      <c r="P341" s="3">
        <v>0</v>
      </c>
      <c r="Q341" s="4">
        <f>Table39[[#This Row],[RN Admin Hours Contract]]/Table39[[#This Row],[RN Admin Hours]]</f>
        <v>0</v>
      </c>
      <c r="R341" s="3">
        <v>5</v>
      </c>
      <c r="S341" s="3">
        <v>0</v>
      </c>
      <c r="T341" s="4">
        <f>Table39[[#This Row],[RN DON Hours Contract]]/Table39[[#This Row],[RN DON Hours]]</f>
        <v>0</v>
      </c>
      <c r="U341" s="3">
        <f>SUM(Table39[[#This Row],[LPN Hours]], Table39[[#This Row],[LPN Admin Hours]])</f>
        <v>28.144444444444446</v>
      </c>
      <c r="V341" s="3">
        <f>Table39[[#This Row],[LPN Hours Contract]]+Table39[[#This Row],[LPN Admin Hours Contract]]</f>
        <v>0</v>
      </c>
      <c r="W341" s="4">
        <f t="shared" si="16"/>
        <v>0</v>
      </c>
      <c r="X341" s="3">
        <v>28.144444444444446</v>
      </c>
      <c r="Y341" s="3">
        <v>0</v>
      </c>
      <c r="Z341" s="4">
        <f>Table39[[#This Row],[LPN Hours Contract]]/Table39[[#This Row],[LPN Hours]]</f>
        <v>0</v>
      </c>
      <c r="AA341" s="3">
        <v>0</v>
      </c>
      <c r="AB341" s="3">
        <v>0</v>
      </c>
      <c r="AC341" s="4">
        <v>0</v>
      </c>
      <c r="AD341" s="3">
        <f>SUM(Table39[[#This Row],[CNA Hours]], Table39[[#This Row],[NA in Training Hours]], Table39[[#This Row],[Med Aide/Tech Hours]])</f>
        <v>103.32222222222222</v>
      </c>
      <c r="AE341" s="3">
        <f>SUM(Table39[[#This Row],[CNA Hours Contract]], Table39[[#This Row],[NA in Training Hours Contract]], Table39[[#This Row],[Med Aide/Tech Hours Contract]])</f>
        <v>0</v>
      </c>
      <c r="AF341" s="4">
        <f>Table39[[#This Row],[CNA/NA/Med Aide Contract Hours]]/Table39[[#This Row],[Total CNA, NA in Training, Med Aide/Tech Hours]]</f>
        <v>0</v>
      </c>
      <c r="AG341" s="3">
        <v>103.32222222222222</v>
      </c>
      <c r="AH341" s="3">
        <v>0</v>
      </c>
      <c r="AI341" s="4">
        <f>Table39[[#This Row],[CNA Hours Contract]]/Table39[[#This Row],[CNA Hours]]</f>
        <v>0</v>
      </c>
      <c r="AJ341" s="3">
        <v>0</v>
      </c>
      <c r="AK341" s="3">
        <v>0</v>
      </c>
      <c r="AL341" s="4">
        <v>0</v>
      </c>
      <c r="AM341" s="3">
        <v>0</v>
      </c>
      <c r="AN341" s="3">
        <v>0</v>
      </c>
      <c r="AO341" s="4">
        <v>0</v>
      </c>
      <c r="AP341" s="1" t="s">
        <v>339</v>
      </c>
      <c r="AQ341" s="1">
        <v>3</v>
      </c>
    </row>
    <row r="342" spans="1:43" x14ac:dyDescent="0.2">
      <c r="A342" s="1" t="s">
        <v>681</v>
      </c>
      <c r="B342" s="1" t="s">
        <v>687</v>
      </c>
      <c r="C342" s="1" t="s">
        <v>1607</v>
      </c>
      <c r="D342" s="1" t="s">
        <v>1730</v>
      </c>
      <c r="E342" s="3">
        <v>130.74444444444444</v>
      </c>
      <c r="F342" s="3">
        <f t="shared" si="17"/>
        <v>517.85099999999989</v>
      </c>
      <c r="G342" s="3">
        <f>SUM(Table39[[#This Row],[RN Hours Contract (W/ Admin, DON)]], Table39[[#This Row],[LPN Contract Hours (w/ Admin)]], Table39[[#This Row],[CNA/NA/Med Aide Contract Hours]])</f>
        <v>63.207777777777771</v>
      </c>
      <c r="H342" s="4">
        <f>Table39[[#This Row],[Total Contract Hours]]/Table39[[#This Row],[Total Hours Nurse Staffing]]</f>
        <v>0.12205784632602387</v>
      </c>
      <c r="I342" s="3">
        <f>SUM(Table39[[#This Row],[RN Hours]], Table39[[#This Row],[RN Admin Hours]], Table39[[#This Row],[RN DON Hours]])</f>
        <v>87.986444444444444</v>
      </c>
      <c r="J342" s="3">
        <f t="shared" si="15"/>
        <v>0</v>
      </c>
      <c r="K342" s="4">
        <f>Table39[[#This Row],[RN Hours Contract (W/ Admin, DON)]]/Table39[[#This Row],[RN Hours (w/ Admin, DON)]]</f>
        <v>0</v>
      </c>
      <c r="L342" s="3">
        <v>24.759</v>
      </c>
      <c r="M342" s="3">
        <v>0</v>
      </c>
      <c r="N342" s="4">
        <f>Table39[[#This Row],[RN Hours Contract]]/Table39[[#This Row],[RN Hours]]</f>
        <v>0</v>
      </c>
      <c r="O342" s="3">
        <v>57.716333333333338</v>
      </c>
      <c r="P342" s="3">
        <v>0</v>
      </c>
      <c r="Q342" s="4">
        <f>Table39[[#This Row],[RN Admin Hours Contract]]/Table39[[#This Row],[RN Admin Hours]]</f>
        <v>0</v>
      </c>
      <c r="R342" s="3">
        <v>5.5111111111111111</v>
      </c>
      <c r="S342" s="3">
        <v>0</v>
      </c>
      <c r="T342" s="4">
        <f>Table39[[#This Row],[RN DON Hours Contract]]/Table39[[#This Row],[RN DON Hours]]</f>
        <v>0</v>
      </c>
      <c r="U342" s="3">
        <f>SUM(Table39[[#This Row],[LPN Hours]], Table39[[#This Row],[LPN Admin Hours]])</f>
        <v>173.66733333333332</v>
      </c>
      <c r="V342" s="3">
        <f>Table39[[#This Row],[LPN Hours Contract]]+Table39[[#This Row],[LPN Admin Hours Contract]]</f>
        <v>34.501333333333328</v>
      </c>
      <c r="W342" s="4">
        <f t="shared" si="16"/>
        <v>0.19866334486239975</v>
      </c>
      <c r="X342" s="3">
        <v>153.65899999999999</v>
      </c>
      <c r="Y342" s="3">
        <v>34.501333333333328</v>
      </c>
      <c r="Z342" s="4">
        <f>Table39[[#This Row],[LPN Hours Contract]]/Table39[[#This Row],[LPN Hours]]</f>
        <v>0.22453180961306093</v>
      </c>
      <c r="AA342" s="3">
        <v>20.008333333333333</v>
      </c>
      <c r="AB342" s="3">
        <v>0</v>
      </c>
      <c r="AC342" s="4">
        <f>Table39[[#This Row],[LPN Admin Hours Contract]]/Table39[[#This Row],[LPN Admin Hours]]</f>
        <v>0</v>
      </c>
      <c r="AD342" s="3">
        <f>SUM(Table39[[#This Row],[CNA Hours]], Table39[[#This Row],[NA in Training Hours]], Table39[[#This Row],[Med Aide/Tech Hours]])</f>
        <v>256.19722222222219</v>
      </c>
      <c r="AE342" s="3">
        <f>SUM(Table39[[#This Row],[CNA Hours Contract]], Table39[[#This Row],[NA in Training Hours Contract]], Table39[[#This Row],[Med Aide/Tech Hours Contract]])</f>
        <v>28.706444444444443</v>
      </c>
      <c r="AF342" s="4">
        <f>Table39[[#This Row],[CNA/NA/Med Aide Contract Hours]]/Table39[[#This Row],[Total CNA, NA in Training, Med Aide/Tech Hours]]</f>
        <v>0.11204822673504571</v>
      </c>
      <c r="AG342" s="3">
        <v>256.19722222222219</v>
      </c>
      <c r="AH342" s="3">
        <v>28.706444444444443</v>
      </c>
      <c r="AI342" s="4">
        <f>Table39[[#This Row],[CNA Hours Contract]]/Table39[[#This Row],[CNA Hours]]</f>
        <v>0.11204822673504571</v>
      </c>
      <c r="AJ342" s="3">
        <v>0</v>
      </c>
      <c r="AK342" s="3">
        <v>0</v>
      </c>
      <c r="AL342" s="4">
        <v>0</v>
      </c>
      <c r="AM342" s="3">
        <v>0</v>
      </c>
      <c r="AN342" s="3">
        <v>0</v>
      </c>
      <c r="AO342" s="4">
        <v>0</v>
      </c>
      <c r="AP342" s="1" t="s">
        <v>340</v>
      </c>
      <c r="AQ342" s="1">
        <v>3</v>
      </c>
    </row>
    <row r="343" spans="1:43" x14ac:dyDescent="0.2">
      <c r="A343" s="1" t="s">
        <v>681</v>
      </c>
      <c r="B343" s="1" t="s">
        <v>1033</v>
      </c>
      <c r="C343" s="1" t="s">
        <v>1608</v>
      </c>
      <c r="D343" s="1" t="s">
        <v>1721</v>
      </c>
      <c r="E343" s="3">
        <v>94.422222222222217</v>
      </c>
      <c r="F343" s="3">
        <f t="shared" si="17"/>
        <v>288.22944444444443</v>
      </c>
      <c r="G343" s="3">
        <f>SUM(Table39[[#This Row],[RN Hours Contract (W/ Admin, DON)]], Table39[[#This Row],[LPN Contract Hours (w/ Admin)]], Table39[[#This Row],[CNA/NA/Med Aide Contract Hours]])</f>
        <v>0.90722222222222226</v>
      </c>
      <c r="H343" s="4">
        <f>Table39[[#This Row],[Total Contract Hours]]/Table39[[#This Row],[Total Hours Nurse Staffing]]</f>
        <v>3.1475695481801734E-3</v>
      </c>
      <c r="I343" s="3">
        <f>SUM(Table39[[#This Row],[RN Hours]], Table39[[#This Row],[RN Admin Hours]], Table39[[#This Row],[RN DON Hours]])</f>
        <v>72.322222222222223</v>
      </c>
      <c r="J343" s="3">
        <f t="shared" si="15"/>
        <v>0</v>
      </c>
      <c r="K343" s="4">
        <f>Table39[[#This Row],[RN Hours Contract (W/ Admin, DON)]]/Table39[[#This Row],[RN Hours (w/ Admin, DON)]]</f>
        <v>0</v>
      </c>
      <c r="L343" s="3">
        <v>57.130555555555553</v>
      </c>
      <c r="M343" s="3">
        <v>0</v>
      </c>
      <c r="N343" s="4">
        <f>Table39[[#This Row],[RN Hours Contract]]/Table39[[#This Row],[RN Hours]]</f>
        <v>0</v>
      </c>
      <c r="O343" s="3">
        <v>9.9472222222222229</v>
      </c>
      <c r="P343" s="3">
        <v>0</v>
      </c>
      <c r="Q343" s="4">
        <f>Table39[[#This Row],[RN Admin Hours Contract]]/Table39[[#This Row],[RN Admin Hours]]</f>
        <v>0</v>
      </c>
      <c r="R343" s="3">
        <v>5.2444444444444445</v>
      </c>
      <c r="S343" s="3">
        <v>0</v>
      </c>
      <c r="T343" s="4">
        <f>Table39[[#This Row],[RN DON Hours Contract]]/Table39[[#This Row],[RN DON Hours]]</f>
        <v>0</v>
      </c>
      <c r="U343" s="3">
        <f>SUM(Table39[[#This Row],[LPN Hours]], Table39[[#This Row],[LPN Admin Hours]])</f>
        <v>59.219666666666676</v>
      </c>
      <c r="V343" s="3">
        <f>Table39[[#This Row],[LPN Hours Contract]]+Table39[[#This Row],[LPN Admin Hours Contract]]</f>
        <v>0.25577777777777777</v>
      </c>
      <c r="W343" s="4">
        <f t="shared" si="16"/>
        <v>4.3191357225546307E-3</v>
      </c>
      <c r="X343" s="3">
        <v>56.494666666666674</v>
      </c>
      <c r="Y343" s="3">
        <v>0.25577777777777777</v>
      </c>
      <c r="Z343" s="4">
        <f>Table39[[#This Row],[LPN Hours Contract]]/Table39[[#This Row],[LPN Hours]]</f>
        <v>4.5274676862319344E-3</v>
      </c>
      <c r="AA343" s="3">
        <v>2.7250000000000001</v>
      </c>
      <c r="AB343" s="3">
        <v>0</v>
      </c>
      <c r="AC343" s="4">
        <f>Table39[[#This Row],[LPN Admin Hours Contract]]/Table39[[#This Row],[LPN Admin Hours]]</f>
        <v>0</v>
      </c>
      <c r="AD343" s="3">
        <f>SUM(Table39[[#This Row],[CNA Hours]], Table39[[#This Row],[NA in Training Hours]], Table39[[#This Row],[Med Aide/Tech Hours]])</f>
        <v>156.68755555555555</v>
      </c>
      <c r="AE343" s="3">
        <f>SUM(Table39[[#This Row],[CNA Hours Contract]], Table39[[#This Row],[NA in Training Hours Contract]], Table39[[#This Row],[Med Aide/Tech Hours Contract]])</f>
        <v>0.65144444444444449</v>
      </c>
      <c r="AF343" s="4">
        <f>Table39[[#This Row],[CNA/NA/Med Aide Contract Hours]]/Table39[[#This Row],[Total CNA, NA in Training, Med Aide/Tech Hours]]</f>
        <v>4.1576016814779309E-3</v>
      </c>
      <c r="AG343" s="3">
        <v>155.44311111111111</v>
      </c>
      <c r="AH343" s="3">
        <v>0.65144444444444449</v>
      </c>
      <c r="AI343" s="4">
        <f>Table39[[#This Row],[CNA Hours Contract]]/Table39[[#This Row],[CNA Hours]]</f>
        <v>4.1908865551384287E-3</v>
      </c>
      <c r="AJ343" s="3">
        <v>1.2444444444444445</v>
      </c>
      <c r="AK343" s="3">
        <v>0</v>
      </c>
      <c r="AL343" s="4">
        <f>Table39[[#This Row],[NA in Training Hours Contract]]/Table39[[#This Row],[NA in Training Hours]]</f>
        <v>0</v>
      </c>
      <c r="AM343" s="3">
        <v>0</v>
      </c>
      <c r="AN343" s="3">
        <v>0</v>
      </c>
      <c r="AO343" s="4">
        <v>0</v>
      </c>
      <c r="AP343" s="1" t="s">
        <v>341</v>
      </c>
      <c r="AQ343" s="1">
        <v>3</v>
      </c>
    </row>
    <row r="344" spans="1:43" x14ac:dyDescent="0.2">
      <c r="A344" s="1" t="s">
        <v>681</v>
      </c>
      <c r="B344" s="1" t="s">
        <v>1034</v>
      </c>
      <c r="C344" s="1" t="s">
        <v>1406</v>
      </c>
      <c r="D344" s="1" t="s">
        <v>1734</v>
      </c>
      <c r="E344" s="3">
        <v>89.711111111111109</v>
      </c>
      <c r="F344" s="3">
        <f t="shared" si="17"/>
        <v>324.59288888888887</v>
      </c>
      <c r="G344" s="3">
        <f>SUM(Table39[[#This Row],[RN Hours Contract (W/ Admin, DON)]], Table39[[#This Row],[LPN Contract Hours (w/ Admin)]], Table39[[#This Row],[CNA/NA/Med Aide Contract Hours]])</f>
        <v>58.24655555555556</v>
      </c>
      <c r="H344" s="4">
        <f>Table39[[#This Row],[Total Contract Hours]]/Table39[[#This Row],[Total Hours Nurse Staffing]]</f>
        <v>0.17944495258333862</v>
      </c>
      <c r="I344" s="3">
        <f>SUM(Table39[[#This Row],[RN Hours]], Table39[[#This Row],[RN Admin Hours]], Table39[[#This Row],[RN DON Hours]])</f>
        <v>85.562333333333328</v>
      </c>
      <c r="J344" s="3">
        <f t="shared" si="15"/>
        <v>5.7465555555555552</v>
      </c>
      <c r="K344" s="4">
        <f>Table39[[#This Row],[RN Hours Contract (W/ Admin, DON)]]/Table39[[#This Row],[RN Hours (w/ Admin, DON)]]</f>
        <v>6.7162211824777523E-2</v>
      </c>
      <c r="L344" s="3">
        <v>55.382666666666665</v>
      </c>
      <c r="M344" s="3">
        <v>5.7465555555555552</v>
      </c>
      <c r="N344" s="4">
        <f>Table39[[#This Row],[RN Hours Contract]]/Table39[[#This Row],[RN Hours]]</f>
        <v>0.10376090393303962</v>
      </c>
      <c r="O344" s="3">
        <v>24.579666666666668</v>
      </c>
      <c r="P344" s="3">
        <v>0</v>
      </c>
      <c r="Q344" s="4">
        <f>Table39[[#This Row],[RN Admin Hours Contract]]/Table39[[#This Row],[RN Admin Hours]]</f>
        <v>0</v>
      </c>
      <c r="R344" s="3">
        <v>5.6</v>
      </c>
      <c r="S344" s="3">
        <v>0</v>
      </c>
      <c r="T344" s="4">
        <f>Table39[[#This Row],[RN DON Hours Contract]]/Table39[[#This Row],[RN DON Hours]]</f>
        <v>0</v>
      </c>
      <c r="U344" s="3">
        <f>SUM(Table39[[#This Row],[LPN Hours]], Table39[[#This Row],[LPN Admin Hours]])</f>
        <v>76.49711111111111</v>
      </c>
      <c r="V344" s="3">
        <f>Table39[[#This Row],[LPN Hours Contract]]+Table39[[#This Row],[LPN Admin Hours Contract]]</f>
        <v>25.133222222222226</v>
      </c>
      <c r="W344" s="4">
        <f t="shared" si="16"/>
        <v>0.32855125974256116</v>
      </c>
      <c r="X344" s="3">
        <v>71.310999999999993</v>
      </c>
      <c r="Y344" s="3">
        <v>25.133222222222226</v>
      </c>
      <c r="Z344" s="4">
        <f>Table39[[#This Row],[LPN Hours Contract]]/Table39[[#This Row],[LPN Hours]]</f>
        <v>0.35244523596951705</v>
      </c>
      <c r="AA344" s="3">
        <v>5.1861111111111109</v>
      </c>
      <c r="AB344" s="3">
        <v>0</v>
      </c>
      <c r="AC344" s="4">
        <f>Table39[[#This Row],[LPN Admin Hours Contract]]/Table39[[#This Row],[LPN Admin Hours]]</f>
        <v>0</v>
      </c>
      <c r="AD344" s="3">
        <f>SUM(Table39[[#This Row],[CNA Hours]], Table39[[#This Row],[NA in Training Hours]], Table39[[#This Row],[Med Aide/Tech Hours]])</f>
        <v>162.53344444444446</v>
      </c>
      <c r="AE344" s="3">
        <f>SUM(Table39[[#This Row],[CNA Hours Contract]], Table39[[#This Row],[NA in Training Hours Contract]], Table39[[#This Row],[Med Aide/Tech Hours Contract]])</f>
        <v>27.366777777777774</v>
      </c>
      <c r="AF344" s="4">
        <f>Table39[[#This Row],[CNA/NA/Med Aide Contract Hours]]/Table39[[#This Row],[Total CNA, NA in Training, Med Aide/Tech Hours]]</f>
        <v>0.16837628631645724</v>
      </c>
      <c r="AG344" s="3">
        <v>162.53344444444446</v>
      </c>
      <c r="AH344" s="3">
        <v>27.366777777777774</v>
      </c>
      <c r="AI344" s="4">
        <f>Table39[[#This Row],[CNA Hours Contract]]/Table39[[#This Row],[CNA Hours]]</f>
        <v>0.16837628631645724</v>
      </c>
      <c r="AJ344" s="3">
        <v>0</v>
      </c>
      <c r="AK344" s="3">
        <v>0</v>
      </c>
      <c r="AL344" s="4">
        <v>0</v>
      </c>
      <c r="AM344" s="3">
        <v>0</v>
      </c>
      <c r="AN344" s="3">
        <v>0</v>
      </c>
      <c r="AO344" s="4">
        <v>0</v>
      </c>
      <c r="AP344" s="1" t="s">
        <v>342</v>
      </c>
      <c r="AQ344" s="1">
        <v>3</v>
      </c>
    </row>
    <row r="345" spans="1:43" x14ac:dyDescent="0.2">
      <c r="A345" s="1" t="s">
        <v>681</v>
      </c>
      <c r="B345" s="1" t="s">
        <v>1035</v>
      </c>
      <c r="C345" s="1" t="s">
        <v>1609</v>
      </c>
      <c r="D345" s="1" t="s">
        <v>1721</v>
      </c>
      <c r="E345" s="3">
        <v>55.93333333333333</v>
      </c>
      <c r="F345" s="3">
        <f t="shared" si="17"/>
        <v>206.71111111111111</v>
      </c>
      <c r="G345" s="3">
        <f>SUM(Table39[[#This Row],[RN Hours Contract (W/ Admin, DON)]], Table39[[#This Row],[LPN Contract Hours (w/ Admin)]], Table39[[#This Row],[CNA/NA/Med Aide Contract Hours]])</f>
        <v>0</v>
      </c>
      <c r="H345" s="4">
        <f>Table39[[#This Row],[Total Contract Hours]]/Table39[[#This Row],[Total Hours Nurse Staffing]]</f>
        <v>0</v>
      </c>
      <c r="I345" s="3">
        <f>SUM(Table39[[#This Row],[RN Hours]], Table39[[#This Row],[RN Admin Hours]], Table39[[#This Row],[RN DON Hours]])</f>
        <v>50.383333333333333</v>
      </c>
      <c r="J345" s="3">
        <f t="shared" si="15"/>
        <v>0</v>
      </c>
      <c r="K345" s="4">
        <f>Table39[[#This Row],[RN Hours Contract (W/ Admin, DON)]]/Table39[[#This Row],[RN Hours (w/ Admin, DON)]]</f>
        <v>0</v>
      </c>
      <c r="L345" s="3">
        <v>40.541666666666664</v>
      </c>
      <c r="M345" s="3">
        <v>0</v>
      </c>
      <c r="N345" s="4">
        <f>Table39[[#This Row],[RN Hours Contract]]/Table39[[#This Row],[RN Hours]]</f>
        <v>0</v>
      </c>
      <c r="O345" s="3">
        <v>4.9055555555555559</v>
      </c>
      <c r="P345" s="3">
        <v>0</v>
      </c>
      <c r="Q345" s="4">
        <f>Table39[[#This Row],[RN Admin Hours Contract]]/Table39[[#This Row],[RN Admin Hours]]</f>
        <v>0</v>
      </c>
      <c r="R345" s="3">
        <v>4.9361111111111109</v>
      </c>
      <c r="S345" s="3">
        <v>0</v>
      </c>
      <c r="T345" s="4">
        <f>Table39[[#This Row],[RN DON Hours Contract]]/Table39[[#This Row],[RN DON Hours]]</f>
        <v>0</v>
      </c>
      <c r="U345" s="3">
        <f>SUM(Table39[[#This Row],[LPN Hours]], Table39[[#This Row],[LPN Admin Hours]])</f>
        <v>36.619444444444447</v>
      </c>
      <c r="V345" s="3">
        <f>Table39[[#This Row],[LPN Hours Contract]]+Table39[[#This Row],[LPN Admin Hours Contract]]</f>
        <v>0</v>
      </c>
      <c r="W345" s="4">
        <f t="shared" si="16"/>
        <v>0</v>
      </c>
      <c r="X345" s="3">
        <v>36.619444444444447</v>
      </c>
      <c r="Y345" s="3">
        <v>0</v>
      </c>
      <c r="Z345" s="4">
        <f>Table39[[#This Row],[LPN Hours Contract]]/Table39[[#This Row],[LPN Hours]]</f>
        <v>0</v>
      </c>
      <c r="AA345" s="3">
        <v>0</v>
      </c>
      <c r="AB345" s="3">
        <v>0</v>
      </c>
      <c r="AC345" s="4">
        <v>0</v>
      </c>
      <c r="AD345" s="3">
        <f>SUM(Table39[[#This Row],[CNA Hours]], Table39[[#This Row],[NA in Training Hours]], Table39[[#This Row],[Med Aide/Tech Hours]])</f>
        <v>119.70833333333333</v>
      </c>
      <c r="AE345" s="3">
        <f>SUM(Table39[[#This Row],[CNA Hours Contract]], Table39[[#This Row],[NA in Training Hours Contract]], Table39[[#This Row],[Med Aide/Tech Hours Contract]])</f>
        <v>0</v>
      </c>
      <c r="AF345" s="4">
        <f>Table39[[#This Row],[CNA/NA/Med Aide Contract Hours]]/Table39[[#This Row],[Total CNA, NA in Training, Med Aide/Tech Hours]]</f>
        <v>0</v>
      </c>
      <c r="AG345" s="3">
        <v>119.70833333333333</v>
      </c>
      <c r="AH345" s="3">
        <v>0</v>
      </c>
      <c r="AI345" s="4">
        <f>Table39[[#This Row],[CNA Hours Contract]]/Table39[[#This Row],[CNA Hours]]</f>
        <v>0</v>
      </c>
      <c r="AJ345" s="3">
        <v>0</v>
      </c>
      <c r="AK345" s="3">
        <v>0</v>
      </c>
      <c r="AL345" s="4">
        <v>0</v>
      </c>
      <c r="AM345" s="3">
        <v>0</v>
      </c>
      <c r="AN345" s="3">
        <v>0</v>
      </c>
      <c r="AO345" s="4">
        <v>0</v>
      </c>
      <c r="AP345" s="1" t="s">
        <v>343</v>
      </c>
      <c r="AQ345" s="1">
        <v>3</v>
      </c>
    </row>
    <row r="346" spans="1:43" x14ac:dyDescent="0.2">
      <c r="A346" s="1" t="s">
        <v>681</v>
      </c>
      <c r="B346" s="1" t="s">
        <v>1036</v>
      </c>
      <c r="C346" s="1" t="s">
        <v>1467</v>
      </c>
      <c r="D346" s="1" t="s">
        <v>1721</v>
      </c>
      <c r="E346" s="3">
        <v>145.96666666666667</v>
      </c>
      <c r="F346" s="3">
        <f t="shared" si="17"/>
        <v>579.81666666666672</v>
      </c>
      <c r="G346" s="3">
        <f>SUM(Table39[[#This Row],[RN Hours Contract (W/ Admin, DON)]], Table39[[#This Row],[LPN Contract Hours (w/ Admin)]], Table39[[#This Row],[CNA/NA/Med Aide Contract Hours]])</f>
        <v>52.269444444444446</v>
      </c>
      <c r="H346" s="4">
        <f>Table39[[#This Row],[Total Contract Hours]]/Table39[[#This Row],[Total Hours Nurse Staffing]]</f>
        <v>9.0148226929968281E-2</v>
      </c>
      <c r="I346" s="3">
        <f>SUM(Table39[[#This Row],[RN Hours]], Table39[[#This Row],[RN Admin Hours]], Table39[[#This Row],[RN DON Hours]])</f>
        <v>172.53611111111113</v>
      </c>
      <c r="J346" s="3">
        <f t="shared" si="15"/>
        <v>29.597222222222221</v>
      </c>
      <c r="K346" s="4">
        <f>Table39[[#This Row],[RN Hours Contract (W/ Admin, DON)]]/Table39[[#This Row],[RN Hours (w/ Admin, DON)]]</f>
        <v>0.17154218923574774</v>
      </c>
      <c r="L346" s="3">
        <v>151.89166666666668</v>
      </c>
      <c r="M346" s="3">
        <v>29.597222222222221</v>
      </c>
      <c r="N346" s="4">
        <f>Table39[[#This Row],[RN Hours Contract]]/Table39[[#This Row],[RN Hours]]</f>
        <v>0.19485744591357143</v>
      </c>
      <c r="O346" s="3">
        <v>13.08611111111111</v>
      </c>
      <c r="P346" s="3">
        <v>0</v>
      </c>
      <c r="Q346" s="4">
        <f>Table39[[#This Row],[RN Admin Hours Contract]]/Table39[[#This Row],[RN Admin Hours]]</f>
        <v>0</v>
      </c>
      <c r="R346" s="3">
        <v>7.5583333333333336</v>
      </c>
      <c r="S346" s="3">
        <v>0</v>
      </c>
      <c r="T346" s="4">
        <f>Table39[[#This Row],[RN DON Hours Contract]]/Table39[[#This Row],[RN DON Hours]]</f>
        <v>0</v>
      </c>
      <c r="U346" s="3">
        <f>SUM(Table39[[#This Row],[LPN Hours]], Table39[[#This Row],[LPN Admin Hours]])</f>
        <v>78.577777777777783</v>
      </c>
      <c r="V346" s="3">
        <f>Table39[[#This Row],[LPN Hours Contract]]+Table39[[#This Row],[LPN Admin Hours Contract]]</f>
        <v>1.1666666666666667</v>
      </c>
      <c r="W346" s="4">
        <f t="shared" si="16"/>
        <v>1.4847285067873302E-2</v>
      </c>
      <c r="X346" s="3">
        <v>78.577777777777783</v>
      </c>
      <c r="Y346" s="3">
        <v>1.1666666666666667</v>
      </c>
      <c r="Z346" s="4">
        <f>Table39[[#This Row],[LPN Hours Contract]]/Table39[[#This Row],[LPN Hours]]</f>
        <v>1.4847285067873302E-2</v>
      </c>
      <c r="AA346" s="3">
        <v>0</v>
      </c>
      <c r="AB346" s="3">
        <v>0</v>
      </c>
      <c r="AC346" s="4">
        <v>0</v>
      </c>
      <c r="AD346" s="3">
        <f>SUM(Table39[[#This Row],[CNA Hours]], Table39[[#This Row],[NA in Training Hours]], Table39[[#This Row],[Med Aide/Tech Hours]])</f>
        <v>328.70277777777778</v>
      </c>
      <c r="AE346" s="3">
        <f>SUM(Table39[[#This Row],[CNA Hours Contract]], Table39[[#This Row],[NA in Training Hours Contract]], Table39[[#This Row],[Med Aide/Tech Hours Contract]])</f>
        <v>21.505555555555556</v>
      </c>
      <c r="AF346" s="4">
        <f>Table39[[#This Row],[CNA/NA/Med Aide Contract Hours]]/Table39[[#This Row],[Total CNA, NA in Training, Med Aide/Tech Hours]]</f>
        <v>6.5425536409961724E-2</v>
      </c>
      <c r="AG346" s="3">
        <v>328.70277777777778</v>
      </c>
      <c r="AH346" s="3">
        <v>21.505555555555556</v>
      </c>
      <c r="AI346" s="4">
        <f>Table39[[#This Row],[CNA Hours Contract]]/Table39[[#This Row],[CNA Hours]]</f>
        <v>6.5425536409961724E-2</v>
      </c>
      <c r="AJ346" s="3">
        <v>0</v>
      </c>
      <c r="AK346" s="3">
        <v>0</v>
      </c>
      <c r="AL346" s="4">
        <v>0</v>
      </c>
      <c r="AM346" s="3">
        <v>0</v>
      </c>
      <c r="AN346" s="3">
        <v>0</v>
      </c>
      <c r="AO346" s="4">
        <v>0</v>
      </c>
      <c r="AP346" s="1" t="s">
        <v>344</v>
      </c>
      <c r="AQ346" s="1">
        <v>3</v>
      </c>
    </row>
    <row r="347" spans="1:43" x14ac:dyDescent="0.2">
      <c r="A347" s="1" t="s">
        <v>681</v>
      </c>
      <c r="B347" s="1" t="s">
        <v>1037</v>
      </c>
      <c r="C347" s="1" t="s">
        <v>1610</v>
      </c>
      <c r="D347" s="1" t="s">
        <v>1749</v>
      </c>
      <c r="E347" s="3">
        <v>71.466666666666669</v>
      </c>
      <c r="F347" s="3">
        <f t="shared" si="17"/>
        <v>256.02055555555557</v>
      </c>
      <c r="G347" s="3">
        <f>SUM(Table39[[#This Row],[RN Hours Contract (W/ Admin, DON)]], Table39[[#This Row],[LPN Contract Hours (w/ Admin)]], Table39[[#This Row],[CNA/NA/Med Aide Contract Hours]])</f>
        <v>7.6594444444444445</v>
      </c>
      <c r="H347" s="4">
        <f>Table39[[#This Row],[Total Contract Hours]]/Table39[[#This Row],[Total Hours Nurse Staffing]]</f>
        <v>2.9917302647139876E-2</v>
      </c>
      <c r="I347" s="3">
        <f>SUM(Table39[[#This Row],[RN Hours]], Table39[[#This Row],[RN Admin Hours]], Table39[[#This Row],[RN DON Hours]])</f>
        <v>43.827777777777776</v>
      </c>
      <c r="J347" s="3">
        <f t="shared" si="15"/>
        <v>0.27777777777777779</v>
      </c>
      <c r="K347" s="4">
        <f>Table39[[#This Row],[RN Hours Contract (W/ Admin, DON)]]/Table39[[#This Row],[RN Hours (w/ Admin, DON)]]</f>
        <v>6.337938902268983E-3</v>
      </c>
      <c r="L347" s="3">
        <v>28.805555555555557</v>
      </c>
      <c r="M347" s="3">
        <v>0.27777777777777779</v>
      </c>
      <c r="N347" s="4">
        <f>Table39[[#This Row],[RN Hours Contract]]/Table39[[#This Row],[RN Hours]]</f>
        <v>9.643201542912247E-3</v>
      </c>
      <c r="O347" s="3">
        <v>9.7388888888888889</v>
      </c>
      <c r="P347" s="3">
        <v>0</v>
      </c>
      <c r="Q347" s="4">
        <f>Table39[[#This Row],[RN Admin Hours Contract]]/Table39[[#This Row],[RN Admin Hours]]</f>
        <v>0</v>
      </c>
      <c r="R347" s="3">
        <v>5.2833333333333332</v>
      </c>
      <c r="S347" s="3">
        <v>0</v>
      </c>
      <c r="T347" s="4">
        <f>Table39[[#This Row],[RN DON Hours Contract]]/Table39[[#This Row],[RN DON Hours]]</f>
        <v>0</v>
      </c>
      <c r="U347" s="3">
        <f>SUM(Table39[[#This Row],[LPN Hours]], Table39[[#This Row],[LPN Admin Hours]])</f>
        <v>77.727777777777774</v>
      </c>
      <c r="V347" s="3">
        <f>Table39[[#This Row],[LPN Hours Contract]]+Table39[[#This Row],[LPN Admin Hours Contract]]</f>
        <v>2.1861111111111109</v>
      </c>
      <c r="W347" s="4">
        <f t="shared" si="16"/>
        <v>2.8125223357872917E-2</v>
      </c>
      <c r="X347" s="3">
        <v>72.511111111111106</v>
      </c>
      <c r="Y347" s="3">
        <v>2.1861111111111109</v>
      </c>
      <c r="Z347" s="4">
        <f>Table39[[#This Row],[LPN Hours Contract]]/Table39[[#This Row],[LPN Hours]]</f>
        <v>3.0148636224333433E-2</v>
      </c>
      <c r="AA347" s="3">
        <v>5.2166666666666668</v>
      </c>
      <c r="AB347" s="3">
        <v>0</v>
      </c>
      <c r="AC347" s="4">
        <f>Table39[[#This Row],[LPN Admin Hours Contract]]/Table39[[#This Row],[LPN Admin Hours]]</f>
        <v>0</v>
      </c>
      <c r="AD347" s="3">
        <f>SUM(Table39[[#This Row],[CNA Hours]], Table39[[#This Row],[NA in Training Hours]], Table39[[#This Row],[Med Aide/Tech Hours]])</f>
        <v>134.465</v>
      </c>
      <c r="AE347" s="3">
        <f>SUM(Table39[[#This Row],[CNA Hours Contract]], Table39[[#This Row],[NA in Training Hours Contract]], Table39[[#This Row],[Med Aide/Tech Hours Contract]])</f>
        <v>5.1955555555555559</v>
      </c>
      <c r="AF347" s="4">
        <f>Table39[[#This Row],[CNA/NA/Med Aide Contract Hours]]/Table39[[#This Row],[Total CNA, NA in Training, Med Aide/Tech Hours]]</f>
        <v>3.8638720526200543E-2</v>
      </c>
      <c r="AG347" s="3">
        <v>134.465</v>
      </c>
      <c r="AH347" s="3">
        <v>5.1955555555555559</v>
      </c>
      <c r="AI347" s="4">
        <f>Table39[[#This Row],[CNA Hours Contract]]/Table39[[#This Row],[CNA Hours]]</f>
        <v>3.8638720526200543E-2</v>
      </c>
      <c r="AJ347" s="3">
        <v>0</v>
      </c>
      <c r="AK347" s="3">
        <v>0</v>
      </c>
      <c r="AL347" s="4">
        <v>0</v>
      </c>
      <c r="AM347" s="3">
        <v>0</v>
      </c>
      <c r="AN347" s="3">
        <v>0</v>
      </c>
      <c r="AO347" s="4">
        <v>0</v>
      </c>
      <c r="AP347" s="1" t="s">
        <v>345</v>
      </c>
      <c r="AQ347" s="1">
        <v>3</v>
      </c>
    </row>
    <row r="348" spans="1:43" x14ac:dyDescent="0.2">
      <c r="A348" s="1" t="s">
        <v>681</v>
      </c>
      <c r="B348" s="1" t="s">
        <v>1038</v>
      </c>
      <c r="C348" s="1" t="s">
        <v>1611</v>
      </c>
      <c r="D348" s="1" t="s">
        <v>1704</v>
      </c>
      <c r="E348" s="3">
        <v>102.3</v>
      </c>
      <c r="F348" s="3">
        <f t="shared" si="17"/>
        <v>529.38166666666666</v>
      </c>
      <c r="G348" s="3">
        <f>SUM(Table39[[#This Row],[RN Hours Contract (W/ Admin, DON)]], Table39[[#This Row],[LPN Contract Hours (w/ Admin)]], Table39[[#This Row],[CNA/NA/Med Aide Contract Hours]])</f>
        <v>36.380555555555553</v>
      </c>
      <c r="H348" s="4">
        <f>Table39[[#This Row],[Total Contract Hours]]/Table39[[#This Row],[Total Hours Nurse Staffing]]</f>
        <v>6.8722734175196004E-2</v>
      </c>
      <c r="I348" s="3">
        <f>SUM(Table39[[#This Row],[RN Hours]], Table39[[#This Row],[RN Admin Hours]], Table39[[#This Row],[RN DON Hours]])</f>
        <v>72.478888888888889</v>
      </c>
      <c r="J348" s="3">
        <f t="shared" si="15"/>
        <v>0</v>
      </c>
      <c r="K348" s="4">
        <f>Table39[[#This Row],[RN Hours Contract (W/ Admin, DON)]]/Table39[[#This Row],[RN Hours (w/ Admin, DON)]]</f>
        <v>0</v>
      </c>
      <c r="L348" s="3">
        <v>46.65</v>
      </c>
      <c r="M348" s="3">
        <v>0</v>
      </c>
      <c r="N348" s="4">
        <f>Table39[[#This Row],[RN Hours Contract]]/Table39[[#This Row],[RN Hours]]</f>
        <v>0</v>
      </c>
      <c r="O348" s="3">
        <v>20.662222222222223</v>
      </c>
      <c r="P348" s="3">
        <v>0</v>
      </c>
      <c r="Q348" s="4">
        <f>Table39[[#This Row],[RN Admin Hours Contract]]/Table39[[#This Row],[RN Admin Hours]]</f>
        <v>0</v>
      </c>
      <c r="R348" s="3">
        <v>5.166666666666667</v>
      </c>
      <c r="S348" s="3">
        <v>0</v>
      </c>
      <c r="T348" s="4">
        <f>Table39[[#This Row],[RN DON Hours Contract]]/Table39[[#This Row],[RN DON Hours]]</f>
        <v>0</v>
      </c>
      <c r="U348" s="3">
        <f>SUM(Table39[[#This Row],[LPN Hours]], Table39[[#This Row],[LPN Admin Hours]])</f>
        <v>145.84444444444443</v>
      </c>
      <c r="V348" s="3">
        <f>Table39[[#This Row],[LPN Hours Contract]]+Table39[[#This Row],[LPN Admin Hours Contract]]</f>
        <v>0</v>
      </c>
      <c r="W348" s="4">
        <f t="shared" si="16"/>
        <v>0</v>
      </c>
      <c r="X348" s="3">
        <v>131.50277777777777</v>
      </c>
      <c r="Y348" s="3">
        <v>0</v>
      </c>
      <c r="Z348" s="4">
        <f>Table39[[#This Row],[LPN Hours Contract]]/Table39[[#This Row],[LPN Hours]]</f>
        <v>0</v>
      </c>
      <c r="AA348" s="3">
        <v>14.341666666666667</v>
      </c>
      <c r="AB348" s="3">
        <v>0</v>
      </c>
      <c r="AC348" s="4">
        <f>Table39[[#This Row],[LPN Admin Hours Contract]]/Table39[[#This Row],[LPN Admin Hours]]</f>
        <v>0</v>
      </c>
      <c r="AD348" s="3">
        <f>SUM(Table39[[#This Row],[CNA Hours]], Table39[[#This Row],[NA in Training Hours]], Table39[[#This Row],[Med Aide/Tech Hours]])</f>
        <v>311.05833333333334</v>
      </c>
      <c r="AE348" s="3">
        <f>SUM(Table39[[#This Row],[CNA Hours Contract]], Table39[[#This Row],[NA in Training Hours Contract]], Table39[[#This Row],[Med Aide/Tech Hours Contract]])</f>
        <v>36.380555555555553</v>
      </c>
      <c r="AF348" s="4">
        <f>Table39[[#This Row],[CNA/NA/Med Aide Contract Hours]]/Table39[[#This Row],[Total CNA, NA in Training, Med Aide/Tech Hours]]</f>
        <v>0.11695734097748724</v>
      </c>
      <c r="AG348" s="3">
        <v>278.26666666666665</v>
      </c>
      <c r="AH348" s="3">
        <v>36.380555555555553</v>
      </c>
      <c r="AI348" s="4">
        <f>Table39[[#This Row],[CNA Hours Contract]]/Table39[[#This Row],[CNA Hours]]</f>
        <v>0.13073989777990735</v>
      </c>
      <c r="AJ348" s="3">
        <v>32.791666666666664</v>
      </c>
      <c r="AK348" s="3">
        <v>0</v>
      </c>
      <c r="AL348" s="4">
        <f>Table39[[#This Row],[NA in Training Hours Contract]]/Table39[[#This Row],[NA in Training Hours]]</f>
        <v>0</v>
      </c>
      <c r="AM348" s="3">
        <v>0</v>
      </c>
      <c r="AN348" s="3">
        <v>0</v>
      </c>
      <c r="AO348" s="4">
        <v>0</v>
      </c>
      <c r="AP348" s="1" t="s">
        <v>346</v>
      </c>
      <c r="AQ348" s="1">
        <v>3</v>
      </c>
    </row>
    <row r="349" spans="1:43" x14ac:dyDescent="0.2">
      <c r="A349" s="1" t="s">
        <v>681</v>
      </c>
      <c r="B349" s="1" t="s">
        <v>1039</v>
      </c>
      <c r="C349" s="1" t="s">
        <v>1449</v>
      </c>
      <c r="D349" s="1" t="s">
        <v>1748</v>
      </c>
      <c r="E349" s="3">
        <v>62.977777777777774</v>
      </c>
      <c r="F349" s="3">
        <f t="shared" si="17"/>
        <v>219.03333333333333</v>
      </c>
      <c r="G349" s="3">
        <f>SUM(Table39[[#This Row],[RN Hours Contract (W/ Admin, DON)]], Table39[[#This Row],[LPN Contract Hours (w/ Admin)]], Table39[[#This Row],[CNA/NA/Med Aide Contract Hours]])</f>
        <v>15.683333333333334</v>
      </c>
      <c r="H349" s="4">
        <f>Table39[[#This Row],[Total Contract Hours]]/Table39[[#This Row],[Total Hours Nurse Staffing]]</f>
        <v>7.1602495814944461E-2</v>
      </c>
      <c r="I349" s="3">
        <f>SUM(Table39[[#This Row],[RN Hours]], Table39[[#This Row],[RN Admin Hours]], Table39[[#This Row],[RN DON Hours]])</f>
        <v>47.85</v>
      </c>
      <c r="J349" s="3">
        <f t="shared" si="15"/>
        <v>0</v>
      </c>
      <c r="K349" s="4">
        <f>Table39[[#This Row],[RN Hours Contract (W/ Admin, DON)]]/Table39[[#This Row],[RN Hours (w/ Admin, DON)]]</f>
        <v>0</v>
      </c>
      <c r="L349" s="3">
        <v>34.25</v>
      </c>
      <c r="M349" s="3">
        <v>0</v>
      </c>
      <c r="N349" s="4">
        <f>Table39[[#This Row],[RN Hours Contract]]/Table39[[#This Row],[RN Hours]]</f>
        <v>0</v>
      </c>
      <c r="O349" s="3">
        <v>8.7777777777777786</v>
      </c>
      <c r="P349" s="3">
        <v>0</v>
      </c>
      <c r="Q349" s="4">
        <f>Table39[[#This Row],[RN Admin Hours Contract]]/Table39[[#This Row],[RN Admin Hours]]</f>
        <v>0</v>
      </c>
      <c r="R349" s="3">
        <v>4.822222222222222</v>
      </c>
      <c r="S349" s="3">
        <v>0</v>
      </c>
      <c r="T349" s="4">
        <f>Table39[[#This Row],[RN DON Hours Contract]]/Table39[[#This Row],[RN DON Hours]]</f>
        <v>0</v>
      </c>
      <c r="U349" s="3">
        <f>SUM(Table39[[#This Row],[LPN Hours]], Table39[[#This Row],[LPN Admin Hours]])</f>
        <v>52.31666666666667</v>
      </c>
      <c r="V349" s="3">
        <f>Table39[[#This Row],[LPN Hours Contract]]+Table39[[#This Row],[LPN Admin Hours Contract]]</f>
        <v>7.8388888888888886</v>
      </c>
      <c r="W349" s="4">
        <f t="shared" si="16"/>
        <v>0.14983540405649357</v>
      </c>
      <c r="X349" s="3">
        <v>52.31666666666667</v>
      </c>
      <c r="Y349" s="3">
        <v>7.8388888888888886</v>
      </c>
      <c r="Z349" s="4">
        <f>Table39[[#This Row],[LPN Hours Contract]]/Table39[[#This Row],[LPN Hours]]</f>
        <v>0.14983540405649357</v>
      </c>
      <c r="AA349" s="3">
        <v>0</v>
      </c>
      <c r="AB349" s="3">
        <v>0</v>
      </c>
      <c r="AC349" s="4">
        <v>0</v>
      </c>
      <c r="AD349" s="3">
        <f>SUM(Table39[[#This Row],[CNA Hours]], Table39[[#This Row],[NA in Training Hours]], Table39[[#This Row],[Med Aide/Tech Hours]])</f>
        <v>118.86666666666666</v>
      </c>
      <c r="AE349" s="3">
        <f>SUM(Table39[[#This Row],[CNA Hours Contract]], Table39[[#This Row],[NA in Training Hours Contract]], Table39[[#This Row],[Med Aide/Tech Hours Contract]])</f>
        <v>7.8444444444444441</v>
      </c>
      <c r="AF349" s="4">
        <f>Table39[[#This Row],[CNA/NA/Med Aide Contract Hours]]/Table39[[#This Row],[Total CNA, NA in Training, Med Aide/Tech Hours]]</f>
        <v>6.5993643671714342E-2</v>
      </c>
      <c r="AG349" s="3">
        <v>118.86666666666666</v>
      </c>
      <c r="AH349" s="3">
        <v>7.8444444444444441</v>
      </c>
      <c r="AI349" s="4">
        <f>Table39[[#This Row],[CNA Hours Contract]]/Table39[[#This Row],[CNA Hours]]</f>
        <v>6.5993643671714342E-2</v>
      </c>
      <c r="AJ349" s="3">
        <v>0</v>
      </c>
      <c r="AK349" s="3">
        <v>0</v>
      </c>
      <c r="AL349" s="4">
        <v>0</v>
      </c>
      <c r="AM349" s="3">
        <v>0</v>
      </c>
      <c r="AN349" s="3">
        <v>0</v>
      </c>
      <c r="AO349" s="4">
        <v>0</v>
      </c>
      <c r="AP349" s="1" t="s">
        <v>347</v>
      </c>
      <c r="AQ349" s="1">
        <v>3</v>
      </c>
    </row>
    <row r="350" spans="1:43" x14ac:dyDescent="0.2">
      <c r="A350" s="1" t="s">
        <v>681</v>
      </c>
      <c r="B350" s="1" t="s">
        <v>1040</v>
      </c>
      <c r="C350" s="1" t="s">
        <v>1365</v>
      </c>
      <c r="D350" s="1" t="s">
        <v>1711</v>
      </c>
      <c r="E350" s="3">
        <v>67.088888888888889</v>
      </c>
      <c r="F350" s="3">
        <f t="shared" si="17"/>
        <v>287.13611111111112</v>
      </c>
      <c r="G350" s="3">
        <f>SUM(Table39[[#This Row],[RN Hours Contract (W/ Admin, DON)]], Table39[[#This Row],[LPN Contract Hours (w/ Admin)]], Table39[[#This Row],[CNA/NA/Med Aide Contract Hours]])</f>
        <v>7.7833333333333332</v>
      </c>
      <c r="H350" s="4">
        <f>Table39[[#This Row],[Total Contract Hours]]/Table39[[#This Row],[Total Hours Nurse Staffing]]</f>
        <v>2.7106772823573797E-2</v>
      </c>
      <c r="I350" s="3">
        <f>SUM(Table39[[#This Row],[RN Hours]], Table39[[#This Row],[RN Admin Hours]], Table39[[#This Row],[RN DON Hours]])</f>
        <v>54.591666666666669</v>
      </c>
      <c r="J350" s="3">
        <f t="shared" si="15"/>
        <v>0</v>
      </c>
      <c r="K350" s="4">
        <f>Table39[[#This Row],[RN Hours Contract (W/ Admin, DON)]]/Table39[[#This Row],[RN Hours (w/ Admin, DON)]]</f>
        <v>0</v>
      </c>
      <c r="L350" s="3">
        <v>39.772222222222226</v>
      </c>
      <c r="M350" s="3">
        <v>0</v>
      </c>
      <c r="N350" s="4">
        <f>Table39[[#This Row],[RN Hours Contract]]/Table39[[#This Row],[RN Hours]]</f>
        <v>0</v>
      </c>
      <c r="O350" s="3">
        <v>11.280555555555555</v>
      </c>
      <c r="P350" s="3">
        <v>0</v>
      </c>
      <c r="Q350" s="4">
        <f>Table39[[#This Row],[RN Admin Hours Contract]]/Table39[[#This Row],[RN Admin Hours]]</f>
        <v>0</v>
      </c>
      <c r="R350" s="3">
        <v>3.5388888888888888</v>
      </c>
      <c r="S350" s="3">
        <v>0</v>
      </c>
      <c r="T350" s="4">
        <f>Table39[[#This Row],[RN DON Hours Contract]]/Table39[[#This Row],[RN DON Hours]]</f>
        <v>0</v>
      </c>
      <c r="U350" s="3">
        <f>SUM(Table39[[#This Row],[LPN Hours]], Table39[[#This Row],[LPN Admin Hours]])</f>
        <v>83.769444444444446</v>
      </c>
      <c r="V350" s="3">
        <f>Table39[[#This Row],[LPN Hours Contract]]+Table39[[#This Row],[LPN Admin Hours Contract]]</f>
        <v>6.9833333333333334</v>
      </c>
      <c r="W350" s="4">
        <f t="shared" si="16"/>
        <v>8.3363729813973539E-2</v>
      </c>
      <c r="X350" s="3">
        <v>83.769444444444446</v>
      </c>
      <c r="Y350" s="3">
        <v>6.9833333333333334</v>
      </c>
      <c r="Z350" s="4">
        <f>Table39[[#This Row],[LPN Hours Contract]]/Table39[[#This Row],[LPN Hours]]</f>
        <v>8.3363729813973539E-2</v>
      </c>
      <c r="AA350" s="3">
        <v>0</v>
      </c>
      <c r="AB350" s="3">
        <v>0</v>
      </c>
      <c r="AC350" s="4">
        <v>0</v>
      </c>
      <c r="AD350" s="3">
        <f>SUM(Table39[[#This Row],[CNA Hours]], Table39[[#This Row],[NA in Training Hours]], Table39[[#This Row],[Med Aide/Tech Hours]])</f>
        <v>148.77500000000001</v>
      </c>
      <c r="AE350" s="3">
        <f>SUM(Table39[[#This Row],[CNA Hours Contract]], Table39[[#This Row],[NA in Training Hours Contract]], Table39[[#This Row],[Med Aide/Tech Hours Contract]])</f>
        <v>0.8</v>
      </c>
      <c r="AF350" s="4">
        <f>Table39[[#This Row],[CNA/NA/Med Aide Contract Hours]]/Table39[[#This Row],[Total CNA, NA in Training, Med Aide/Tech Hours]]</f>
        <v>5.3772475214249708E-3</v>
      </c>
      <c r="AG350" s="3">
        <v>148.77500000000001</v>
      </c>
      <c r="AH350" s="3">
        <v>0.8</v>
      </c>
      <c r="AI350" s="4">
        <f>Table39[[#This Row],[CNA Hours Contract]]/Table39[[#This Row],[CNA Hours]]</f>
        <v>5.3772475214249708E-3</v>
      </c>
      <c r="AJ350" s="3">
        <v>0</v>
      </c>
      <c r="AK350" s="3">
        <v>0</v>
      </c>
      <c r="AL350" s="4">
        <v>0</v>
      </c>
      <c r="AM350" s="3">
        <v>0</v>
      </c>
      <c r="AN350" s="3">
        <v>0</v>
      </c>
      <c r="AO350" s="4">
        <v>0</v>
      </c>
      <c r="AP350" s="1" t="s">
        <v>348</v>
      </c>
      <c r="AQ350" s="1">
        <v>3</v>
      </c>
    </row>
    <row r="351" spans="1:43" x14ac:dyDescent="0.2">
      <c r="A351" s="1" t="s">
        <v>681</v>
      </c>
      <c r="B351" s="1" t="s">
        <v>1041</v>
      </c>
      <c r="C351" s="1" t="s">
        <v>1463</v>
      </c>
      <c r="D351" s="1" t="s">
        <v>1689</v>
      </c>
      <c r="E351" s="3">
        <v>154.86666666666667</v>
      </c>
      <c r="F351" s="3">
        <f t="shared" si="17"/>
        <v>475.33777777777777</v>
      </c>
      <c r="G351" s="3">
        <f>SUM(Table39[[#This Row],[RN Hours Contract (W/ Admin, DON)]], Table39[[#This Row],[LPN Contract Hours (w/ Admin)]], Table39[[#This Row],[CNA/NA/Med Aide Contract Hours]])</f>
        <v>33.671111111111117</v>
      </c>
      <c r="H351" s="4">
        <f>Table39[[#This Row],[Total Contract Hours]]/Table39[[#This Row],[Total Hours Nurse Staffing]]</f>
        <v>7.0836177314845122E-2</v>
      </c>
      <c r="I351" s="3">
        <f>SUM(Table39[[#This Row],[RN Hours]], Table39[[#This Row],[RN Admin Hours]], Table39[[#This Row],[RN DON Hours]])</f>
        <v>77.75555555555556</v>
      </c>
      <c r="J351" s="3">
        <f t="shared" si="15"/>
        <v>0</v>
      </c>
      <c r="K351" s="4">
        <f>Table39[[#This Row],[RN Hours Contract (W/ Admin, DON)]]/Table39[[#This Row],[RN Hours (w/ Admin, DON)]]</f>
        <v>0</v>
      </c>
      <c r="L351" s="3">
        <v>40.321111111111115</v>
      </c>
      <c r="M351" s="3">
        <v>0</v>
      </c>
      <c r="N351" s="4">
        <f>Table39[[#This Row],[RN Hours Contract]]/Table39[[#This Row],[RN Hours]]</f>
        <v>0</v>
      </c>
      <c r="O351" s="3">
        <v>31.24</v>
      </c>
      <c r="P351" s="3">
        <v>0</v>
      </c>
      <c r="Q351" s="4">
        <f>Table39[[#This Row],[RN Admin Hours Contract]]/Table39[[#This Row],[RN Admin Hours]]</f>
        <v>0</v>
      </c>
      <c r="R351" s="3">
        <v>6.1944444444444446</v>
      </c>
      <c r="S351" s="3">
        <v>0</v>
      </c>
      <c r="T351" s="4">
        <f>Table39[[#This Row],[RN DON Hours Contract]]/Table39[[#This Row],[RN DON Hours]]</f>
        <v>0</v>
      </c>
      <c r="U351" s="3">
        <f>SUM(Table39[[#This Row],[LPN Hours]], Table39[[#This Row],[LPN Admin Hours]])</f>
        <v>120.37666666666667</v>
      </c>
      <c r="V351" s="3">
        <f>Table39[[#This Row],[LPN Hours Contract]]+Table39[[#This Row],[LPN Admin Hours Contract]]</f>
        <v>0</v>
      </c>
      <c r="W351" s="4">
        <f t="shared" si="16"/>
        <v>0</v>
      </c>
      <c r="X351" s="3">
        <v>120.37666666666667</v>
      </c>
      <c r="Y351" s="3">
        <v>0</v>
      </c>
      <c r="Z351" s="4">
        <f>Table39[[#This Row],[LPN Hours Contract]]/Table39[[#This Row],[LPN Hours]]</f>
        <v>0</v>
      </c>
      <c r="AA351" s="3">
        <v>0</v>
      </c>
      <c r="AB351" s="3">
        <v>0</v>
      </c>
      <c r="AC351" s="4">
        <v>0</v>
      </c>
      <c r="AD351" s="3">
        <f>SUM(Table39[[#This Row],[CNA Hours]], Table39[[#This Row],[NA in Training Hours]], Table39[[#This Row],[Med Aide/Tech Hours]])</f>
        <v>277.20555555555558</v>
      </c>
      <c r="AE351" s="3">
        <f>SUM(Table39[[#This Row],[CNA Hours Contract]], Table39[[#This Row],[NA in Training Hours Contract]], Table39[[#This Row],[Med Aide/Tech Hours Contract]])</f>
        <v>33.671111111111117</v>
      </c>
      <c r="AF351" s="4">
        <f>Table39[[#This Row],[CNA/NA/Med Aide Contract Hours]]/Table39[[#This Row],[Total CNA, NA in Training, Med Aide/Tech Hours]]</f>
        <v>0.12146622041405296</v>
      </c>
      <c r="AG351" s="3">
        <v>264.67444444444448</v>
      </c>
      <c r="AH351" s="3">
        <v>33.671111111111117</v>
      </c>
      <c r="AI351" s="4">
        <f>Table39[[#This Row],[CNA Hours Contract]]/Table39[[#This Row],[CNA Hours]]</f>
        <v>0.12721708430062928</v>
      </c>
      <c r="AJ351" s="3">
        <v>12.531111111111111</v>
      </c>
      <c r="AK351" s="3">
        <v>0</v>
      </c>
      <c r="AL351" s="4">
        <f>Table39[[#This Row],[NA in Training Hours Contract]]/Table39[[#This Row],[NA in Training Hours]]</f>
        <v>0</v>
      </c>
      <c r="AM351" s="3">
        <v>0</v>
      </c>
      <c r="AN351" s="3">
        <v>0</v>
      </c>
      <c r="AO351" s="4">
        <v>0</v>
      </c>
      <c r="AP351" s="1" t="s">
        <v>349</v>
      </c>
      <c r="AQ351" s="1">
        <v>3</v>
      </c>
    </row>
    <row r="352" spans="1:43" x14ac:dyDescent="0.2">
      <c r="A352" s="1" t="s">
        <v>681</v>
      </c>
      <c r="B352" s="1" t="s">
        <v>1042</v>
      </c>
      <c r="C352" s="1" t="s">
        <v>1612</v>
      </c>
      <c r="D352" s="1" t="s">
        <v>1700</v>
      </c>
      <c r="E352" s="3">
        <v>50.844444444444441</v>
      </c>
      <c r="F352" s="3">
        <f t="shared" si="17"/>
        <v>170.58333333333331</v>
      </c>
      <c r="G352" s="3">
        <f>SUM(Table39[[#This Row],[RN Hours Contract (W/ Admin, DON)]], Table39[[#This Row],[LPN Contract Hours (w/ Admin)]], Table39[[#This Row],[CNA/NA/Med Aide Contract Hours]])</f>
        <v>18.899999999999999</v>
      </c>
      <c r="H352" s="4">
        <f>Table39[[#This Row],[Total Contract Hours]]/Table39[[#This Row],[Total Hours Nurse Staffing]]</f>
        <v>0.11079628724963361</v>
      </c>
      <c r="I352" s="3">
        <f>SUM(Table39[[#This Row],[RN Hours]], Table39[[#This Row],[RN Admin Hours]], Table39[[#This Row],[RN DON Hours]])</f>
        <v>34.508333333333333</v>
      </c>
      <c r="J352" s="3">
        <f t="shared" si="15"/>
        <v>0.88888888888888884</v>
      </c>
      <c r="K352" s="4">
        <f>Table39[[#This Row],[RN Hours Contract (W/ Admin, DON)]]/Table39[[#This Row],[RN Hours (w/ Admin, DON)]]</f>
        <v>2.5758673428318439E-2</v>
      </c>
      <c r="L352" s="3">
        <v>26.591666666666665</v>
      </c>
      <c r="M352" s="3">
        <v>0.88888888888888884</v>
      </c>
      <c r="N352" s="4">
        <f>Table39[[#This Row],[RN Hours Contract]]/Table39[[#This Row],[RN Hours]]</f>
        <v>3.3427347748877054E-2</v>
      </c>
      <c r="O352" s="3">
        <v>5.083333333333333</v>
      </c>
      <c r="P352" s="3">
        <v>0</v>
      </c>
      <c r="Q352" s="4">
        <f>Table39[[#This Row],[RN Admin Hours Contract]]/Table39[[#This Row],[RN Admin Hours]]</f>
        <v>0</v>
      </c>
      <c r="R352" s="3">
        <v>2.8333333333333335</v>
      </c>
      <c r="S352" s="3">
        <v>0</v>
      </c>
      <c r="T352" s="4">
        <f>Table39[[#This Row],[RN DON Hours Contract]]/Table39[[#This Row],[RN DON Hours]]</f>
        <v>0</v>
      </c>
      <c r="U352" s="3">
        <f>SUM(Table39[[#This Row],[LPN Hours]], Table39[[#This Row],[LPN Admin Hours]])</f>
        <v>54.619444444444447</v>
      </c>
      <c r="V352" s="3">
        <f>Table39[[#This Row],[LPN Hours Contract]]+Table39[[#This Row],[LPN Admin Hours Contract]]</f>
        <v>3.9944444444444445</v>
      </c>
      <c r="W352" s="4">
        <f t="shared" si="16"/>
        <v>7.3132278899455824E-2</v>
      </c>
      <c r="X352" s="3">
        <v>54.619444444444447</v>
      </c>
      <c r="Y352" s="3">
        <v>3.9944444444444445</v>
      </c>
      <c r="Z352" s="4">
        <f>Table39[[#This Row],[LPN Hours Contract]]/Table39[[#This Row],[LPN Hours]]</f>
        <v>7.3132278899455824E-2</v>
      </c>
      <c r="AA352" s="3">
        <v>0</v>
      </c>
      <c r="AB352" s="3">
        <v>0</v>
      </c>
      <c r="AC352" s="4">
        <v>0</v>
      </c>
      <c r="AD352" s="3">
        <f>SUM(Table39[[#This Row],[CNA Hours]], Table39[[#This Row],[NA in Training Hours]], Table39[[#This Row],[Med Aide/Tech Hours]])</f>
        <v>81.455555555555549</v>
      </c>
      <c r="AE352" s="3">
        <f>SUM(Table39[[#This Row],[CNA Hours Contract]], Table39[[#This Row],[NA in Training Hours Contract]], Table39[[#This Row],[Med Aide/Tech Hours Contract]])</f>
        <v>14.016666666666667</v>
      </c>
      <c r="AF352" s="4">
        <f>Table39[[#This Row],[CNA/NA/Med Aide Contract Hours]]/Table39[[#This Row],[Total CNA, NA in Training, Med Aide/Tech Hours]]</f>
        <v>0.17207747919792662</v>
      </c>
      <c r="AG352" s="3">
        <v>81.455555555555549</v>
      </c>
      <c r="AH352" s="3">
        <v>14.016666666666667</v>
      </c>
      <c r="AI352" s="4">
        <f>Table39[[#This Row],[CNA Hours Contract]]/Table39[[#This Row],[CNA Hours]]</f>
        <v>0.17207747919792662</v>
      </c>
      <c r="AJ352" s="3">
        <v>0</v>
      </c>
      <c r="AK352" s="3">
        <v>0</v>
      </c>
      <c r="AL352" s="4">
        <v>0</v>
      </c>
      <c r="AM352" s="3">
        <v>0</v>
      </c>
      <c r="AN352" s="3">
        <v>0</v>
      </c>
      <c r="AO352" s="4">
        <v>0</v>
      </c>
      <c r="AP352" s="1" t="s">
        <v>350</v>
      </c>
      <c r="AQ352" s="1">
        <v>3</v>
      </c>
    </row>
    <row r="353" spans="1:43" x14ac:dyDescent="0.2">
      <c r="A353" s="1" t="s">
        <v>681</v>
      </c>
      <c r="B353" s="1" t="s">
        <v>1043</v>
      </c>
      <c r="C353" s="1" t="s">
        <v>1469</v>
      </c>
      <c r="D353" s="1" t="s">
        <v>1706</v>
      </c>
      <c r="E353" s="3">
        <v>105.33333333333333</v>
      </c>
      <c r="F353" s="3">
        <f t="shared" si="17"/>
        <v>447.47922222222223</v>
      </c>
      <c r="G353" s="3">
        <f>SUM(Table39[[#This Row],[RN Hours Contract (W/ Admin, DON)]], Table39[[#This Row],[LPN Contract Hours (w/ Admin)]], Table39[[#This Row],[CNA/NA/Med Aide Contract Hours]])</f>
        <v>133.47044444444444</v>
      </c>
      <c r="H353" s="4">
        <f>Table39[[#This Row],[Total Contract Hours]]/Table39[[#This Row],[Total Hours Nurse Staffing]]</f>
        <v>0.29827182540815672</v>
      </c>
      <c r="I353" s="3">
        <f>SUM(Table39[[#This Row],[RN Hours]], Table39[[#This Row],[RN Admin Hours]], Table39[[#This Row],[RN DON Hours]])</f>
        <v>57.850999999999999</v>
      </c>
      <c r="J353" s="3">
        <f t="shared" si="15"/>
        <v>6.3370000000000033</v>
      </c>
      <c r="K353" s="4">
        <f>Table39[[#This Row],[RN Hours Contract (W/ Admin, DON)]]/Table39[[#This Row],[RN Hours (w/ Admin, DON)]]</f>
        <v>0.10954002523724747</v>
      </c>
      <c r="L353" s="3">
        <v>28.059222222222221</v>
      </c>
      <c r="M353" s="3">
        <v>6.3370000000000033</v>
      </c>
      <c r="N353" s="4">
        <f>Table39[[#This Row],[RN Hours Contract]]/Table39[[#This Row],[RN Hours]]</f>
        <v>0.22584375111371596</v>
      </c>
      <c r="O353" s="3">
        <v>23.905666666666665</v>
      </c>
      <c r="P353" s="3">
        <v>0</v>
      </c>
      <c r="Q353" s="4">
        <f>Table39[[#This Row],[RN Admin Hours Contract]]/Table39[[#This Row],[RN Admin Hours]]</f>
        <v>0</v>
      </c>
      <c r="R353" s="3">
        <v>5.8861111111111111</v>
      </c>
      <c r="S353" s="3">
        <v>0</v>
      </c>
      <c r="T353" s="4">
        <f>Table39[[#This Row],[RN DON Hours Contract]]/Table39[[#This Row],[RN DON Hours]]</f>
        <v>0</v>
      </c>
      <c r="U353" s="3">
        <f>SUM(Table39[[#This Row],[LPN Hours]], Table39[[#This Row],[LPN Admin Hours]])</f>
        <v>117.31211111111112</v>
      </c>
      <c r="V353" s="3">
        <f>Table39[[#This Row],[LPN Hours Contract]]+Table39[[#This Row],[LPN Admin Hours Contract]]</f>
        <v>40.254666666666658</v>
      </c>
      <c r="W353" s="4">
        <f t="shared" si="16"/>
        <v>0.34314160989345599</v>
      </c>
      <c r="X353" s="3">
        <v>103.21022222222223</v>
      </c>
      <c r="Y353" s="3">
        <v>31.813888888888879</v>
      </c>
      <c r="Z353" s="4">
        <f>Table39[[#This Row],[LPN Hours Contract]]/Table39[[#This Row],[LPN Hours]]</f>
        <v>0.30824358483009856</v>
      </c>
      <c r="AA353" s="3">
        <v>14.10188888888889</v>
      </c>
      <c r="AB353" s="3">
        <v>8.4407777777777806</v>
      </c>
      <c r="AC353" s="4">
        <f>Table39[[#This Row],[LPN Admin Hours Contract]]/Table39[[#This Row],[LPN Admin Hours]]</f>
        <v>0.59855653694934496</v>
      </c>
      <c r="AD353" s="3">
        <f>SUM(Table39[[#This Row],[CNA Hours]], Table39[[#This Row],[NA in Training Hours]], Table39[[#This Row],[Med Aide/Tech Hours]])</f>
        <v>272.31611111111113</v>
      </c>
      <c r="AE353" s="3">
        <f>SUM(Table39[[#This Row],[CNA Hours Contract]], Table39[[#This Row],[NA in Training Hours Contract]], Table39[[#This Row],[Med Aide/Tech Hours Contract]])</f>
        <v>86.878777777777785</v>
      </c>
      <c r="AF353" s="4">
        <f>Table39[[#This Row],[CNA/NA/Med Aide Contract Hours]]/Table39[[#This Row],[Total CNA, NA in Training, Med Aide/Tech Hours]]</f>
        <v>0.3190364955760156</v>
      </c>
      <c r="AG353" s="3">
        <v>272.31611111111113</v>
      </c>
      <c r="AH353" s="3">
        <v>86.878777777777785</v>
      </c>
      <c r="AI353" s="4">
        <f>Table39[[#This Row],[CNA Hours Contract]]/Table39[[#This Row],[CNA Hours]]</f>
        <v>0.3190364955760156</v>
      </c>
      <c r="AJ353" s="3">
        <v>0</v>
      </c>
      <c r="AK353" s="3">
        <v>0</v>
      </c>
      <c r="AL353" s="4">
        <v>0</v>
      </c>
      <c r="AM353" s="3">
        <v>0</v>
      </c>
      <c r="AN353" s="3">
        <v>0</v>
      </c>
      <c r="AO353" s="4">
        <v>0</v>
      </c>
      <c r="AP353" s="1" t="s">
        <v>351</v>
      </c>
      <c r="AQ353" s="1">
        <v>3</v>
      </c>
    </row>
    <row r="354" spans="1:43" x14ac:dyDescent="0.2">
      <c r="A354" s="1" t="s">
        <v>681</v>
      </c>
      <c r="B354" s="1" t="s">
        <v>1044</v>
      </c>
      <c r="C354" s="1" t="s">
        <v>1467</v>
      </c>
      <c r="D354" s="1" t="s">
        <v>1721</v>
      </c>
      <c r="E354" s="3">
        <v>180.11111111111111</v>
      </c>
      <c r="F354" s="3">
        <f t="shared" si="17"/>
        <v>770.41388888888889</v>
      </c>
      <c r="G354" s="3">
        <f>SUM(Table39[[#This Row],[RN Hours Contract (W/ Admin, DON)]], Table39[[#This Row],[LPN Contract Hours (w/ Admin)]], Table39[[#This Row],[CNA/NA/Med Aide Contract Hours]])</f>
        <v>28.944444444444443</v>
      </c>
      <c r="H354" s="4">
        <f>Table39[[#This Row],[Total Contract Hours]]/Table39[[#This Row],[Total Hours Nurse Staffing]]</f>
        <v>3.7569993041258486E-2</v>
      </c>
      <c r="I354" s="3">
        <f>SUM(Table39[[#This Row],[RN Hours]], Table39[[#This Row],[RN Admin Hours]], Table39[[#This Row],[RN DON Hours]])</f>
        <v>200.47222222222223</v>
      </c>
      <c r="J354" s="3">
        <f t="shared" si="15"/>
        <v>5.1277777777777782</v>
      </c>
      <c r="K354" s="4">
        <f>Table39[[#This Row],[RN Hours Contract (W/ Admin, DON)]]/Table39[[#This Row],[RN Hours (w/ Admin, DON)]]</f>
        <v>2.5578495219620342E-2</v>
      </c>
      <c r="L354" s="3">
        <v>174.71666666666667</v>
      </c>
      <c r="M354" s="3">
        <v>5.1277777777777782</v>
      </c>
      <c r="N354" s="4">
        <f>Table39[[#This Row],[RN Hours Contract]]/Table39[[#This Row],[RN Hours]]</f>
        <v>2.9349104899996821E-2</v>
      </c>
      <c r="O354" s="3">
        <v>21.066666666666666</v>
      </c>
      <c r="P354" s="3">
        <v>0</v>
      </c>
      <c r="Q354" s="4">
        <f>Table39[[#This Row],[RN Admin Hours Contract]]/Table39[[#This Row],[RN Admin Hours]]</f>
        <v>0</v>
      </c>
      <c r="R354" s="3">
        <v>4.6888888888888891</v>
      </c>
      <c r="S354" s="3">
        <v>0</v>
      </c>
      <c r="T354" s="4">
        <f>Table39[[#This Row],[RN DON Hours Contract]]/Table39[[#This Row],[RN DON Hours]]</f>
        <v>0</v>
      </c>
      <c r="U354" s="3">
        <f>SUM(Table39[[#This Row],[LPN Hours]], Table39[[#This Row],[LPN Admin Hours]])</f>
        <v>140.38888888888889</v>
      </c>
      <c r="V354" s="3">
        <f>Table39[[#This Row],[LPN Hours Contract]]+Table39[[#This Row],[LPN Admin Hours Contract]]</f>
        <v>16.836111111111112</v>
      </c>
      <c r="W354" s="4">
        <f t="shared" si="16"/>
        <v>0.1199248120300752</v>
      </c>
      <c r="X354" s="3">
        <v>140.38888888888889</v>
      </c>
      <c r="Y354" s="3">
        <v>16.836111111111112</v>
      </c>
      <c r="Z354" s="4">
        <f>Table39[[#This Row],[LPN Hours Contract]]/Table39[[#This Row],[LPN Hours]]</f>
        <v>0.1199248120300752</v>
      </c>
      <c r="AA354" s="3">
        <v>0</v>
      </c>
      <c r="AB354" s="3">
        <v>0</v>
      </c>
      <c r="AC354" s="4">
        <v>0</v>
      </c>
      <c r="AD354" s="3">
        <f>SUM(Table39[[#This Row],[CNA Hours]], Table39[[#This Row],[NA in Training Hours]], Table39[[#This Row],[Med Aide/Tech Hours]])</f>
        <v>429.55277777777781</v>
      </c>
      <c r="AE354" s="3">
        <f>SUM(Table39[[#This Row],[CNA Hours Contract]], Table39[[#This Row],[NA in Training Hours Contract]], Table39[[#This Row],[Med Aide/Tech Hours Contract]])</f>
        <v>6.9805555555555552</v>
      </c>
      <c r="AF354" s="4">
        <f>Table39[[#This Row],[CNA/NA/Med Aide Contract Hours]]/Table39[[#This Row],[Total CNA, NA in Training, Med Aide/Tech Hours]]</f>
        <v>1.6250751750851982E-2</v>
      </c>
      <c r="AG354" s="3">
        <v>429.55277777777781</v>
      </c>
      <c r="AH354" s="3">
        <v>6.9805555555555552</v>
      </c>
      <c r="AI354" s="4">
        <f>Table39[[#This Row],[CNA Hours Contract]]/Table39[[#This Row],[CNA Hours]]</f>
        <v>1.6250751750851982E-2</v>
      </c>
      <c r="AJ354" s="3">
        <v>0</v>
      </c>
      <c r="AK354" s="3">
        <v>0</v>
      </c>
      <c r="AL354" s="4">
        <v>0</v>
      </c>
      <c r="AM354" s="3">
        <v>0</v>
      </c>
      <c r="AN354" s="3">
        <v>0</v>
      </c>
      <c r="AO354" s="4">
        <v>0</v>
      </c>
      <c r="AP354" s="1" t="s">
        <v>352</v>
      </c>
      <c r="AQ354" s="1">
        <v>3</v>
      </c>
    </row>
    <row r="355" spans="1:43" x14ac:dyDescent="0.2">
      <c r="A355" s="1" t="s">
        <v>681</v>
      </c>
      <c r="B355" s="1" t="s">
        <v>1045</v>
      </c>
      <c r="C355" s="1" t="s">
        <v>1613</v>
      </c>
      <c r="D355" s="1" t="s">
        <v>1687</v>
      </c>
      <c r="E355" s="3">
        <v>46.06666666666667</v>
      </c>
      <c r="F355" s="3">
        <f t="shared" si="17"/>
        <v>157.52222222222224</v>
      </c>
      <c r="G355" s="3">
        <f>SUM(Table39[[#This Row],[RN Hours Contract (W/ Admin, DON)]], Table39[[#This Row],[LPN Contract Hours (w/ Admin)]], Table39[[#This Row],[CNA/NA/Med Aide Contract Hours]])</f>
        <v>11.808333333333334</v>
      </c>
      <c r="H355" s="4">
        <f>Table39[[#This Row],[Total Contract Hours]]/Table39[[#This Row],[Total Hours Nurse Staffing]]</f>
        <v>7.4962968187909984E-2</v>
      </c>
      <c r="I355" s="3">
        <f>SUM(Table39[[#This Row],[RN Hours]], Table39[[#This Row],[RN Admin Hours]], Table39[[#This Row],[RN DON Hours]])</f>
        <v>38.527777777777779</v>
      </c>
      <c r="J355" s="3">
        <f t="shared" si="15"/>
        <v>9.7277777777777779</v>
      </c>
      <c r="K355" s="4">
        <f>Table39[[#This Row],[RN Hours Contract (W/ Admin, DON)]]/Table39[[#This Row],[RN Hours (w/ Admin, DON)]]</f>
        <v>0.2524873828406633</v>
      </c>
      <c r="L355" s="3">
        <v>24.477777777777778</v>
      </c>
      <c r="M355" s="3">
        <v>9.7277777777777779</v>
      </c>
      <c r="N355" s="4">
        <f>Table39[[#This Row],[RN Hours Contract]]/Table39[[#This Row],[RN Hours]]</f>
        <v>0.39741261915569676</v>
      </c>
      <c r="O355" s="3">
        <v>9.1416666666666675</v>
      </c>
      <c r="P355" s="3">
        <v>0</v>
      </c>
      <c r="Q355" s="4">
        <f>Table39[[#This Row],[RN Admin Hours Contract]]/Table39[[#This Row],[RN Admin Hours]]</f>
        <v>0</v>
      </c>
      <c r="R355" s="3">
        <v>4.9083333333333332</v>
      </c>
      <c r="S355" s="3">
        <v>0</v>
      </c>
      <c r="T355" s="4">
        <f>Table39[[#This Row],[RN DON Hours Contract]]/Table39[[#This Row],[RN DON Hours]]</f>
        <v>0</v>
      </c>
      <c r="U355" s="3">
        <f>SUM(Table39[[#This Row],[LPN Hours]], Table39[[#This Row],[LPN Admin Hours]])</f>
        <v>40.527777777777779</v>
      </c>
      <c r="V355" s="3">
        <f>Table39[[#This Row],[LPN Hours Contract]]+Table39[[#This Row],[LPN Admin Hours Contract]]</f>
        <v>1.7916666666666667</v>
      </c>
      <c r="W355" s="4">
        <f t="shared" si="16"/>
        <v>4.4208361891706648E-2</v>
      </c>
      <c r="X355" s="3">
        <v>40.527777777777779</v>
      </c>
      <c r="Y355" s="3">
        <v>1.7916666666666667</v>
      </c>
      <c r="Z355" s="4">
        <f>Table39[[#This Row],[LPN Hours Contract]]/Table39[[#This Row],[LPN Hours]]</f>
        <v>4.4208361891706648E-2</v>
      </c>
      <c r="AA355" s="3">
        <v>0</v>
      </c>
      <c r="AB355" s="3">
        <v>0</v>
      </c>
      <c r="AC355" s="4">
        <v>0</v>
      </c>
      <c r="AD355" s="3">
        <f>SUM(Table39[[#This Row],[CNA Hours]], Table39[[#This Row],[NA in Training Hours]], Table39[[#This Row],[Med Aide/Tech Hours]])</f>
        <v>78.466666666666669</v>
      </c>
      <c r="AE355" s="3">
        <f>SUM(Table39[[#This Row],[CNA Hours Contract]], Table39[[#This Row],[NA in Training Hours Contract]], Table39[[#This Row],[Med Aide/Tech Hours Contract]])</f>
        <v>0.28888888888888886</v>
      </c>
      <c r="AF355" s="4">
        <f>Table39[[#This Row],[CNA/NA/Med Aide Contract Hours]]/Table39[[#This Row],[Total CNA, NA in Training, Med Aide/Tech Hours]]</f>
        <v>3.6816765788728403E-3</v>
      </c>
      <c r="AG355" s="3">
        <v>77.466666666666669</v>
      </c>
      <c r="AH355" s="3">
        <v>0.28888888888888886</v>
      </c>
      <c r="AI355" s="4">
        <f>Table39[[#This Row],[CNA Hours Contract]]/Table39[[#This Row],[CNA Hours]]</f>
        <v>3.7292025243832469E-3</v>
      </c>
      <c r="AJ355" s="3">
        <v>1</v>
      </c>
      <c r="AK355" s="3">
        <v>0</v>
      </c>
      <c r="AL355" s="4">
        <f>Table39[[#This Row],[NA in Training Hours Contract]]/Table39[[#This Row],[NA in Training Hours]]</f>
        <v>0</v>
      </c>
      <c r="AM355" s="3">
        <v>0</v>
      </c>
      <c r="AN355" s="3">
        <v>0</v>
      </c>
      <c r="AO355" s="4">
        <v>0</v>
      </c>
      <c r="AP355" s="1" t="s">
        <v>353</v>
      </c>
      <c r="AQ355" s="1">
        <v>3</v>
      </c>
    </row>
    <row r="356" spans="1:43" x14ac:dyDescent="0.2">
      <c r="A356" s="1" t="s">
        <v>681</v>
      </c>
      <c r="B356" s="1" t="s">
        <v>1046</v>
      </c>
      <c r="C356" s="1" t="s">
        <v>1614</v>
      </c>
      <c r="D356" s="1" t="s">
        <v>1698</v>
      </c>
      <c r="E356" s="3">
        <v>120.04444444444445</v>
      </c>
      <c r="F356" s="3">
        <f t="shared" si="17"/>
        <v>443.10911111111113</v>
      </c>
      <c r="G356" s="3">
        <f>SUM(Table39[[#This Row],[RN Hours Contract (W/ Admin, DON)]], Table39[[#This Row],[LPN Contract Hours (w/ Admin)]], Table39[[#This Row],[CNA/NA/Med Aide Contract Hours]])</f>
        <v>0.46666666666666667</v>
      </c>
      <c r="H356" s="4">
        <f>Table39[[#This Row],[Total Contract Hours]]/Table39[[#This Row],[Total Hours Nurse Staffing]]</f>
        <v>1.0531642319348482E-3</v>
      </c>
      <c r="I356" s="3">
        <f>SUM(Table39[[#This Row],[RN Hours]], Table39[[#This Row],[RN Admin Hours]], Table39[[#This Row],[RN DON Hours]])</f>
        <v>70.041555555555547</v>
      </c>
      <c r="J356" s="3">
        <f t="shared" si="15"/>
        <v>0</v>
      </c>
      <c r="K356" s="4">
        <f>Table39[[#This Row],[RN Hours Contract (W/ Admin, DON)]]/Table39[[#This Row],[RN Hours (w/ Admin, DON)]]</f>
        <v>0</v>
      </c>
      <c r="L356" s="3">
        <v>44.485999999999997</v>
      </c>
      <c r="M356" s="3">
        <v>0</v>
      </c>
      <c r="N356" s="4">
        <f>Table39[[#This Row],[RN Hours Contract]]/Table39[[#This Row],[RN Hours]]</f>
        <v>0</v>
      </c>
      <c r="O356" s="3">
        <v>21.111111111111111</v>
      </c>
      <c r="P356" s="3">
        <v>0</v>
      </c>
      <c r="Q356" s="4">
        <f>Table39[[#This Row],[RN Admin Hours Contract]]/Table39[[#This Row],[RN Admin Hours]]</f>
        <v>0</v>
      </c>
      <c r="R356" s="3">
        <v>4.4444444444444446</v>
      </c>
      <c r="S356" s="3">
        <v>0</v>
      </c>
      <c r="T356" s="4">
        <f>Table39[[#This Row],[RN DON Hours Contract]]/Table39[[#This Row],[RN DON Hours]]</f>
        <v>0</v>
      </c>
      <c r="U356" s="3">
        <f>SUM(Table39[[#This Row],[LPN Hours]], Table39[[#This Row],[LPN Admin Hours]])</f>
        <v>93.111999999999995</v>
      </c>
      <c r="V356" s="3">
        <f>Table39[[#This Row],[LPN Hours Contract]]+Table39[[#This Row],[LPN Admin Hours Contract]]</f>
        <v>0.46666666666666667</v>
      </c>
      <c r="W356" s="4">
        <f t="shared" si="16"/>
        <v>5.011885328063694E-3</v>
      </c>
      <c r="X356" s="3">
        <v>91.148111111111106</v>
      </c>
      <c r="Y356" s="3">
        <v>0.46666666666666667</v>
      </c>
      <c r="Z356" s="4">
        <f>Table39[[#This Row],[LPN Hours Contract]]/Table39[[#This Row],[LPN Hours]]</f>
        <v>5.1198720519593875E-3</v>
      </c>
      <c r="AA356" s="3">
        <v>1.9638888888888888</v>
      </c>
      <c r="AB356" s="3">
        <v>0</v>
      </c>
      <c r="AC356" s="4">
        <f>Table39[[#This Row],[LPN Admin Hours Contract]]/Table39[[#This Row],[LPN Admin Hours]]</f>
        <v>0</v>
      </c>
      <c r="AD356" s="3">
        <f>SUM(Table39[[#This Row],[CNA Hours]], Table39[[#This Row],[NA in Training Hours]], Table39[[#This Row],[Med Aide/Tech Hours]])</f>
        <v>279.95555555555558</v>
      </c>
      <c r="AE356" s="3">
        <f>SUM(Table39[[#This Row],[CNA Hours Contract]], Table39[[#This Row],[NA in Training Hours Contract]], Table39[[#This Row],[Med Aide/Tech Hours Contract]])</f>
        <v>0</v>
      </c>
      <c r="AF356" s="4">
        <f>Table39[[#This Row],[CNA/NA/Med Aide Contract Hours]]/Table39[[#This Row],[Total CNA, NA in Training, Med Aide/Tech Hours]]</f>
        <v>0</v>
      </c>
      <c r="AG356" s="3">
        <v>266.42911111111113</v>
      </c>
      <c r="AH356" s="3">
        <v>0</v>
      </c>
      <c r="AI356" s="4">
        <f>Table39[[#This Row],[CNA Hours Contract]]/Table39[[#This Row],[CNA Hours]]</f>
        <v>0</v>
      </c>
      <c r="AJ356" s="3">
        <v>13.526444444444445</v>
      </c>
      <c r="AK356" s="3">
        <v>0</v>
      </c>
      <c r="AL356" s="4">
        <f>Table39[[#This Row],[NA in Training Hours Contract]]/Table39[[#This Row],[NA in Training Hours]]</f>
        <v>0</v>
      </c>
      <c r="AM356" s="3">
        <v>0</v>
      </c>
      <c r="AN356" s="3">
        <v>0</v>
      </c>
      <c r="AO356" s="4">
        <v>0</v>
      </c>
      <c r="AP356" s="1" t="s">
        <v>354</v>
      </c>
      <c r="AQ356" s="1">
        <v>3</v>
      </c>
    </row>
    <row r="357" spans="1:43" x14ac:dyDescent="0.2">
      <c r="A357" s="1" t="s">
        <v>681</v>
      </c>
      <c r="B357" s="1" t="s">
        <v>1047</v>
      </c>
      <c r="C357" s="1" t="s">
        <v>1608</v>
      </c>
      <c r="D357" s="1" t="s">
        <v>1721</v>
      </c>
      <c r="E357" s="3">
        <v>90.511111111111106</v>
      </c>
      <c r="F357" s="3">
        <f t="shared" si="17"/>
        <v>372.74155555555558</v>
      </c>
      <c r="G357" s="3">
        <f>SUM(Table39[[#This Row],[RN Hours Contract (W/ Admin, DON)]], Table39[[#This Row],[LPN Contract Hours (w/ Admin)]], Table39[[#This Row],[CNA/NA/Med Aide Contract Hours]])</f>
        <v>30.477666666666661</v>
      </c>
      <c r="H357" s="4">
        <f>Table39[[#This Row],[Total Contract Hours]]/Table39[[#This Row],[Total Hours Nurse Staffing]]</f>
        <v>8.1766216329813249E-2</v>
      </c>
      <c r="I357" s="3">
        <f>SUM(Table39[[#This Row],[RN Hours]], Table39[[#This Row],[RN Admin Hours]], Table39[[#This Row],[RN DON Hours]])</f>
        <v>101.15055555555554</v>
      </c>
      <c r="J357" s="3">
        <f t="shared" si="15"/>
        <v>0.74777777777777776</v>
      </c>
      <c r="K357" s="4">
        <f>Table39[[#This Row],[RN Hours Contract (W/ Admin, DON)]]/Table39[[#This Row],[RN Hours (w/ Admin, DON)]]</f>
        <v>7.3927204222528579E-3</v>
      </c>
      <c r="L357" s="3">
        <v>53.122777777777777</v>
      </c>
      <c r="M357" s="3">
        <v>0.74777777777777776</v>
      </c>
      <c r="N357" s="4">
        <f>Table39[[#This Row],[RN Hours Contract]]/Table39[[#This Row],[RN Hours]]</f>
        <v>1.4076405810439129E-2</v>
      </c>
      <c r="O357" s="3">
        <v>37.894444444444446</v>
      </c>
      <c r="P357" s="3">
        <v>0</v>
      </c>
      <c r="Q357" s="4">
        <f>Table39[[#This Row],[RN Admin Hours Contract]]/Table39[[#This Row],[RN Admin Hours]]</f>
        <v>0</v>
      </c>
      <c r="R357" s="3">
        <v>10.133333333333333</v>
      </c>
      <c r="S357" s="3">
        <v>0</v>
      </c>
      <c r="T357" s="4">
        <f>Table39[[#This Row],[RN DON Hours Contract]]/Table39[[#This Row],[RN DON Hours]]</f>
        <v>0</v>
      </c>
      <c r="U357" s="3">
        <f>SUM(Table39[[#This Row],[LPN Hours]], Table39[[#This Row],[LPN Admin Hours]])</f>
        <v>80.773777777777781</v>
      </c>
      <c r="V357" s="3">
        <f>Table39[[#This Row],[LPN Hours Contract]]+Table39[[#This Row],[LPN Admin Hours Contract]]</f>
        <v>11.348777777777777</v>
      </c>
      <c r="W357" s="4">
        <f t="shared" si="16"/>
        <v>0.14050076757583593</v>
      </c>
      <c r="X357" s="3">
        <v>74.945999999999998</v>
      </c>
      <c r="Y357" s="3">
        <v>11.348777777777777</v>
      </c>
      <c r="Z357" s="4">
        <f>Table39[[#This Row],[LPN Hours Contract]]/Table39[[#This Row],[LPN Hours]]</f>
        <v>0.15142606380297516</v>
      </c>
      <c r="AA357" s="3">
        <v>5.8277777777777775</v>
      </c>
      <c r="AB357" s="3">
        <v>0</v>
      </c>
      <c r="AC357" s="4">
        <f>Table39[[#This Row],[LPN Admin Hours Contract]]/Table39[[#This Row],[LPN Admin Hours]]</f>
        <v>0</v>
      </c>
      <c r="AD357" s="3">
        <f>SUM(Table39[[#This Row],[CNA Hours]], Table39[[#This Row],[NA in Training Hours]], Table39[[#This Row],[Med Aide/Tech Hours]])</f>
        <v>190.81722222222223</v>
      </c>
      <c r="AE357" s="3">
        <f>SUM(Table39[[#This Row],[CNA Hours Contract]], Table39[[#This Row],[NA in Training Hours Contract]], Table39[[#This Row],[Med Aide/Tech Hours Contract]])</f>
        <v>18.381111111111107</v>
      </c>
      <c r="AF357" s="4">
        <f>Table39[[#This Row],[CNA/NA/Med Aide Contract Hours]]/Table39[[#This Row],[Total CNA, NA in Training, Med Aide/Tech Hours]]</f>
        <v>9.6328365422408274E-2</v>
      </c>
      <c r="AG357" s="3">
        <v>178.23944444444444</v>
      </c>
      <c r="AH357" s="3">
        <v>18.381111111111107</v>
      </c>
      <c r="AI357" s="4">
        <f>Table39[[#This Row],[CNA Hours Contract]]/Table39[[#This Row],[CNA Hours]]</f>
        <v>0.10312594481206615</v>
      </c>
      <c r="AJ357" s="3">
        <v>12.577777777777778</v>
      </c>
      <c r="AK357" s="3">
        <v>0</v>
      </c>
      <c r="AL357" s="4">
        <f>Table39[[#This Row],[NA in Training Hours Contract]]/Table39[[#This Row],[NA in Training Hours]]</f>
        <v>0</v>
      </c>
      <c r="AM357" s="3">
        <v>0</v>
      </c>
      <c r="AN357" s="3">
        <v>0</v>
      </c>
      <c r="AO357" s="4">
        <v>0</v>
      </c>
      <c r="AP357" s="1" t="s">
        <v>355</v>
      </c>
      <c r="AQ357" s="1">
        <v>3</v>
      </c>
    </row>
    <row r="358" spans="1:43" x14ac:dyDescent="0.2">
      <c r="A358" s="1" t="s">
        <v>681</v>
      </c>
      <c r="B358" s="1" t="s">
        <v>1048</v>
      </c>
      <c r="C358" s="1" t="s">
        <v>1510</v>
      </c>
      <c r="D358" s="1" t="s">
        <v>1688</v>
      </c>
      <c r="E358" s="3">
        <v>101.66666666666667</v>
      </c>
      <c r="F358" s="3">
        <f t="shared" si="17"/>
        <v>344.20033333333333</v>
      </c>
      <c r="G358" s="3">
        <f>SUM(Table39[[#This Row],[RN Hours Contract (W/ Admin, DON)]], Table39[[#This Row],[LPN Contract Hours (w/ Admin)]], Table39[[#This Row],[CNA/NA/Med Aide Contract Hours]])</f>
        <v>19.079999999999998</v>
      </c>
      <c r="H358" s="4">
        <f>Table39[[#This Row],[Total Contract Hours]]/Table39[[#This Row],[Total Hours Nurse Staffing]]</f>
        <v>5.5432834173122045E-2</v>
      </c>
      <c r="I358" s="3">
        <f>SUM(Table39[[#This Row],[RN Hours]], Table39[[#This Row],[RN Admin Hours]], Table39[[#This Row],[RN DON Hours]])</f>
        <v>96.387666666666661</v>
      </c>
      <c r="J358" s="3">
        <f t="shared" si="15"/>
        <v>0.51111111111111107</v>
      </c>
      <c r="K358" s="4">
        <f>Table39[[#This Row],[RN Hours Contract (W/ Admin, DON)]]/Table39[[#This Row],[RN Hours (w/ Admin, DON)]]</f>
        <v>5.3026608982938107E-3</v>
      </c>
      <c r="L358" s="3">
        <v>50.542888888888882</v>
      </c>
      <c r="M358" s="3">
        <v>0.51111111111111107</v>
      </c>
      <c r="N358" s="4">
        <f>Table39[[#This Row],[RN Hours Contract]]/Table39[[#This Row],[RN Hours]]</f>
        <v>1.0112423772109936E-2</v>
      </c>
      <c r="O358" s="3">
        <v>40.25644444444444</v>
      </c>
      <c r="P358" s="3">
        <v>0</v>
      </c>
      <c r="Q358" s="4">
        <f>Table39[[#This Row],[RN Admin Hours Contract]]/Table39[[#This Row],[RN Admin Hours]]</f>
        <v>0</v>
      </c>
      <c r="R358" s="3">
        <v>5.5883333333333329</v>
      </c>
      <c r="S358" s="3">
        <v>0</v>
      </c>
      <c r="T358" s="4">
        <f>Table39[[#This Row],[RN DON Hours Contract]]/Table39[[#This Row],[RN DON Hours]]</f>
        <v>0</v>
      </c>
      <c r="U358" s="3">
        <f>SUM(Table39[[#This Row],[LPN Hours]], Table39[[#This Row],[LPN Admin Hours]])</f>
        <v>73.114999999999995</v>
      </c>
      <c r="V358" s="3">
        <f>Table39[[#This Row],[LPN Hours Contract]]+Table39[[#This Row],[LPN Admin Hours Contract]]</f>
        <v>4.0788888888888888</v>
      </c>
      <c r="W358" s="4">
        <f t="shared" si="16"/>
        <v>5.5787306146329603E-2</v>
      </c>
      <c r="X358" s="3">
        <v>67.85488888888888</v>
      </c>
      <c r="Y358" s="3">
        <v>4.0788888888888888</v>
      </c>
      <c r="Z358" s="4">
        <f>Table39[[#This Row],[LPN Hours Contract]]/Table39[[#This Row],[LPN Hours]]</f>
        <v>6.0111938221105832E-2</v>
      </c>
      <c r="AA358" s="3">
        <v>5.2601111111111107</v>
      </c>
      <c r="AB358" s="3">
        <v>0</v>
      </c>
      <c r="AC358" s="4">
        <f>Table39[[#This Row],[LPN Admin Hours Contract]]/Table39[[#This Row],[LPN Admin Hours]]</f>
        <v>0</v>
      </c>
      <c r="AD358" s="3">
        <f>SUM(Table39[[#This Row],[CNA Hours]], Table39[[#This Row],[NA in Training Hours]], Table39[[#This Row],[Med Aide/Tech Hours]])</f>
        <v>174.69766666666666</v>
      </c>
      <c r="AE358" s="3">
        <f>SUM(Table39[[#This Row],[CNA Hours Contract]], Table39[[#This Row],[NA in Training Hours Contract]], Table39[[#This Row],[Med Aide/Tech Hours Contract]])</f>
        <v>14.489999999999998</v>
      </c>
      <c r="AF358" s="4">
        <f>Table39[[#This Row],[CNA/NA/Med Aide Contract Hours]]/Table39[[#This Row],[Total CNA, NA in Training, Med Aide/Tech Hours]]</f>
        <v>8.2943294415304153E-2</v>
      </c>
      <c r="AG358" s="3">
        <v>174.69766666666666</v>
      </c>
      <c r="AH358" s="3">
        <v>14.489999999999998</v>
      </c>
      <c r="AI358" s="4">
        <f>Table39[[#This Row],[CNA Hours Contract]]/Table39[[#This Row],[CNA Hours]]</f>
        <v>8.2943294415304153E-2</v>
      </c>
      <c r="AJ358" s="3">
        <v>0</v>
      </c>
      <c r="AK358" s="3">
        <v>0</v>
      </c>
      <c r="AL358" s="4">
        <v>0</v>
      </c>
      <c r="AM358" s="3">
        <v>0</v>
      </c>
      <c r="AN358" s="3">
        <v>0</v>
      </c>
      <c r="AO358" s="4">
        <v>0</v>
      </c>
      <c r="AP358" s="1" t="s">
        <v>356</v>
      </c>
      <c r="AQ358" s="1">
        <v>3</v>
      </c>
    </row>
    <row r="359" spans="1:43" x14ac:dyDescent="0.2">
      <c r="A359" s="1" t="s">
        <v>681</v>
      </c>
      <c r="B359" s="1" t="s">
        <v>1049</v>
      </c>
      <c r="C359" s="1" t="s">
        <v>1379</v>
      </c>
      <c r="D359" s="1" t="s">
        <v>1752</v>
      </c>
      <c r="E359" s="3">
        <v>143.77777777777777</v>
      </c>
      <c r="F359" s="3">
        <f t="shared" si="17"/>
        <v>605.75833333333321</v>
      </c>
      <c r="G359" s="3">
        <f>SUM(Table39[[#This Row],[RN Hours Contract (W/ Admin, DON)]], Table39[[#This Row],[LPN Contract Hours (w/ Admin)]], Table39[[#This Row],[CNA/NA/Med Aide Contract Hours]])</f>
        <v>123.31388888888888</v>
      </c>
      <c r="H359" s="4">
        <f>Table39[[#This Row],[Total Contract Hours]]/Table39[[#This Row],[Total Hours Nurse Staffing]]</f>
        <v>0.20356944692832221</v>
      </c>
      <c r="I359" s="3">
        <f>SUM(Table39[[#This Row],[RN Hours]], Table39[[#This Row],[RN Admin Hours]], Table39[[#This Row],[RN DON Hours]])</f>
        <v>85.038888888888877</v>
      </c>
      <c r="J359" s="3">
        <f t="shared" si="15"/>
        <v>4.0583333333333336</v>
      </c>
      <c r="K359" s="4">
        <f>Table39[[#This Row],[RN Hours Contract (W/ Admin, DON)]]/Table39[[#This Row],[RN Hours (w/ Admin, DON)]]</f>
        <v>4.7723263866205012E-2</v>
      </c>
      <c r="L359" s="3">
        <v>67.638888888888886</v>
      </c>
      <c r="M359" s="3">
        <v>4.0583333333333336</v>
      </c>
      <c r="N359" s="4">
        <f>Table39[[#This Row],[RN Hours Contract]]/Table39[[#This Row],[RN Hours]]</f>
        <v>6.0000000000000005E-2</v>
      </c>
      <c r="O359" s="3">
        <v>10.280555555555555</v>
      </c>
      <c r="P359" s="3">
        <v>0</v>
      </c>
      <c r="Q359" s="4">
        <f>Table39[[#This Row],[RN Admin Hours Contract]]/Table39[[#This Row],[RN Admin Hours]]</f>
        <v>0</v>
      </c>
      <c r="R359" s="3">
        <v>7.1194444444444445</v>
      </c>
      <c r="S359" s="3">
        <v>0</v>
      </c>
      <c r="T359" s="4">
        <f>Table39[[#This Row],[RN DON Hours Contract]]/Table39[[#This Row],[RN DON Hours]]</f>
        <v>0</v>
      </c>
      <c r="U359" s="3">
        <f>SUM(Table39[[#This Row],[LPN Hours]], Table39[[#This Row],[LPN Admin Hours]])</f>
        <v>142.48333333333332</v>
      </c>
      <c r="V359" s="3">
        <f>Table39[[#This Row],[LPN Hours Contract]]+Table39[[#This Row],[LPN Admin Hours Contract]]</f>
        <v>19.941666666666666</v>
      </c>
      <c r="W359" s="4">
        <f t="shared" si="16"/>
        <v>0.1399578898116739</v>
      </c>
      <c r="X359" s="3">
        <v>132.29166666666666</v>
      </c>
      <c r="Y359" s="3">
        <v>19.941666666666666</v>
      </c>
      <c r="Z359" s="4">
        <f>Table39[[#This Row],[LPN Hours Contract]]/Table39[[#This Row],[LPN Hours]]</f>
        <v>0.15074015748031497</v>
      </c>
      <c r="AA359" s="3">
        <v>10.191666666666666</v>
      </c>
      <c r="AB359" s="3">
        <v>0</v>
      </c>
      <c r="AC359" s="4">
        <f>Table39[[#This Row],[LPN Admin Hours Contract]]/Table39[[#This Row],[LPN Admin Hours]]</f>
        <v>0</v>
      </c>
      <c r="AD359" s="3">
        <f>SUM(Table39[[#This Row],[CNA Hours]], Table39[[#This Row],[NA in Training Hours]], Table39[[#This Row],[Med Aide/Tech Hours]])</f>
        <v>378.23611111111109</v>
      </c>
      <c r="AE359" s="3">
        <f>SUM(Table39[[#This Row],[CNA Hours Contract]], Table39[[#This Row],[NA in Training Hours Contract]], Table39[[#This Row],[Med Aide/Tech Hours Contract]])</f>
        <v>99.313888888888883</v>
      </c>
      <c r="AF359" s="4">
        <f>Table39[[#This Row],[CNA/NA/Med Aide Contract Hours]]/Table39[[#This Row],[Total CNA, NA in Training, Med Aide/Tech Hours]]</f>
        <v>0.26257114530165609</v>
      </c>
      <c r="AG359" s="3">
        <v>378.23611111111109</v>
      </c>
      <c r="AH359" s="3">
        <v>99.313888888888883</v>
      </c>
      <c r="AI359" s="4">
        <f>Table39[[#This Row],[CNA Hours Contract]]/Table39[[#This Row],[CNA Hours]]</f>
        <v>0.26257114530165609</v>
      </c>
      <c r="AJ359" s="3">
        <v>0</v>
      </c>
      <c r="AK359" s="3">
        <v>0</v>
      </c>
      <c r="AL359" s="4">
        <v>0</v>
      </c>
      <c r="AM359" s="3">
        <v>0</v>
      </c>
      <c r="AN359" s="3">
        <v>0</v>
      </c>
      <c r="AO359" s="4">
        <v>0</v>
      </c>
      <c r="AP359" s="1" t="s">
        <v>357</v>
      </c>
      <c r="AQ359" s="1">
        <v>3</v>
      </c>
    </row>
    <row r="360" spans="1:43" x14ac:dyDescent="0.2">
      <c r="A360" s="1" t="s">
        <v>681</v>
      </c>
      <c r="B360" s="1" t="s">
        <v>1050</v>
      </c>
      <c r="C360" s="1" t="s">
        <v>1615</v>
      </c>
      <c r="D360" s="1" t="s">
        <v>1699</v>
      </c>
      <c r="E360" s="3">
        <v>83.36666666666666</v>
      </c>
      <c r="F360" s="3">
        <f t="shared" si="17"/>
        <v>282.13055555555559</v>
      </c>
      <c r="G360" s="3">
        <f>SUM(Table39[[#This Row],[RN Hours Contract (W/ Admin, DON)]], Table39[[#This Row],[LPN Contract Hours (w/ Admin)]], Table39[[#This Row],[CNA/NA/Med Aide Contract Hours]])</f>
        <v>85.591666666666669</v>
      </c>
      <c r="H360" s="4">
        <f>Table39[[#This Row],[Total Contract Hours]]/Table39[[#This Row],[Total Hours Nurse Staffing]]</f>
        <v>0.30337609656679826</v>
      </c>
      <c r="I360" s="3">
        <f>SUM(Table39[[#This Row],[RN Hours]], Table39[[#This Row],[RN Admin Hours]], Table39[[#This Row],[RN DON Hours]])</f>
        <v>44.30555555555555</v>
      </c>
      <c r="J360" s="3">
        <f t="shared" si="15"/>
        <v>0.53888888888888886</v>
      </c>
      <c r="K360" s="4">
        <f>Table39[[#This Row],[RN Hours Contract (W/ Admin, DON)]]/Table39[[#This Row],[RN Hours (w/ Admin, DON)]]</f>
        <v>1.2163009404388716E-2</v>
      </c>
      <c r="L360" s="3">
        <v>28.966666666666665</v>
      </c>
      <c r="M360" s="3">
        <v>0.53888888888888886</v>
      </c>
      <c r="N360" s="4">
        <f>Table39[[#This Row],[RN Hours Contract]]/Table39[[#This Row],[RN Hours]]</f>
        <v>1.8603759110088224E-2</v>
      </c>
      <c r="O360" s="3">
        <v>10.716666666666667</v>
      </c>
      <c r="P360" s="3">
        <v>0</v>
      </c>
      <c r="Q360" s="4">
        <f>Table39[[#This Row],[RN Admin Hours Contract]]/Table39[[#This Row],[RN Admin Hours]]</f>
        <v>0</v>
      </c>
      <c r="R360" s="3">
        <v>4.6222222222222218</v>
      </c>
      <c r="S360" s="3">
        <v>0</v>
      </c>
      <c r="T360" s="4">
        <f>Table39[[#This Row],[RN DON Hours Contract]]/Table39[[#This Row],[RN DON Hours]]</f>
        <v>0</v>
      </c>
      <c r="U360" s="3">
        <f>SUM(Table39[[#This Row],[LPN Hours]], Table39[[#This Row],[LPN Admin Hours]])</f>
        <v>71.661111111111111</v>
      </c>
      <c r="V360" s="3">
        <f>Table39[[#This Row],[LPN Hours Contract]]+Table39[[#This Row],[LPN Admin Hours Contract]]</f>
        <v>25.972222222222221</v>
      </c>
      <c r="W360" s="4">
        <f t="shared" si="16"/>
        <v>0.36243119621676095</v>
      </c>
      <c r="X360" s="3">
        <v>68.855555555555554</v>
      </c>
      <c r="Y360" s="3">
        <v>25.972222222222221</v>
      </c>
      <c r="Z360" s="4">
        <f>Table39[[#This Row],[LPN Hours Contract]]/Table39[[#This Row],[LPN Hours]]</f>
        <v>0.37719864450540586</v>
      </c>
      <c r="AA360" s="3">
        <v>2.8055555555555554</v>
      </c>
      <c r="AB360" s="3">
        <v>0</v>
      </c>
      <c r="AC360" s="4">
        <f>Table39[[#This Row],[LPN Admin Hours Contract]]/Table39[[#This Row],[LPN Admin Hours]]</f>
        <v>0</v>
      </c>
      <c r="AD360" s="3">
        <f>SUM(Table39[[#This Row],[CNA Hours]], Table39[[#This Row],[NA in Training Hours]], Table39[[#This Row],[Med Aide/Tech Hours]])</f>
        <v>166.16388888888889</v>
      </c>
      <c r="AE360" s="3">
        <f>SUM(Table39[[#This Row],[CNA Hours Contract]], Table39[[#This Row],[NA in Training Hours Contract]], Table39[[#This Row],[Med Aide/Tech Hours Contract]])</f>
        <v>59.080555555555556</v>
      </c>
      <c r="AF360" s="4">
        <f>Table39[[#This Row],[CNA/NA/Med Aide Contract Hours]]/Table39[[#This Row],[Total CNA, NA in Training, Med Aide/Tech Hours]]</f>
        <v>0.35555592704659056</v>
      </c>
      <c r="AG360" s="3">
        <v>160</v>
      </c>
      <c r="AH360" s="3">
        <v>59.080555555555556</v>
      </c>
      <c r="AI360" s="4">
        <f>Table39[[#This Row],[CNA Hours Contract]]/Table39[[#This Row],[CNA Hours]]</f>
        <v>0.36925347222222221</v>
      </c>
      <c r="AJ360" s="3">
        <v>6.1638888888888888</v>
      </c>
      <c r="AK360" s="3">
        <v>0</v>
      </c>
      <c r="AL360" s="4">
        <f>Table39[[#This Row],[NA in Training Hours Contract]]/Table39[[#This Row],[NA in Training Hours]]</f>
        <v>0</v>
      </c>
      <c r="AM360" s="3">
        <v>0</v>
      </c>
      <c r="AN360" s="3">
        <v>0</v>
      </c>
      <c r="AO360" s="4">
        <v>0</v>
      </c>
      <c r="AP360" s="1" t="s">
        <v>358</v>
      </c>
      <c r="AQ360" s="1">
        <v>3</v>
      </c>
    </row>
    <row r="361" spans="1:43" x14ac:dyDescent="0.2">
      <c r="A361" s="1" t="s">
        <v>681</v>
      </c>
      <c r="B361" s="1" t="s">
        <v>1051</v>
      </c>
      <c r="C361" s="1" t="s">
        <v>1477</v>
      </c>
      <c r="D361" s="1" t="s">
        <v>1725</v>
      </c>
      <c r="E361" s="3">
        <v>51.966666666666669</v>
      </c>
      <c r="F361" s="3">
        <f t="shared" si="17"/>
        <v>195.48888888888888</v>
      </c>
      <c r="G361" s="3">
        <f>SUM(Table39[[#This Row],[RN Hours Contract (W/ Admin, DON)]], Table39[[#This Row],[LPN Contract Hours (w/ Admin)]], Table39[[#This Row],[CNA/NA/Med Aide Contract Hours]])</f>
        <v>36.452777777777776</v>
      </c>
      <c r="H361" s="4">
        <f>Table39[[#This Row],[Total Contract Hours]]/Table39[[#This Row],[Total Hours Nurse Staffing]]</f>
        <v>0.18646981925656472</v>
      </c>
      <c r="I361" s="3">
        <f>SUM(Table39[[#This Row],[RN Hours]], Table39[[#This Row],[RN Admin Hours]], Table39[[#This Row],[RN DON Hours]])</f>
        <v>46.519444444444446</v>
      </c>
      <c r="J361" s="3">
        <f t="shared" ref="J361:J424" si="18">SUM(M361,P361,S361)</f>
        <v>9.6138888888888889</v>
      </c>
      <c r="K361" s="4">
        <f>Table39[[#This Row],[RN Hours Contract (W/ Admin, DON)]]/Table39[[#This Row],[RN Hours (w/ Admin, DON)]]</f>
        <v>0.20666388009792799</v>
      </c>
      <c r="L361" s="3">
        <v>29.630555555555556</v>
      </c>
      <c r="M361" s="3">
        <v>9.6138888888888889</v>
      </c>
      <c r="N361" s="4">
        <f>Table39[[#This Row],[RN Hours Contract]]/Table39[[#This Row],[RN Hours]]</f>
        <v>0.32445861066841658</v>
      </c>
      <c r="O361" s="3">
        <v>11.2</v>
      </c>
      <c r="P361" s="3">
        <v>0</v>
      </c>
      <c r="Q361" s="4">
        <f>Table39[[#This Row],[RN Admin Hours Contract]]/Table39[[#This Row],[RN Admin Hours]]</f>
        <v>0</v>
      </c>
      <c r="R361" s="3">
        <v>5.6888888888888891</v>
      </c>
      <c r="S361" s="3">
        <v>0</v>
      </c>
      <c r="T361" s="4">
        <f>Table39[[#This Row],[RN DON Hours Contract]]/Table39[[#This Row],[RN DON Hours]]</f>
        <v>0</v>
      </c>
      <c r="U361" s="3">
        <f>SUM(Table39[[#This Row],[LPN Hours]], Table39[[#This Row],[LPN Admin Hours]])</f>
        <v>31.886111111111113</v>
      </c>
      <c r="V361" s="3">
        <f>Table39[[#This Row],[LPN Hours Contract]]+Table39[[#This Row],[LPN Admin Hours Contract]]</f>
        <v>6.1388888888888893</v>
      </c>
      <c r="W361" s="4">
        <f t="shared" ref="W361:W424" si="19">V361/U361</f>
        <v>0.19252548131370328</v>
      </c>
      <c r="X361" s="3">
        <v>29.033333333333335</v>
      </c>
      <c r="Y361" s="3">
        <v>6.1388888888888893</v>
      </c>
      <c r="Z361" s="4">
        <f>Table39[[#This Row],[LPN Hours Contract]]/Table39[[#This Row],[LPN Hours]]</f>
        <v>0.21144278606965175</v>
      </c>
      <c r="AA361" s="3">
        <v>2.8527777777777779</v>
      </c>
      <c r="AB361" s="3">
        <v>0</v>
      </c>
      <c r="AC361" s="4">
        <f>Table39[[#This Row],[LPN Admin Hours Contract]]/Table39[[#This Row],[LPN Admin Hours]]</f>
        <v>0</v>
      </c>
      <c r="AD361" s="3">
        <f>SUM(Table39[[#This Row],[CNA Hours]], Table39[[#This Row],[NA in Training Hours]], Table39[[#This Row],[Med Aide/Tech Hours]])</f>
        <v>117.08333333333333</v>
      </c>
      <c r="AE361" s="3">
        <f>SUM(Table39[[#This Row],[CNA Hours Contract]], Table39[[#This Row],[NA in Training Hours Contract]], Table39[[#This Row],[Med Aide/Tech Hours Contract]])</f>
        <v>20.7</v>
      </c>
      <c r="AF361" s="4">
        <f>Table39[[#This Row],[CNA/NA/Med Aide Contract Hours]]/Table39[[#This Row],[Total CNA, NA in Training, Med Aide/Tech Hours]]</f>
        <v>0.17679715302491103</v>
      </c>
      <c r="AG361" s="3">
        <v>117.08333333333333</v>
      </c>
      <c r="AH361" s="3">
        <v>20.7</v>
      </c>
      <c r="AI361" s="4">
        <f>Table39[[#This Row],[CNA Hours Contract]]/Table39[[#This Row],[CNA Hours]]</f>
        <v>0.17679715302491103</v>
      </c>
      <c r="AJ361" s="3">
        <v>0</v>
      </c>
      <c r="AK361" s="3">
        <v>0</v>
      </c>
      <c r="AL361" s="4">
        <v>0</v>
      </c>
      <c r="AM361" s="3">
        <v>0</v>
      </c>
      <c r="AN361" s="3">
        <v>0</v>
      </c>
      <c r="AO361" s="4">
        <v>0</v>
      </c>
      <c r="AP361" s="1" t="s">
        <v>359</v>
      </c>
      <c r="AQ361" s="1">
        <v>3</v>
      </c>
    </row>
    <row r="362" spans="1:43" x14ac:dyDescent="0.2">
      <c r="A362" s="1" t="s">
        <v>681</v>
      </c>
      <c r="B362" s="1" t="s">
        <v>1052</v>
      </c>
      <c r="C362" s="1" t="s">
        <v>1409</v>
      </c>
      <c r="D362" s="1" t="s">
        <v>1687</v>
      </c>
      <c r="E362" s="3">
        <v>85.13333333333334</v>
      </c>
      <c r="F362" s="3">
        <f t="shared" si="17"/>
        <v>397.82777777777778</v>
      </c>
      <c r="G362" s="3">
        <f>SUM(Table39[[#This Row],[RN Hours Contract (W/ Admin, DON)]], Table39[[#This Row],[LPN Contract Hours (w/ Admin)]], Table39[[#This Row],[CNA/NA/Med Aide Contract Hours]])</f>
        <v>85.736111111111114</v>
      </c>
      <c r="H362" s="4">
        <f>Table39[[#This Row],[Total Contract Hours]]/Table39[[#This Row],[Total Hours Nurse Staffing]]</f>
        <v>0.21551062017344189</v>
      </c>
      <c r="I362" s="3">
        <f>SUM(Table39[[#This Row],[RN Hours]], Table39[[#This Row],[RN Admin Hours]], Table39[[#This Row],[RN DON Hours]])</f>
        <v>56.161111111111104</v>
      </c>
      <c r="J362" s="3">
        <f t="shared" si="18"/>
        <v>0</v>
      </c>
      <c r="K362" s="4">
        <f>Table39[[#This Row],[RN Hours Contract (W/ Admin, DON)]]/Table39[[#This Row],[RN Hours (w/ Admin, DON)]]</f>
        <v>0</v>
      </c>
      <c r="L362" s="3">
        <v>32.072222222222223</v>
      </c>
      <c r="M362" s="3">
        <v>0</v>
      </c>
      <c r="N362" s="4">
        <f>Table39[[#This Row],[RN Hours Contract]]/Table39[[#This Row],[RN Hours]]</f>
        <v>0</v>
      </c>
      <c r="O362" s="3">
        <v>19.172222222222221</v>
      </c>
      <c r="P362" s="3">
        <v>0</v>
      </c>
      <c r="Q362" s="4">
        <f>Table39[[#This Row],[RN Admin Hours Contract]]/Table39[[#This Row],[RN Admin Hours]]</f>
        <v>0</v>
      </c>
      <c r="R362" s="3">
        <v>4.916666666666667</v>
      </c>
      <c r="S362" s="3">
        <v>0</v>
      </c>
      <c r="T362" s="4">
        <f>Table39[[#This Row],[RN DON Hours Contract]]/Table39[[#This Row],[RN DON Hours]]</f>
        <v>0</v>
      </c>
      <c r="U362" s="3">
        <f>SUM(Table39[[#This Row],[LPN Hours]], Table39[[#This Row],[LPN Admin Hours]])</f>
        <v>124.78611111111111</v>
      </c>
      <c r="V362" s="3">
        <f>Table39[[#This Row],[LPN Hours Contract]]+Table39[[#This Row],[LPN Admin Hours Contract]]</f>
        <v>31.680555555555557</v>
      </c>
      <c r="W362" s="4">
        <f t="shared" si="19"/>
        <v>0.25387885938160853</v>
      </c>
      <c r="X362" s="3">
        <v>119.96944444444445</v>
      </c>
      <c r="Y362" s="3">
        <v>31.680555555555557</v>
      </c>
      <c r="Z362" s="4">
        <f>Table39[[#This Row],[LPN Hours Contract]]/Table39[[#This Row],[LPN Hours]]</f>
        <v>0.26407187015212208</v>
      </c>
      <c r="AA362" s="3">
        <v>4.8166666666666664</v>
      </c>
      <c r="AB362" s="3">
        <v>0</v>
      </c>
      <c r="AC362" s="4">
        <f>Table39[[#This Row],[LPN Admin Hours Contract]]/Table39[[#This Row],[LPN Admin Hours]]</f>
        <v>0</v>
      </c>
      <c r="AD362" s="3">
        <f>SUM(Table39[[#This Row],[CNA Hours]], Table39[[#This Row],[NA in Training Hours]], Table39[[#This Row],[Med Aide/Tech Hours]])</f>
        <v>216.88055555555556</v>
      </c>
      <c r="AE362" s="3">
        <f>SUM(Table39[[#This Row],[CNA Hours Contract]], Table39[[#This Row],[NA in Training Hours Contract]], Table39[[#This Row],[Med Aide/Tech Hours Contract]])</f>
        <v>54.055555555555557</v>
      </c>
      <c r="AF362" s="4">
        <f>Table39[[#This Row],[CNA/NA/Med Aide Contract Hours]]/Table39[[#This Row],[Total CNA, NA in Training, Med Aide/Tech Hours]]</f>
        <v>0.24924113375257759</v>
      </c>
      <c r="AG362" s="3">
        <v>216.88055555555556</v>
      </c>
      <c r="AH362" s="3">
        <v>54.055555555555557</v>
      </c>
      <c r="AI362" s="4">
        <f>Table39[[#This Row],[CNA Hours Contract]]/Table39[[#This Row],[CNA Hours]]</f>
        <v>0.24924113375257759</v>
      </c>
      <c r="AJ362" s="3">
        <v>0</v>
      </c>
      <c r="AK362" s="3">
        <v>0</v>
      </c>
      <c r="AL362" s="4">
        <v>0</v>
      </c>
      <c r="AM362" s="3">
        <v>0</v>
      </c>
      <c r="AN362" s="3">
        <v>0</v>
      </c>
      <c r="AO362" s="4">
        <v>0</v>
      </c>
      <c r="AP362" s="1" t="s">
        <v>360</v>
      </c>
      <c r="AQ362" s="1">
        <v>3</v>
      </c>
    </row>
    <row r="363" spans="1:43" x14ac:dyDescent="0.2">
      <c r="A363" s="1" t="s">
        <v>681</v>
      </c>
      <c r="B363" s="1" t="s">
        <v>1053</v>
      </c>
      <c r="C363" s="1" t="s">
        <v>1429</v>
      </c>
      <c r="D363" s="1" t="s">
        <v>1729</v>
      </c>
      <c r="E363" s="3">
        <v>102.9</v>
      </c>
      <c r="F363" s="3">
        <f t="shared" si="17"/>
        <v>322.41388888888889</v>
      </c>
      <c r="G363" s="3">
        <f>SUM(Table39[[#This Row],[RN Hours Contract (W/ Admin, DON)]], Table39[[#This Row],[LPN Contract Hours (w/ Admin)]], Table39[[#This Row],[CNA/NA/Med Aide Contract Hours]])</f>
        <v>98.175000000000011</v>
      </c>
      <c r="H363" s="4">
        <f>Table39[[#This Row],[Total Contract Hours]]/Table39[[#This Row],[Total Hours Nurse Staffing]]</f>
        <v>0.3044999095365688</v>
      </c>
      <c r="I363" s="3">
        <f>SUM(Table39[[#This Row],[RN Hours]], Table39[[#This Row],[RN Admin Hours]], Table39[[#This Row],[RN DON Hours]])</f>
        <v>47.555555555555557</v>
      </c>
      <c r="J363" s="3">
        <f t="shared" si="18"/>
        <v>5.7888888888888888</v>
      </c>
      <c r="K363" s="4">
        <f>Table39[[#This Row],[RN Hours Contract (W/ Admin, DON)]]/Table39[[#This Row],[RN Hours (w/ Admin, DON)]]</f>
        <v>0.12172897196261681</v>
      </c>
      <c r="L363" s="3">
        <v>27.397222222222222</v>
      </c>
      <c r="M363" s="3">
        <v>5.7888888888888888</v>
      </c>
      <c r="N363" s="4">
        <f>Table39[[#This Row],[RN Hours Contract]]/Table39[[#This Row],[RN Hours]]</f>
        <v>0.21129473790935821</v>
      </c>
      <c r="O363" s="3">
        <v>14.736111111111111</v>
      </c>
      <c r="P363" s="3">
        <v>0</v>
      </c>
      <c r="Q363" s="4">
        <f>Table39[[#This Row],[RN Admin Hours Contract]]/Table39[[#This Row],[RN Admin Hours]]</f>
        <v>0</v>
      </c>
      <c r="R363" s="3">
        <v>5.4222222222222225</v>
      </c>
      <c r="S363" s="3">
        <v>0</v>
      </c>
      <c r="T363" s="4">
        <f>Table39[[#This Row],[RN DON Hours Contract]]/Table39[[#This Row],[RN DON Hours]]</f>
        <v>0</v>
      </c>
      <c r="U363" s="3">
        <f>SUM(Table39[[#This Row],[LPN Hours]], Table39[[#This Row],[LPN Admin Hours]])</f>
        <v>82.413888888888891</v>
      </c>
      <c r="V363" s="3">
        <f>Table39[[#This Row],[LPN Hours Contract]]+Table39[[#This Row],[LPN Admin Hours Contract]]</f>
        <v>28.774999999999999</v>
      </c>
      <c r="W363" s="4">
        <f t="shared" si="19"/>
        <v>0.34915231386295459</v>
      </c>
      <c r="X363" s="3">
        <v>82.413888888888891</v>
      </c>
      <c r="Y363" s="3">
        <v>28.774999999999999</v>
      </c>
      <c r="Z363" s="4">
        <f>Table39[[#This Row],[LPN Hours Contract]]/Table39[[#This Row],[LPN Hours]]</f>
        <v>0.34915231386295459</v>
      </c>
      <c r="AA363" s="3">
        <v>0</v>
      </c>
      <c r="AB363" s="3">
        <v>0</v>
      </c>
      <c r="AC363" s="4">
        <v>0</v>
      </c>
      <c r="AD363" s="3">
        <f>SUM(Table39[[#This Row],[CNA Hours]], Table39[[#This Row],[NA in Training Hours]], Table39[[#This Row],[Med Aide/Tech Hours]])</f>
        <v>192.44444444444443</v>
      </c>
      <c r="AE363" s="3">
        <f>SUM(Table39[[#This Row],[CNA Hours Contract]], Table39[[#This Row],[NA in Training Hours Contract]], Table39[[#This Row],[Med Aide/Tech Hours Contract]])</f>
        <v>63.611111111111114</v>
      </c>
      <c r="AF363" s="4">
        <f>Table39[[#This Row],[CNA/NA/Med Aide Contract Hours]]/Table39[[#This Row],[Total CNA, NA in Training, Med Aide/Tech Hours]]</f>
        <v>0.33054272517321021</v>
      </c>
      <c r="AG363" s="3">
        <v>191.79722222222222</v>
      </c>
      <c r="AH363" s="3">
        <v>63.611111111111114</v>
      </c>
      <c r="AI363" s="4">
        <f>Table39[[#This Row],[CNA Hours Contract]]/Table39[[#This Row],[CNA Hours]]</f>
        <v>0.33165814590061843</v>
      </c>
      <c r="AJ363" s="3">
        <v>0.64722222222222225</v>
      </c>
      <c r="AK363" s="3">
        <v>0</v>
      </c>
      <c r="AL363" s="4">
        <f>Table39[[#This Row],[NA in Training Hours Contract]]/Table39[[#This Row],[NA in Training Hours]]</f>
        <v>0</v>
      </c>
      <c r="AM363" s="3">
        <v>0</v>
      </c>
      <c r="AN363" s="3">
        <v>0</v>
      </c>
      <c r="AO363" s="4">
        <v>0</v>
      </c>
      <c r="AP363" s="1" t="s">
        <v>361</v>
      </c>
      <c r="AQ363" s="1">
        <v>3</v>
      </c>
    </row>
    <row r="364" spans="1:43" x14ac:dyDescent="0.2">
      <c r="A364" s="1" t="s">
        <v>681</v>
      </c>
      <c r="B364" s="1" t="s">
        <v>1054</v>
      </c>
      <c r="C364" s="1" t="s">
        <v>1443</v>
      </c>
      <c r="D364" s="1" t="s">
        <v>1727</v>
      </c>
      <c r="E364" s="3">
        <v>89.833333333333329</v>
      </c>
      <c r="F364" s="3">
        <f t="shared" si="17"/>
        <v>369.1152222222222</v>
      </c>
      <c r="G364" s="3">
        <f>SUM(Table39[[#This Row],[RN Hours Contract (W/ Admin, DON)]], Table39[[#This Row],[LPN Contract Hours (w/ Admin)]], Table39[[#This Row],[CNA/NA/Med Aide Contract Hours]])</f>
        <v>21.939888888888888</v>
      </c>
      <c r="H364" s="4">
        <f>Table39[[#This Row],[Total Contract Hours]]/Table39[[#This Row],[Total Hours Nurse Staffing]]</f>
        <v>5.9439133278768416E-2</v>
      </c>
      <c r="I364" s="3">
        <f>SUM(Table39[[#This Row],[RN Hours]], Table39[[#This Row],[RN Admin Hours]], Table39[[#This Row],[RN DON Hours]])</f>
        <v>63.89544444444445</v>
      </c>
      <c r="J364" s="3">
        <f t="shared" si="18"/>
        <v>0.7</v>
      </c>
      <c r="K364" s="4">
        <f>Table39[[#This Row],[RN Hours Contract (W/ Admin, DON)]]/Table39[[#This Row],[RN Hours (w/ Admin, DON)]]</f>
        <v>1.0955397620070287E-2</v>
      </c>
      <c r="L364" s="3">
        <v>43.890777777777778</v>
      </c>
      <c r="M364" s="3">
        <v>0.7</v>
      </c>
      <c r="N364" s="4">
        <f>Table39[[#This Row],[RN Hours Contract]]/Table39[[#This Row],[RN Hours]]</f>
        <v>1.5948680689691835E-2</v>
      </c>
      <c r="O364" s="3">
        <v>15.026888888888889</v>
      </c>
      <c r="P364" s="3">
        <v>0</v>
      </c>
      <c r="Q364" s="4">
        <f>Table39[[#This Row],[RN Admin Hours Contract]]/Table39[[#This Row],[RN Admin Hours]]</f>
        <v>0</v>
      </c>
      <c r="R364" s="3">
        <v>4.9777777777777779</v>
      </c>
      <c r="S364" s="3">
        <v>0</v>
      </c>
      <c r="T364" s="4">
        <f>Table39[[#This Row],[RN DON Hours Contract]]/Table39[[#This Row],[RN DON Hours]]</f>
        <v>0</v>
      </c>
      <c r="U364" s="3">
        <f>SUM(Table39[[#This Row],[LPN Hours]], Table39[[#This Row],[LPN Admin Hours]])</f>
        <v>117.63333333333334</v>
      </c>
      <c r="V364" s="3">
        <f>Table39[[#This Row],[LPN Hours Contract]]+Table39[[#This Row],[LPN Admin Hours Contract]]</f>
        <v>5.9722222222222223</v>
      </c>
      <c r="W364" s="4">
        <f t="shared" si="19"/>
        <v>5.0769812033626141E-2</v>
      </c>
      <c r="X364" s="3">
        <v>117.63333333333334</v>
      </c>
      <c r="Y364" s="3">
        <v>5.9722222222222223</v>
      </c>
      <c r="Z364" s="4">
        <f>Table39[[#This Row],[LPN Hours Contract]]/Table39[[#This Row],[LPN Hours]]</f>
        <v>5.0769812033626141E-2</v>
      </c>
      <c r="AA364" s="3">
        <v>0</v>
      </c>
      <c r="AB364" s="3">
        <v>0</v>
      </c>
      <c r="AC364" s="4">
        <v>0</v>
      </c>
      <c r="AD364" s="3">
        <f>SUM(Table39[[#This Row],[CNA Hours]], Table39[[#This Row],[NA in Training Hours]], Table39[[#This Row],[Med Aide/Tech Hours]])</f>
        <v>187.58644444444442</v>
      </c>
      <c r="AE364" s="3">
        <f>SUM(Table39[[#This Row],[CNA Hours Contract]], Table39[[#This Row],[NA in Training Hours Contract]], Table39[[#This Row],[Med Aide/Tech Hours Contract]])</f>
        <v>15.267666666666665</v>
      </c>
      <c r="AF364" s="4">
        <f>Table39[[#This Row],[CNA/NA/Med Aide Contract Hours]]/Table39[[#This Row],[Total CNA, NA in Training, Med Aide/Tech Hours]]</f>
        <v>8.1390031736479421E-2</v>
      </c>
      <c r="AG364" s="3">
        <v>187.58644444444442</v>
      </c>
      <c r="AH364" s="3">
        <v>15.267666666666665</v>
      </c>
      <c r="AI364" s="4">
        <f>Table39[[#This Row],[CNA Hours Contract]]/Table39[[#This Row],[CNA Hours]]</f>
        <v>8.1390031736479421E-2</v>
      </c>
      <c r="AJ364" s="3">
        <v>0</v>
      </c>
      <c r="AK364" s="3">
        <v>0</v>
      </c>
      <c r="AL364" s="4">
        <v>0</v>
      </c>
      <c r="AM364" s="3">
        <v>0</v>
      </c>
      <c r="AN364" s="3">
        <v>0</v>
      </c>
      <c r="AO364" s="4">
        <v>0</v>
      </c>
      <c r="AP364" s="1" t="s">
        <v>362</v>
      </c>
      <c r="AQ364" s="1">
        <v>3</v>
      </c>
    </row>
    <row r="365" spans="1:43" x14ac:dyDescent="0.2">
      <c r="A365" s="1" t="s">
        <v>681</v>
      </c>
      <c r="B365" s="1" t="s">
        <v>1055</v>
      </c>
      <c r="C365" s="1" t="s">
        <v>1506</v>
      </c>
      <c r="D365" s="1" t="s">
        <v>1693</v>
      </c>
      <c r="E365" s="3">
        <v>90.2</v>
      </c>
      <c r="F365" s="3">
        <f t="shared" si="17"/>
        <v>386.35433333333333</v>
      </c>
      <c r="G365" s="3">
        <f>SUM(Table39[[#This Row],[RN Hours Contract (W/ Admin, DON)]], Table39[[#This Row],[LPN Contract Hours (w/ Admin)]], Table39[[#This Row],[CNA/NA/Med Aide Contract Hours]])</f>
        <v>38.521777777777778</v>
      </c>
      <c r="H365" s="4">
        <f>Table39[[#This Row],[Total Contract Hours]]/Table39[[#This Row],[Total Hours Nurse Staffing]]</f>
        <v>9.9705825596480377E-2</v>
      </c>
      <c r="I365" s="3">
        <f>SUM(Table39[[#This Row],[RN Hours]], Table39[[#This Row],[RN Admin Hours]], Table39[[#This Row],[RN DON Hours]])</f>
        <v>91.068333333333328</v>
      </c>
      <c r="J365" s="3">
        <f t="shared" si="18"/>
        <v>0</v>
      </c>
      <c r="K365" s="4">
        <f>Table39[[#This Row],[RN Hours Contract (W/ Admin, DON)]]/Table39[[#This Row],[RN Hours (w/ Admin, DON)]]</f>
        <v>0</v>
      </c>
      <c r="L365" s="3">
        <v>59.673111111111112</v>
      </c>
      <c r="M365" s="3">
        <v>0</v>
      </c>
      <c r="N365" s="4">
        <f>Table39[[#This Row],[RN Hours Contract]]/Table39[[#This Row],[RN Hours]]</f>
        <v>0</v>
      </c>
      <c r="O365" s="3">
        <v>26.061888888888884</v>
      </c>
      <c r="P365" s="3">
        <v>0</v>
      </c>
      <c r="Q365" s="4">
        <f>Table39[[#This Row],[RN Admin Hours Contract]]/Table39[[#This Row],[RN Admin Hours]]</f>
        <v>0</v>
      </c>
      <c r="R365" s="3">
        <v>5.333333333333333</v>
      </c>
      <c r="S365" s="3">
        <v>0</v>
      </c>
      <c r="T365" s="4">
        <f>Table39[[#This Row],[RN DON Hours Contract]]/Table39[[#This Row],[RN DON Hours]]</f>
        <v>0</v>
      </c>
      <c r="U365" s="3">
        <f>SUM(Table39[[#This Row],[LPN Hours]], Table39[[#This Row],[LPN Admin Hours]])</f>
        <v>98.974777777777774</v>
      </c>
      <c r="V365" s="3">
        <f>Table39[[#This Row],[LPN Hours Contract]]+Table39[[#This Row],[LPN Admin Hours Contract]]</f>
        <v>19.724555555555558</v>
      </c>
      <c r="W365" s="4">
        <f t="shared" si="19"/>
        <v>0.19928870767299864</v>
      </c>
      <c r="X365" s="3">
        <v>98.974777777777774</v>
      </c>
      <c r="Y365" s="3">
        <v>19.724555555555558</v>
      </c>
      <c r="Z365" s="4">
        <f>Table39[[#This Row],[LPN Hours Contract]]/Table39[[#This Row],[LPN Hours]]</f>
        <v>0.19928870767299864</v>
      </c>
      <c r="AA365" s="3">
        <v>0</v>
      </c>
      <c r="AB365" s="3">
        <v>0</v>
      </c>
      <c r="AC365" s="4">
        <v>0</v>
      </c>
      <c r="AD365" s="3">
        <f>SUM(Table39[[#This Row],[CNA Hours]], Table39[[#This Row],[NA in Training Hours]], Table39[[#This Row],[Med Aide/Tech Hours]])</f>
        <v>196.3112222222222</v>
      </c>
      <c r="AE365" s="3">
        <f>SUM(Table39[[#This Row],[CNA Hours Contract]], Table39[[#This Row],[NA in Training Hours Contract]], Table39[[#This Row],[Med Aide/Tech Hours Contract]])</f>
        <v>18.797222222222221</v>
      </c>
      <c r="AF365" s="4">
        <f>Table39[[#This Row],[CNA/NA/Med Aide Contract Hours]]/Table39[[#This Row],[Total CNA, NA in Training, Med Aide/Tech Hours]]</f>
        <v>9.5752153185333269E-2</v>
      </c>
      <c r="AG365" s="3">
        <v>196.3112222222222</v>
      </c>
      <c r="AH365" s="3">
        <v>18.797222222222221</v>
      </c>
      <c r="AI365" s="4">
        <f>Table39[[#This Row],[CNA Hours Contract]]/Table39[[#This Row],[CNA Hours]]</f>
        <v>9.5752153185333269E-2</v>
      </c>
      <c r="AJ365" s="3">
        <v>0</v>
      </c>
      <c r="AK365" s="3">
        <v>0</v>
      </c>
      <c r="AL365" s="4">
        <v>0</v>
      </c>
      <c r="AM365" s="3">
        <v>0</v>
      </c>
      <c r="AN365" s="3">
        <v>0</v>
      </c>
      <c r="AO365" s="4">
        <v>0</v>
      </c>
      <c r="AP365" s="1" t="s">
        <v>363</v>
      </c>
      <c r="AQ365" s="1">
        <v>3</v>
      </c>
    </row>
    <row r="366" spans="1:43" x14ac:dyDescent="0.2">
      <c r="A366" s="1" t="s">
        <v>681</v>
      </c>
      <c r="B366" s="1" t="s">
        <v>1056</v>
      </c>
      <c r="C366" s="1" t="s">
        <v>1534</v>
      </c>
      <c r="D366" s="1" t="s">
        <v>1714</v>
      </c>
      <c r="E366" s="3">
        <v>56.966666666666669</v>
      </c>
      <c r="F366" s="3">
        <f t="shared" si="17"/>
        <v>247.05722222222224</v>
      </c>
      <c r="G366" s="3">
        <f>SUM(Table39[[#This Row],[RN Hours Contract (W/ Admin, DON)]], Table39[[#This Row],[LPN Contract Hours (w/ Admin)]], Table39[[#This Row],[CNA/NA/Med Aide Contract Hours]])</f>
        <v>3.7497777777777777</v>
      </c>
      <c r="H366" s="4">
        <f>Table39[[#This Row],[Total Contract Hours]]/Table39[[#This Row],[Total Hours Nurse Staffing]]</f>
        <v>1.5177770332109293E-2</v>
      </c>
      <c r="I366" s="3">
        <f>SUM(Table39[[#This Row],[RN Hours]], Table39[[#This Row],[RN Admin Hours]], Table39[[#This Row],[RN DON Hours]])</f>
        <v>43.710444444444441</v>
      </c>
      <c r="J366" s="3">
        <f t="shared" si="18"/>
        <v>0.60100000000000009</v>
      </c>
      <c r="K366" s="4">
        <f>Table39[[#This Row],[RN Hours Contract (W/ Admin, DON)]]/Table39[[#This Row],[RN Hours (w/ Admin, DON)]]</f>
        <v>1.3749574218213803E-2</v>
      </c>
      <c r="L366" s="3">
        <v>27.97711111111111</v>
      </c>
      <c r="M366" s="3">
        <v>0.60100000000000009</v>
      </c>
      <c r="N366" s="4">
        <f>Table39[[#This Row],[RN Hours Contract]]/Table39[[#This Row],[RN Hours]]</f>
        <v>2.1481846271158171E-2</v>
      </c>
      <c r="O366" s="3">
        <v>10.222222222222221</v>
      </c>
      <c r="P366" s="3">
        <v>0</v>
      </c>
      <c r="Q366" s="4">
        <f>Table39[[#This Row],[RN Admin Hours Contract]]/Table39[[#This Row],[RN Admin Hours]]</f>
        <v>0</v>
      </c>
      <c r="R366" s="3">
        <v>5.5111111111111111</v>
      </c>
      <c r="S366" s="3">
        <v>0</v>
      </c>
      <c r="T366" s="4">
        <f>Table39[[#This Row],[RN DON Hours Contract]]/Table39[[#This Row],[RN DON Hours]]</f>
        <v>0</v>
      </c>
      <c r="U366" s="3">
        <f>SUM(Table39[[#This Row],[LPN Hours]], Table39[[#This Row],[LPN Admin Hours]])</f>
        <v>63.162666666666674</v>
      </c>
      <c r="V366" s="3">
        <f>Table39[[#This Row],[LPN Hours Contract]]+Table39[[#This Row],[LPN Admin Hours Contract]]</f>
        <v>3.1487777777777777</v>
      </c>
      <c r="W366" s="4">
        <f t="shared" si="19"/>
        <v>4.9851881561541272E-2</v>
      </c>
      <c r="X366" s="3">
        <v>57.562666666666672</v>
      </c>
      <c r="Y366" s="3">
        <v>3.1487777777777777</v>
      </c>
      <c r="Z366" s="4">
        <f>Table39[[#This Row],[LPN Hours Contract]]/Table39[[#This Row],[LPN Hours]]</f>
        <v>5.470173569288736E-2</v>
      </c>
      <c r="AA366" s="3">
        <v>5.6</v>
      </c>
      <c r="AB366" s="3">
        <v>0</v>
      </c>
      <c r="AC366" s="4">
        <f>Table39[[#This Row],[LPN Admin Hours Contract]]/Table39[[#This Row],[LPN Admin Hours]]</f>
        <v>0</v>
      </c>
      <c r="AD366" s="3">
        <f>SUM(Table39[[#This Row],[CNA Hours]], Table39[[#This Row],[NA in Training Hours]], Table39[[#This Row],[Med Aide/Tech Hours]])</f>
        <v>140.18411111111112</v>
      </c>
      <c r="AE366" s="3">
        <f>SUM(Table39[[#This Row],[CNA Hours Contract]], Table39[[#This Row],[NA in Training Hours Contract]], Table39[[#This Row],[Med Aide/Tech Hours Contract]])</f>
        <v>0</v>
      </c>
      <c r="AF366" s="4">
        <f>Table39[[#This Row],[CNA/NA/Med Aide Contract Hours]]/Table39[[#This Row],[Total CNA, NA in Training, Med Aide/Tech Hours]]</f>
        <v>0</v>
      </c>
      <c r="AG366" s="3">
        <v>140.18411111111112</v>
      </c>
      <c r="AH366" s="3">
        <v>0</v>
      </c>
      <c r="AI366" s="4">
        <f>Table39[[#This Row],[CNA Hours Contract]]/Table39[[#This Row],[CNA Hours]]</f>
        <v>0</v>
      </c>
      <c r="AJ366" s="3">
        <v>0</v>
      </c>
      <c r="AK366" s="3">
        <v>0</v>
      </c>
      <c r="AL366" s="4">
        <v>0</v>
      </c>
      <c r="AM366" s="3">
        <v>0</v>
      </c>
      <c r="AN366" s="3">
        <v>0</v>
      </c>
      <c r="AO366" s="4">
        <v>0</v>
      </c>
      <c r="AP366" s="1" t="s">
        <v>364</v>
      </c>
      <c r="AQ366" s="1">
        <v>3</v>
      </c>
    </row>
    <row r="367" spans="1:43" x14ac:dyDescent="0.2">
      <c r="A367" s="1" t="s">
        <v>681</v>
      </c>
      <c r="B367" s="1" t="s">
        <v>1057</v>
      </c>
      <c r="C367" s="1" t="s">
        <v>1616</v>
      </c>
      <c r="D367" s="1" t="s">
        <v>1691</v>
      </c>
      <c r="E367" s="3">
        <v>43.87777777777778</v>
      </c>
      <c r="F367" s="3">
        <f t="shared" si="17"/>
        <v>137.13888888888889</v>
      </c>
      <c r="G367" s="3">
        <f>SUM(Table39[[#This Row],[RN Hours Contract (W/ Admin, DON)]], Table39[[#This Row],[LPN Contract Hours (w/ Admin)]], Table39[[#This Row],[CNA/NA/Med Aide Contract Hours]])</f>
        <v>5.0583333333333336</v>
      </c>
      <c r="H367" s="4">
        <f>Table39[[#This Row],[Total Contract Hours]]/Table39[[#This Row],[Total Hours Nurse Staffing]]</f>
        <v>3.6884747822564311E-2</v>
      </c>
      <c r="I367" s="3">
        <f>SUM(Table39[[#This Row],[RN Hours]], Table39[[#This Row],[RN Admin Hours]], Table39[[#This Row],[RN DON Hours]])</f>
        <v>35.844444444444441</v>
      </c>
      <c r="J367" s="3">
        <f t="shared" si="18"/>
        <v>0.48888888888888887</v>
      </c>
      <c r="K367" s="4">
        <f>Table39[[#This Row],[RN Hours Contract (W/ Admin, DON)]]/Table39[[#This Row],[RN Hours (w/ Admin, DON)]]</f>
        <v>1.3639181649101054E-2</v>
      </c>
      <c r="L367" s="3">
        <v>26.841666666666665</v>
      </c>
      <c r="M367" s="3">
        <v>0.48888888888888887</v>
      </c>
      <c r="N367" s="4">
        <f>Table39[[#This Row],[RN Hours Contract]]/Table39[[#This Row],[RN Hours]]</f>
        <v>1.8213805236469007E-2</v>
      </c>
      <c r="O367" s="3">
        <v>5.7277777777777779</v>
      </c>
      <c r="P367" s="3">
        <v>0</v>
      </c>
      <c r="Q367" s="4">
        <f>Table39[[#This Row],[RN Admin Hours Contract]]/Table39[[#This Row],[RN Admin Hours]]</f>
        <v>0</v>
      </c>
      <c r="R367" s="3">
        <v>3.2749999999999999</v>
      </c>
      <c r="S367" s="3">
        <v>0</v>
      </c>
      <c r="T367" s="4">
        <f>Table39[[#This Row],[RN DON Hours Contract]]/Table39[[#This Row],[RN DON Hours]]</f>
        <v>0</v>
      </c>
      <c r="U367" s="3">
        <f>SUM(Table39[[#This Row],[LPN Hours]], Table39[[#This Row],[LPN Admin Hours]])</f>
        <v>23.830555555555556</v>
      </c>
      <c r="V367" s="3">
        <f>Table39[[#This Row],[LPN Hours Contract]]+Table39[[#This Row],[LPN Admin Hours Contract]]</f>
        <v>4.5694444444444446</v>
      </c>
      <c r="W367" s="4">
        <f t="shared" si="19"/>
        <v>0.19174728989392703</v>
      </c>
      <c r="X367" s="3">
        <v>23.830555555555556</v>
      </c>
      <c r="Y367" s="3">
        <v>4.5694444444444446</v>
      </c>
      <c r="Z367" s="4">
        <f>Table39[[#This Row],[LPN Hours Contract]]/Table39[[#This Row],[LPN Hours]]</f>
        <v>0.19174728989392703</v>
      </c>
      <c r="AA367" s="3">
        <v>0</v>
      </c>
      <c r="AB367" s="3">
        <v>0</v>
      </c>
      <c r="AC367" s="4">
        <v>0</v>
      </c>
      <c r="AD367" s="3">
        <f>SUM(Table39[[#This Row],[CNA Hours]], Table39[[#This Row],[NA in Training Hours]], Table39[[#This Row],[Med Aide/Tech Hours]])</f>
        <v>77.463888888888889</v>
      </c>
      <c r="AE367" s="3">
        <f>SUM(Table39[[#This Row],[CNA Hours Contract]], Table39[[#This Row],[NA in Training Hours Contract]], Table39[[#This Row],[Med Aide/Tech Hours Contract]])</f>
        <v>0</v>
      </c>
      <c r="AF367" s="4">
        <f>Table39[[#This Row],[CNA/NA/Med Aide Contract Hours]]/Table39[[#This Row],[Total CNA, NA in Training, Med Aide/Tech Hours]]</f>
        <v>0</v>
      </c>
      <c r="AG367" s="3">
        <v>77.183333333333337</v>
      </c>
      <c r="AH367" s="3">
        <v>0</v>
      </c>
      <c r="AI367" s="4">
        <f>Table39[[#This Row],[CNA Hours Contract]]/Table39[[#This Row],[CNA Hours]]</f>
        <v>0</v>
      </c>
      <c r="AJ367" s="3">
        <v>0.28055555555555556</v>
      </c>
      <c r="AK367" s="3">
        <v>0</v>
      </c>
      <c r="AL367" s="4">
        <f>Table39[[#This Row],[NA in Training Hours Contract]]/Table39[[#This Row],[NA in Training Hours]]</f>
        <v>0</v>
      </c>
      <c r="AM367" s="3">
        <v>0</v>
      </c>
      <c r="AN367" s="3">
        <v>0</v>
      </c>
      <c r="AO367" s="4">
        <v>0</v>
      </c>
      <c r="AP367" s="1" t="s">
        <v>365</v>
      </c>
      <c r="AQ367" s="1">
        <v>3</v>
      </c>
    </row>
    <row r="368" spans="1:43" x14ac:dyDescent="0.2">
      <c r="A368" s="1" t="s">
        <v>681</v>
      </c>
      <c r="B368" s="1" t="s">
        <v>1058</v>
      </c>
      <c r="C368" s="1" t="s">
        <v>1617</v>
      </c>
      <c r="D368" s="1" t="s">
        <v>1688</v>
      </c>
      <c r="E368" s="3">
        <v>55.766666666666666</v>
      </c>
      <c r="F368" s="3">
        <f t="shared" si="17"/>
        <v>248.20822222222222</v>
      </c>
      <c r="G368" s="3">
        <f>SUM(Table39[[#This Row],[RN Hours Contract (W/ Admin, DON)]], Table39[[#This Row],[LPN Contract Hours (w/ Admin)]], Table39[[#This Row],[CNA/NA/Med Aide Contract Hours]])</f>
        <v>2.9729999999999999</v>
      </c>
      <c r="H368" s="4">
        <f>Table39[[#This Row],[Total Contract Hours]]/Table39[[#This Row],[Total Hours Nurse Staffing]]</f>
        <v>1.1977846557146911E-2</v>
      </c>
      <c r="I368" s="3">
        <f>SUM(Table39[[#This Row],[RN Hours]], Table39[[#This Row],[RN Admin Hours]], Table39[[#This Row],[RN DON Hours]])</f>
        <v>90.838444444444434</v>
      </c>
      <c r="J368" s="3">
        <f t="shared" si="18"/>
        <v>0.56744444444444442</v>
      </c>
      <c r="K368" s="4">
        <f>Table39[[#This Row],[RN Hours Contract (W/ Admin, DON)]]/Table39[[#This Row],[RN Hours (w/ Admin, DON)]]</f>
        <v>6.2467433025175344E-3</v>
      </c>
      <c r="L368" s="3">
        <v>61.982888888888887</v>
      </c>
      <c r="M368" s="3">
        <v>0.56744444444444442</v>
      </c>
      <c r="N368" s="4">
        <f>Table39[[#This Row],[RN Hours Contract]]/Table39[[#This Row],[RN Hours]]</f>
        <v>9.1548563582063858E-3</v>
      </c>
      <c r="O368" s="3">
        <v>23.522222222222222</v>
      </c>
      <c r="P368" s="3">
        <v>0</v>
      </c>
      <c r="Q368" s="4">
        <f>Table39[[#This Row],[RN Admin Hours Contract]]/Table39[[#This Row],[RN Admin Hours]]</f>
        <v>0</v>
      </c>
      <c r="R368" s="3">
        <v>5.333333333333333</v>
      </c>
      <c r="S368" s="3">
        <v>0</v>
      </c>
      <c r="T368" s="4">
        <f>Table39[[#This Row],[RN DON Hours Contract]]/Table39[[#This Row],[RN DON Hours]]</f>
        <v>0</v>
      </c>
      <c r="U368" s="3">
        <f>SUM(Table39[[#This Row],[LPN Hours]], Table39[[#This Row],[LPN Admin Hours]])</f>
        <v>14.525</v>
      </c>
      <c r="V368" s="3">
        <f>Table39[[#This Row],[LPN Hours Contract]]+Table39[[#This Row],[LPN Admin Hours Contract]]</f>
        <v>1.5583333333333333</v>
      </c>
      <c r="W368" s="4">
        <f t="shared" si="19"/>
        <v>0.10728628800917957</v>
      </c>
      <c r="X368" s="3">
        <v>14.525</v>
      </c>
      <c r="Y368" s="3">
        <v>1.5583333333333333</v>
      </c>
      <c r="Z368" s="4">
        <f>Table39[[#This Row],[LPN Hours Contract]]/Table39[[#This Row],[LPN Hours]]</f>
        <v>0.10728628800917957</v>
      </c>
      <c r="AA368" s="3">
        <v>0</v>
      </c>
      <c r="AB368" s="3">
        <v>0</v>
      </c>
      <c r="AC368" s="4">
        <v>0</v>
      </c>
      <c r="AD368" s="3">
        <f>SUM(Table39[[#This Row],[CNA Hours]], Table39[[#This Row],[NA in Training Hours]], Table39[[#This Row],[Med Aide/Tech Hours]])</f>
        <v>142.84477777777778</v>
      </c>
      <c r="AE368" s="3">
        <f>SUM(Table39[[#This Row],[CNA Hours Contract]], Table39[[#This Row],[NA in Training Hours Contract]], Table39[[#This Row],[Med Aide/Tech Hours Contract]])</f>
        <v>0.84722222222222221</v>
      </c>
      <c r="AF368" s="4">
        <f>Table39[[#This Row],[CNA/NA/Med Aide Contract Hours]]/Table39[[#This Row],[Total CNA, NA in Training, Med Aide/Tech Hours]]</f>
        <v>5.9310689225211821E-3</v>
      </c>
      <c r="AG368" s="3">
        <v>142.84477777777778</v>
      </c>
      <c r="AH368" s="3">
        <v>0.84722222222222221</v>
      </c>
      <c r="AI368" s="4">
        <f>Table39[[#This Row],[CNA Hours Contract]]/Table39[[#This Row],[CNA Hours]]</f>
        <v>5.9310689225211821E-3</v>
      </c>
      <c r="AJ368" s="3">
        <v>0</v>
      </c>
      <c r="AK368" s="3">
        <v>0</v>
      </c>
      <c r="AL368" s="4">
        <v>0</v>
      </c>
      <c r="AM368" s="3">
        <v>0</v>
      </c>
      <c r="AN368" s="3">
        <v>0</v>
      </c>
      <c r="AO368" s="4">
        <v>0</v>
      </c>
      <c r="AP368" s="1" t="s">
        <v>366</v>
      </c>
      <c r="AQ368" s="1">
        <v>3</v>
      </c>
    </row>
    <row r="369" spans="1:43" x14ac:dyDescent="0.2">
      <c r="A369" s="1" t="s">
        <v>681</v>
      </c>
      <c r="B369" s="1" t="s">
        <v>1059</v>
      </c>
      <c r="C369" s="1" t="s">
        <v>1513</v>
      </c>
      <c r="D369" s="1" t="s">
        <v>1730</v>
      </c>
      <c r="E369" s="3">
        <v>81.166666666666671</v>
      </c>
      <c r="F369" s="3">
        <f t="shared" si="17"/>
        <v>275.6686666666667</v>
      </c>
      <c r="G369" s="3">
        <f>SUM(Table39[[#This Row],[RN Hours Contract (W/ Admin, DON)]], Table39[[#This Row],[LPN Contract Hours (w/ Admin)]], Table39[[#This Row],[CNA/NA/Med Aide Contract Hours]])</f>
        <v>13.278666666666668</v>
      </c>
      <c r="H369" s="4">
        <f>Table39[[#This Row],[Total Contract Hours]]/Table39[[#This Row],[Total Hours Nurse Staffing]]</f>
        <v>4.8168937105655826E-2</v>
      </c>
      <c r="I369" s="3">
        <f>SUM(Table39[[#This Row],[RN Hours]], Table39[[#This Row],[RN Admin Hours]], Table39[[#This Row],[RN DON Hours]])</f>
        <v>41.055999999999997</v>
      </c>
      <c r="J369" s="3">
        <f t="shared" si="18"/>
        <v>4.0104444444444445</v>
      </c>
      <c r="K369" s="4">
        <f>Table39[[#This Row],[RN Hours Contract (W/ Admin, DON)]]/Table39[[#This Row],[RN Hours (w/ Admin, DON)]]</f>
        <v>9.7682298432493292E-2</v>
      </c>
      <c r="L369" s="3">
        <v>26.033777777777779</v>
      </c>
      <c r="M369" s="3">
        <v>4.0104444444444445</v>
      </c>
      <c r="N369" s="4">
        <f>Table39[[#This Row],[RN Hours Contract]]/Table39[[#This Row],[RN Hours]]</f>
        <v>0.15404773285987436</v>
      </c>
      <c r="O369" s="3">
        <v>10.488888888888889</v>
      </c>
      <c r="P369" s="3">
        <v>0</v>
      </c>
      <c r="Q369" s="4">
        <f>Table39[[#This Row],[RN Admin Hours Contract]]/Table39[[#This Row],[RN Admin Hours]]</f>
        <v>0</v>
      </c>
      <c r="R369" s="3">
        <v>4.5333333333333332</v>
      </c>
      <c r="S369" s="3">
        <v>0</v>
      </c>
      <c r="T369" s="4">
        <f>Table39[[#This Row],[RN DON Hours Contract]]/Table39[[#This Row],[RN DON Hours]]</f>
        <v>0</v>
      </c>
      <c r="U369" s="3">
        <f>SUM(Table39[[#This Row],[LPN Hours]], Table39[[#This Row],[LPN Admin Hours]])</f>
        <v>90.357333333333344</v>
      </c>
      <c r="V369" s="3">
        <f>Table39[[#This Row],[LPN Hours Contract]]+Table39[[#This Row],[LPN Admin Hours Contract]]</f>
        <v>2.9888888888888889</v>
      </c>
      <c r="W369" s="4">
        <f t="shared" si="19"/>
        <v>3.3078542478259157E-2</v>
      </c>
      <c r="X369" s="3">
        <v>78.541777777777781</v>
      </c>
      <c r="Y369" s="3">
        <v>2.9888888888888889</v>
      </c>
      <c r="Z369" s="4">
        <f>Table39[[#This Row],[LPN Hours Contract]]/Table39[[#This Row],[LPN Hours]]</f>
        <v>3.8054764909262725E-2</v>
      </c>
      <c r="AA369" s="3">
        <v>11.815555555555559</v>
      </c>
      <c r="AB369" s="3">
        <v>0</v>
      </c>
      <c r="AC369" s="4">
        <f>Table39[[#This Row],[LPN Admin Hours Contract]]/Table39[[#This Row],[LPN Admin Hours]]</f>
        <v>0</v>
      </c>
      <c r="AD369" s="3">
        <f>SUM(Table39[[#This Row],[CNA Hours]], Table39[[#This Row],[NA in Training Hours]], Table39[[#This Row],[Med Aide/Tech Hours]])</f>
        <v>144.25533333333331</v>
      </c>
      <c r="AE369" s="3">
        <f>SUM(Table39[[#This Row],[CNA Hours Contract]], Table39[[#This Row],[NA in Training Hours Contract]], Table39[[#This Row],[Med Aide/Tech Hours Contract]])</f>
        <v>6.2793333333333345</v>
      </c>
      <c r="AF369" s="4">
        <f>Table39[[#This Row],[CNA/NA/Med Aide Contract Hours]]/Table39[[#This Row],[Total CNA, NA in Training, Med Aide/Tech Hours]]</f>
        <v>4.3529297588073015E-2</v>
      </c>
      <c r="AG369" s="3">
        <v>132.8422222222222</v>
      </c>
      <c r="AH369" s="3">
        <v>6.2793333333333345</v>
      </c>
      <c r="AI369" s="4">
        <f>Table39[[#This Row],[CNA Hours Contract]]/Table39[[#This Row],[CNA Hours]]</f>
        <v>4.7269107880693904E-2</v>
      </c>
      <c r="AJ369" s="3">
        <v>11.413111111111112</v>
      </c>
      <c r="AK369" s="3">
        <v>0</v>
      </c>
      <c r="AL369" s="4">
        <f>Table39[[#This Row],[NA in Training Hours Contract]]/Table39[[#This Row],[NA in Training Hours]]</f>
        <v>0</v>
      </c>
      <c r="AM369" s="3">
        <v>0</v>
      </c>
      <c r="AN369" s="3">
        <v>0</v>
      </c>
      <c r="AO369" s="4">
        <v>0</v>
      </c>
      <c r="AP369" s="1" t="s">
        <v>367</v>
      </c>
      <c r="AQ369" s="1">
        <v>3</v>
      </c>
    </row>
    <row r="370" spans="1:43" x14ac:dyDescent="0.2">
      <c r="A370" s="1" t="s">
        <v>681</v>
      </c>
      <c r="B370" s="1" t="s">
        <v>1060</v>
      </c>
      <c r="C370" s="1" t="s">
        <v>1443</v>
      </c>
      <c r="D370" s="1" t="s">
        <v>1727</v>
      </c>
      <c r="E370" s="3">
        <v>24.255555555555556</v>
      </c>
      <c r="F370" s="3">
        <f t="shared" si="17"/>
        <v>179.19844444444445</v>
      </c>
      <c r="G370" s="3">
        <f>SUM(Table39[[#This Row],[RN Hours Contract (W/ Admin, DON)]], Table39[[#This Row],[LPN Contract Hours (w/ Admin)]], Table39[[#This Row],[CNA/NA/Med Aide Contract Hours]])</f>
        <v>24.622555555555554</v>
      </c>
      <c r="H370" s="4">
        <f>Table39[[#This Row],[Total Contract Hours]]/Table39[[#This Row],[Total Hours Nurse Staffing]]</f>
        <v>0.13740384651156445</v>
      </c>
      <c r="I370" s="3">
        <f>SUM(Table39[[#This Row],[RN Hours]], Table39[[#This Row],[RN Admin Hours]], Table39[[#This Row],[RN DON Hours]])</f>
        <v>38.847222222222221</v>
      </c>
      <c r="J370" s="3">
        <f t="shared" si="18"/>
        <v>8.4027777777777768</v>
      </c>
      <c r="K370" s="4">
        <f>Table39[[#This Row],[RN Hours Contract (W/ Admin, DON)]]/Table39[[#This Row],[RN Hours (w/ Admin, DON)]]</f>
        <v>0.21630318198069359</v>
      </c>
      <c r="L370" s="3">
        <v>19.25</v>
      </c>
      <c r="M370" s="3">
        <v>3.3027777777777776</v>
      </c>
      <c r="N370" s="4">
        <f>Table39[[#This Row],[RN Hours Contract]]/Table39[[#This Row],[RN Hours]]</f>
        <v>0.17157287157287157</v>
      </c>
      <c r="O370" s="3">
        <v>15.625</v>
      </c>
      <c r="P370" s="3">
        <v>5.0999999999999996</v>
      </c>
      <c r="Q370" s="4">
        <f>Table39[[#This Row],[RN Admin Hours Contract]]/Table39[[#This Row],[RN Admin Hours]]</f>
        <v>0.32639999999999997</v>
      </c>
      <c r="R370" s="3">
        <v>3.9722222222222223</v>
      </c>
      <c r="S370" s="3">
        <v>0</v>
      </c>
      <c r="T370" s="4">
        <f>Table39[[#This Row],[RN DON Hours Contract]]/Table39[[#This Row],[RN DON Hours]]</f>
        <v>0</v>
      </c>
      <c r="U370" s="3">
        <f>SUM(Table39[[#This Row],[LPN Hours]], Table39[[#This Row],[LPN Admin Hours]])</f>
        <v>27.979555555555553</v>
      </c>
      <c r="V370" s="3">
        <f>Table39[[#This Row],[LPN Hours Contract]]+Table39[[#This Row],[LPN Admin Hours Contract]]</f>
        <v>8.6731111111111101</v>
      </c>
      <c r="W370" s="4">
        <f t="shared" si="19"/>
        <v>0.30998030307843821</v>
      </c>
      <c r="X370" s="3">
        <v>27.979555555555553</v>
      </c>
      <c r="Y370" s="3">
        <v>8.6731111111111101</v>
      </c>
      <c r="Z370" s="4">
        <f>Table39[[#This Row],[LPN Hours Contract]]/Table39[[#This Row],[LPN Hours]]</f>
        <v>0.30998030307843821</v>
      </c>
      <c r="AA370" s="3">
        <v>0</v>
      </c>
      <c r="AB370" s="3">
        <v>0</v>
      </c>
      <c r="AC370" s="4">
        <v>0</v>
      </c>
      <c r="AD370" s="3">
        <f>SUM(Table39[[#This Row],[CNA Hours]], Table39[[#This Row],[NA in Training Hours]], Table39[[#This Row],[Med Aide/Tech Hours]])</f>
        <v>112.37166666666667</v>
      </c>
      <c r="AE370" s="3">
        <f>SUM(Table39[[#This Row],[CNA Hours Contract]], Table39[[#This Row],[NA in Training Hours Contract]], Table39[[#This Row],[Med Aide/Tech Hours Contract]])</f>
        <v>7.546666666666666</v>
      </c>
      <c r="AF370" s="4">
        <f>Table39[[#This Row],[CNA/NA/Med Aide Contract Hours]]/Table39[[#This Row],[Total CNA, NA in Training, Med Aide/Tech Hours]]</f>
        <v>6.7158091452471702E-2</v>
      </c>
      <c r="AG370" s="3">
        <v>112.37166666666667</v>
      </c>
      <c r="AH370" s="3">
        <v>7.546666666666666</v>
      </c>
      <c r="AI370" s="4">
        <f>Table39[[#This Row],[CNA Hours Contract]]/Table39[[#This Row],[CNA Hours]]</f>
        <v>6.7158091452471702E-2</v>
      </c>
      <c r="AJ370" s="3">
        <v>0</v>
      </c>
      <c r="AK370" s="3">
        <v>0</v>
      </c>
      <c r="AL370" s="4">
        <v>0</v>
      </c>
      <c r="AM370" s="3">
        <v>0</v>
      </c>
      <c r="AN370" s="3">
        <v>0</v>
      </c>
      <c r="AO370" s="4">
        <v>0</v>
      </c>
      <c r="AP370" s="1" t="s">
        <v>368</v>
      </c>
      <c r="AQ370" s="1">
        <v>3</v>
      </c>
    </row>
    <row r="371" spans="1:43" x14ac:dyDescent="0.2">
      <c r="A371" s="1" t="s">
        <v>681</v>
      </c>
      <c r="B371" s="1" t="s">
        <v>1061</v>
      </c>
      <c r="C371" s="1" t="s">
        <v>1618</v>
      </c>
      <c r="D371" s="1" t="s">
        <v>1721</v>
      </c>
      <c r="E371" s="3">
        <v>95.722222222222229</v>
      </c>
      <c r="F371" s="3">
        <f t="shared" si="17"/>
        <v>396.02766666666668</v>
      </c>
      <c r="G371" s="3">
        <f>SUM(Table39[[#This Row],[RN Hours Contract (W/ Admin, DON)]], Table39[[#This Row],[LPN Contract Hours (w/ Admin)]], Table39[[#This Row],[CNA/NA/Med Aide Contract Hours]])</f>
        <v>0</v>
      </c>
      <c r="H371" s="4">
        <f>Table39[[#This Row],[Total Contract Hours]]/Table39[[#This Row],[Total Hours Nurse Staffing]]</f>
        <v>0</v>
      </c>
      <c r="I371" s="3">
        <f>SUM(Table39[[#This Row],[RN Hours]], Table39[[#This Row],[RN Admin Hours]], Table39[[#This Row],[RN DON Hours]])</f>
        <v>98.759555555555565</v>
      </c>
      <c r="J371" s="3">
        <f t="shared" si="18"/>
        <v>0</v>
      </c>
      <c r="K371" s="4">
        <f>Table39[[#This Row],[RN Hours Contract (W/ Admin, DON)]]/Table39[[#This Row],[RN Hours (w/ Admin, DON)]]</f>
        <v>0</v>
      </c>
      <c r="L371" s="3">
        <v>56.08</v>
      </c>
      <c r="M371" s="3">
        <v>0</v>
      </c>
      <c r="N371" s="4">
        <f>Table39[[#This Row],[RN Hours Contract]]/Table39[[#This Row],[RN Hours]]</f>
        <v>0</v>
      </c>
      <c r="O371" s="3">
        <v>38.262888888888888</v>
      </c>
      <c r="P371" s="3">
        <v>0</v>
      </c>
      <c r="Q371" s="4">
        <f>Table39[[#This Row],[RN Admin Hours Contract]]/Table39[[#This Row],[RN Admin Hours]]</f>
        <v>0</v>
      </c>
      <c r="R371" s="3">
        <v>4.416666666666667</v>
      </c>
      <c r="S371" s="3">
        <v>0</v>
      </c>
      <c r="T371" s="4">
        <f>Table39[[#This Row],[RN DON Hours Contract]]/Table39[[#This Row],[RN DON Hours]]</f>
        <v>0</v>
      </c>
      <c r="U371" s="3">
        <f>SUM(Table39[[#This Row],[LPN Hours]], Table39[[#This Row],[LPN Admin Hours]])</f>
        <v>67.623333333333335</v>
      </c>
      <c r="V371" s="3">
        <f>Table39[[#This Row],[LPN Hours Contract]]+Table39[[#This Row],[LPN Admin Hours Contract]]</f>
        <v>0</v>
      </c>
      <c r="W371" s="4">
        <f t="shared" si="19"/>
        <v>0</v>
      </c>
      <c r="X371" s="3">
        <v>67.623333333333335</v>
      </c>
      <c r="Y371" s="3">
        <v>0</v>
      </c>
      <c r="Z371" s="4">
        <f>Table39[[#This Row],[LPN Hours Contract]]/Table39[[#This Row],[LPN Hours]]</f>
        <v>0</v>
      </c>
      <c r="AA371" s="3">
        <v>0</v>
      </c>
      <c r="AB371" s="3">
        <v>0</v>
      </c>
      <c r="AC371" s="4">
        <v>0</v>
      </c>
      <c r="AD371" s="3">
        <f>SUM(Table39[[#This Row],[CNA Hours]], Table39[[#This Row],[NA in Training Hours]], Table39[[#This Row],[Med Aide/Tech Hours]])</f>
        <v>229.64477777777779</v>
      </c>
      <c r="AE371" s="3">
        <f>SUM(Table39[[#This Row],[CNA Hours Contract]], Table39[[#This Row],[NA in Training Hours Contract]], Table39[[#This Row],[Med Aide/Tech Hours Contract]])</f>
        <v>0</v>
      </c>
      <c r="AF371" s="4">
        <f>Table39[[#This Row],[CNA/NA/Med Aide Contract Hours]]/Table39[[#This Row],[Total CNA, NA in Training, Med Aide/Tech Hours]]</f>
        <v>0</v>
      </c>
      <c r="AG371" s="3">
        <v>226.68088888888889</v>
      </c>
      <c r="AH371" s="3">
        <v>0</v>
      </c>
      <c r="AI371" s="4">
        <f>Table39[[#This Row],[CNA Hours Contract]]/Table39[[#This Row],[CNA Hours]]</f>
        <v>0</v>
      </c>
      <c r="AJ371" s="3">
        <v>2.963888888888889</v>
      </c>
      <c r="AK371" s="3">
        <v>0</v>
      </c>
      <c r="AL371" s="4">
        <f>Table39[[#This Row],[NA in Training Hours Contract]]/Table39[[#This Row],[NA in Training Hours]]</f>
        <v>0</v>
      </c>
      <c r="AM371" s="3">
        <v>0</v>
      </c>
      <c r="AN371" s="3">
        <v>0</v>
      </c>
      <c r="AO371" s="4">
        <v>0</v>
      </c>
      <c r="AP371" s="1" t="s">
        <v>369</v>
      </c>
      <c r="AQ371" s="1">
        <v>3</v>
      </c>
    </row>
    <row r="372" spans="1:43" x14ac:dyDescent="0.2">
      <c r="A372" s="1" t="s">
        <v>681</v>
      </c>
      <c r="B372" s="1" t="s">
        <v>1062</v>
      </c>
      <c r="C372" s="1" t="s">
        <v>1619</v>
      </c>
      <c r="D372" s="1" t="s">
        <v>1721</v>
      </c>
      <c r="E372" s="3">
        <v>215.4</v>
      </c>
      <c r="F372" s="3">
        <f t="shared" si="17"/>
        <v>785.48611111111109</v>
      </c>
      <c r="G372" s="3">
        <f>SUM(Table39[[#This Row],[RN Hours Contract (W/ Admin, DON)]], Table39[[#This Row],[LPN Contract Hours (w/ Admin)]], Table39[[#This Row],[CNA/NA/Med Aide Contract Hours]])</f>
        <v>105.71944444444445</v>
      </c>
      <c r="H372" s="4">
        <f>Table39[[#This Row],[Total Contract Hours]]/Table39[[#This Row],[Total Hours Nurse Staffing]]</f>
        <v>0.13459110600300594</v>
      </c>
      <c r="I372" s="3">
        <f>SUM(Table39[[#This Row],[RN Hours]], Table39[[#This Row],[RN Admin Hours]], Table39[[#This Row],[RN DON Hours]])</f>
        <v>190.13888888888889</v>
      </c>
      <c r="J372" s="3">
        <f t="shared" si="18"/>
        <v>29.497222222222224</v>
      </c>
      <c r="K372" s="4">
        <f>Table39[[#This Row],[RN Hours Contract (W/ Admin, DON)]]/Table39[[#This Row],[RN Hours (w/ Admin, DON)]]</f>
        <v>0.15513513513513513</v>
      </c>
      <c r="L372" s="3">
        <v>164.69166666666666</v>
      </c>
      <c r="M372" s="3">
        <v>29.497222222222224</v>
      </c>
      <c r="N372" s="4">
        <f>Table39[[#This Row],[RN Hours Contract]]/Table39[[#This Row],[RN Hours]]</f>
        <v>0.17910573630859014</v>
      </c>
      <c r="O372" s="3">
        <v>20.577777777777779</v>
      </c>
      <c r="P372" s="3">
        <v>0</v>
      </c>
      <c r="Q372" s="4">
        <f>Table39[[#This Row],[RN Admin Hours Contract]]/Table39[[#This Row],[RN Admin Hours]]</f>
        <v>0</v>
      </c>
      <c r="R372" s="3">
        <v>4.8694444444444445</v>
      </c>
      <c r="S372" s="3">
        <v>0</v>
      </c>
      <c r="T372" s="4">
        <f>Table39[[#This Row],[RN DON Hours Contract]]/Table39[[#This Row],[RN DON Hours]]</f>
        <v>0</v>
      </c>
      <c r="U372" s="3">
        <f>SUM(Table39[[#This Row],[LPN Hours]], Table39[[#This Row],[LPN Admin Hours]])</f>
        <v>170.22499999999999</v>
      </c>
      <c r="V372" s="3">
        <f>Table39[[#This Row],[LPN Hours Contract]]+Table39[[#This Row],[LPN Admin Hours Contract]]</f>
        <v>40.35</v>
      </c>
      <c r="W372" s="4">
        <f t="shared" si="19"/>
        <v>0.23703921280657955</v>
      </c>
      <c r="X372" s="3">
        <v>170.22499999999999</v>
      </c>
      <c r="Y372" s="3">
        <v>40.35</v>
      </c>
      <c r="Z372" s="4">
        <f>Table39[[#This Row],[LPN Hours Contract]]/Table39[[#This Row],[LPN Hours]]</f>
        <v>0.23703921280657955</v>
      </c>
      <c r="AA372" s="3">
        <v>0</v>
      </c>
      <c r="AB372" s="3">
        <v>0</v>
      </c>
      <c r="AC372" s="4">
        <v>0</v>
      </c>
      <c r="AD372" s="3">
        <f>SUM(Table39[[#This Row],[CNA Hours]], Table39[[#This Row],[NA in Training Hours]], Table39[[#This Row],[Med Aide/Tech Hours]])</f>
        <v>425.12222222222221</v>
      </c>
      <c r="AE372" s="3">
        <f>SUM(Table39[[#This Row],[CNA Hours Contract]], Table39[[#This Row],[NA in Training Hours Contract]], Table39[[#This Row],[Med Aide/Tech Hours Contract]])</f>
        <v>35.87222222222222</v>
      </c>
      <c r="AF372" s="4">
        <f>Table39[[#This Row],[CNA/NA/Med Aide Contract Hours]]/Table39[[#This Row],[Total CNA, NA in Training, Med Aide/Tech Hours]]</f>
        <v>8.4380962337628387E-2</v>
      </c>
      <c r="AG372" s="3">
        <v>425.12222222222221</v>
      </c>
      <c r="AH372" s="3">
        <v>35.87222222222222</v>
      </c>
      <c r="AI372" s="4">
        <f>Table39[[#This Row],[CNA Hours Contract]]/Table39[[#This Row],[CNA Hours]]</f>
        <v>8.4380962337628387E-2</v>
      </c>
      <c r="AJ372" s="3">
        <v>0</v>
      </c>
      <c r="AK372" s="3">
        <v>0</v>
      </c>
      <c r="AL372" s="4">
        <v>0</v>
      </c>
      <c r="AM372" s="3">
        <v>0</v>
      </c>
      <c r="AN372" s="3">
        <v>0</v>
      </c>
      <c r="AO372" s="4">
        <v>0</v>
      </c>
      <c r="AP372" s="1" t="s">
        <v>370</v>
      </c>
      <c r="AQ372" s="1">
        <v>3</v>
      </c>
    </row>
    <row r="373" spans="1:43" x14ac:dyDescent="0.2">
      <c r="A373" s="1" t="s">
        <v>681</v>
      </c>
      <c r="B373" s="1" t="s">
        <v>1063</v>
      </c>
      <c r="C373" s="1" t="s">
        <v>1467</v>
      </c>
      <c r="D373" s="1" t="s">
        <v>1721</v>
      </c>
      <c r="E373" s="3">
        <v>166.9</v>
      </c>
      <c r="F373" s="3">
        <f t="shared" si="17"/>
        <v>633.80277777777769</v>
      </c>
      <c r="G373" s="3">
        <f>SUM(Table39[[#This Row],[RN Hours Contract (W/ Admin, DON)]], Table39[[#This Row],[LPN Contract Hours (w/ Admin)]], Table39[[#This Row],[CNA/NA/Med Aide Contract Hours]])</f>
        <v>32.261111111111106</v>
      </c>
      <c r="H373" s="4">
        <f>Table39[[#This Row],[Total Contract Hours]]/Table39[[#This Row],[Total Hours Nurse Staffing]]</f>
        <v>5.0900867339559709E-2</v>
      </c>
      <c r="I373" s="3">
        <f>SUM(Table39[[#This Row],[RN Hours]], Table39[[#This Row],[RN Admin Hours]], Table39[[#This Row],[RN DON Hours]])</f>
        <v>131.82222222222222</v>
      </c>
      <c r="J373" s="3">
        <f t="shared" si="18"/>
        <v>19.774999999999999</v>
      </c>
      <c r="K373" s="4">
        <f>Table39[[#This Row],[RN Hours Contract (W/ Admin, DON)]]/Table39[[#This Row],[RN Hours (w/ Admin, DON)]]</f>
        <v>0.15001264329062711</v>
      </c>
      <c r="L373" s="3">
        <v>119.46666666666667</v>
      </c>
      <c r="M373" s="3">
        <v>19.774999999999999</v>
      </c>
      <c r="N373" s="4">
        <f>Table39[[#This Row],[RN Hours Contract]]/Table39[[#This Row],[RN Hours]]</f>
        <v>0.16552734374999997</v>
      </c>
      <c r="O373" s="3">
        <v>10.725</v>
      </c>
      <c r="P373" s="3">
        <v>0</v>
      </c>
      <c r="Q373" s="4">
        <f>Table39[[#This Row],[RN Admin Hours Contract]]/Table39[[#This Row],[RN Admin Hours]]</f>
        <v>0</v>
      </c>
      <c r="R373" s="3">
        <v>1.6305555555555555</v>
      </c>
      <c r="S373" s="3">
        <v>0</v>
      </c>
      <c r="T373" s="4">
        <f>Table39[[#This Row],[RN DON Hours Contract]]/Table39[[#This Row],[RN DON Hours]]</f>
        <v>0</v>
      </c>
      <c r="U373" s="3">
        <f>SUM(Table39[[#This Row],[LPN Hours]], Table39[[#This Row],[LPN Admin Hours]])</f>
        <v>114.675</v>
      </c>
      <c r="V373" s="3">
        <f>Table39[[#This Row],[LPN Hours Contract]]+Table39[[#This Row],[LPN Admin Hours Contract]]</f>
        <v>3.8833333333333333</v>
      </c>
      <c r="W373" s="4">
        <f t="shared" si="19"/>
        <v>3.3863818036479906E-2</v>
      </c>
      <c r="X373" s="3">
        <v>114.675</v>
      </c>
      <c r="Y373" s="3">
        <v>3.8833333333333333</v>
      </c>
      <c r="Z373" s="4">
        <f>Table39[[#This Row],[LPN Hours Contract]]/Table39[[#This Row],[LPN Hours]]</f>
        <v>3.3863818036479906E-2</v>
      </c>
      <c r="AA373" s="3">
        <v>0</v>
      </c>
      <c r="AB373" s="3">
        <v>0</v>
      </c>
      <c r="AC373" s="4">
        <v>0</v>
      </c>
      <c r="AD373" s="3">
        <f>SUM(Table39[[#This Row],[CNA Hours]], Table39[[#This Row],[NA in Training Hours]], Table39[[#This Row],[Med Aide/Tech Hours]])</f>
        <v>387.30555555555554</v>
      </c>
      <c r="AE373" s="3">
        <f>SUM(Table39[[#This Row],[CNA Hours Contract]], Table39[[#This Row],[NA in Training Hours Contract]], Table39[[#This Row],[Med Aide/Tech Hours Contract]])</f>
        <v>8.6027777777777779</v>
      </c>
      <c r="AF373" s="4">
        <f>Table39[[#This Row],[CNA/NA/Med Aide Contract Hours]]/Table39[[#This Row],[Total CNA, NA in Training, Med Aide/Tech Hours]]</f>
        <v>2.221186258337517E-2</v>
      </c>
      <c r="AG373" s="3">
        <v>387.30555555555554</v>
      </c>
      <c r="AH373" s="3">
        <v>8.6027777777777779</v>
      </c>
      <c r="AI373" s="4">
        <f>Table39[[#This Row],[CNA Hours Contract]]/Table39[[#This Row],[CNA Hours]]</f>
        <v>2.221186258337517E-2</v>
      </c>
      <c r="AJ373" s="3">
        <v>0</v>
      </c>
      <c r="AK373" s="3">
        <v>0</v>
      </c>
      <c r="AL373" s="4">
        <v>0</v>
      </c>
      <c r="AM373" s="3">
        <v>0</v>
      </c>
      <c r="AN373" s="3">
        <v>0</v>
      </c>
      <c r="AO373" s="4">
        <v>0</v>
      </c>
      <c r="AP373" s="1" t="s">
        <v>371</v>
      </c>
      <c r="AQ373" s="1">
        <v>3</v>
      </c>
    </row>
    <row r="374" spans="1:43" x14ac:dyDescent="0.2">
      <c r="A374" s="1" t="s">
        <v>681</v>
      </c>
      <c r="B374" s="1" t="s">
        <v>1064</v>
      </c>
      <c r="C374" s="1" t="s">
        <v>1620</v>
      </c>
      <c r="D374" s="1" t="s">
        <v>1725</v>
      </c>
      <c r="E374" s="3">
        <v>32.233333333333334</v>
      </c>
      <c r="F374" s="3">
        <f t="shared" si="17"/>
        <v>111.28333333333333</v>
      </c>
      <c r="G374" s="3">
        <f>SUM(Table39[[#This Row],[RN Hours Contract (W/ Admin, DON)]], Table39[[#This Row],[LPN Contract Hours (w/ Admin)]], Table39[[#This Row],[CNA/NA/Med Aide Contract Hours]])</f>
        <v>0</v>
      </c>
      <c r="H374" s="4">
        <f>Table39[[#This Row],[Total Contract Hours]]/Table39[[#This Row],[Total Hours Nurse Staffing]]</f>
        <v>0</v>
      </c>
      <c r="I374" s="3">
        <f>SUM(Table39[[#This Row],[RN Hours]], Table39[[#This Row],[RN Admin Hours]], Table39[[#This Row],[RN DON Hours]])</f>
        <v>29.024999999999999</v>
      </c>
      <c r="J374" s="3">
        <f t="shared" si="18"/>
        <v>0</v>
      </c>
      <c r="K374" s="4">
        <f>Table39[[#This Row],[RN Hours Contract (W/ Admin, DON)]]/Table39[[#This Row],[RN Hours (w/ Admin, DON)]]</f>
        <v>0</v>
      </c>
      <c r="L374" s="3">
        <v>23.913888888888888</v>
      </c>
      <c r="M374" s="3">
        <v>0</v>
      </c>
      <c r="N374" s="4">
        <f>Table39[[#This Row],[RN Hours Contract]]/Table39[[#This Row],[RN Hours]]</f>
        <v>0</v>
      </c>
      <c r="O374" s="3">
        <v>0.13333333333333333</v>
      </c>
      <c r="P374" s="3">
        <v>0</v>
      </c>
      <c r="Q374" s="4">
        <f>Table39[[#This Row],[RN Admin Hours Contract]]/Table39[[#This Row],[RN Admin Hours]]</f>
        <v>0</v>
      </c>
      <c r="R374" s="3">
        <v>4.9777777777777779</v>
      </c>
      <c r="S374" s="3">
        <v>0</v>
      </c>
      <c r="T374" s="4">
        <f>Table39[[#This Row],[RN DON Hours Contract]]/Table39[[#This Row],[RN DON Hours]]</f>
        <v>0</v>
      </c>
      <c r="U374" s="3">
        <f>SUM(Table39[[#This Row],[LPN Hours]], Table39[[#This Row],[LPN Admin Hours]])</f>
        <v>21.766666666666666</v>
      </c>
      <c r="V374" s="3">
        <f>Table39[[#This Row],[LPN Hours Contract]]+Table39[[#This Row],[LPN Admin Hours Contract]]</f>
        <v>0</v>
      </c>
      <c r="W374" s="4">
        <f t="shared" si="19"/>
        <v>0</v>
      </c>
      <c r="X374" s="3">
        <v>16.925000000000001</v>
      </c>
      <c r="Y374" s="3">
        <v>0</v>
      </c>
      <c r="Z374" s="4">
        <f>Table39[[#This Row],[LPN Hours Contract]]/Table39[[#This Row],[LPN Hours]]</f>
        <v>0</v>
      </c>
      <c r="AA374" s="3">
        <v>4.8416666666666668</v>
      </c>
      <c r="AB374" s="3">
        <v>0</v>
      </c>
      <c r="AC374" s="4">
        <f>Table39[[#This Row],[LPN Admin Hours Contract]]/Table39[[#This Row],[LPN Admin Hours]]</f>
        <v>0</v>
      </c>
      <c r="AD374" s="3">
        <f>SUM(Table39[[#This Row],[CNA Hours]], Table39[[#This Row],[NA in Training Hours]], Table39[[#This Row],[Med Aide/Tech Hours]])</f>
        <v>60.491666666666667</v>
      </c>
      <c r="AE374" s="3">
        <f>SUM(Table39[[#This Row],[CNA Hours Contract]], Table39[[#This Row],[NA in Training Hours Contract]], Table39[[#This Row],[Med Aide/Tech Hours Contract]])</f>
        <v>0</v>
      </c>
      <c r="AF374" s="4">
        <f>Table39[[#This Row],[CNA/NA/Med Aide Contract Hours]]/Table39[[#This Row],[Total CNA, NA in Training, Med Aide/Tech Hours]]</f>
        <v>0</v>
      </c>
      <c r="AG374" s="3">
        <v>54.722222222222221</v>
      </c>
      <c r="AH374" s="3">
        <v>0</v>
      </c>
      <c r="AI374" s="4">
        <f>Table39[[#This Row],[CNA Hours Contract]]/Table39[[#This Row],[CNA Hours]]</f>
        <v>0</v>
      </c>
      <c r="AJ374" s="3">
        <v>5.7694444444444448</v>
      </c>
      <c r="AK374" s="3">
        <v>0</v>
      </c>
      <c r="AL374" s="4">
        <f>Table39[[#This Row],[NA in Training Hours Contract]]/Table39[[#This Row],[NA in Training Hours]]</f>
        <v>0</v>
      </c>
      <c r="AM374" s="3">
        <v>0</v>
      </c>
      <c r="AN374" s="3">
        <v>0</v>
      </c>
      <c r="AO374" s="4">
        <v>0</v>
      </c>
      <c r="AP374" s="1" t="s">
        <v>372</v>
      </c>
      <c r="AQ374" s="1">
        <v>3</v>
      </c>
    </row>
    <row r="375" spans="1:43" x14ac:dyDescent="0.2">
      <c r="A375" s="1" t="s">
        <v>681</v>
      </c>
      <c r="B375" s="1" t="s">
        <v>1065</v>
      </c>
      <c r="C375" s="1" t="s">
        <v>1621</v>
      </c>
      <c r="D375" s="1" t="s">
        <v>1716</v>
      </c>
      <c r="E375" s="3">
        <v>101.22222222222223</v>
      </c>
      <c r="F375" s="3">
        <f t="shared" si="17"/>
        <v>354.55111111111114</v>
      </c>
      <c r="G375" s="3">
        <f>SUM(Table39[[#This Row],[RN Hours Contract (W/ Admin, DON)]], Table39[[#This Row],[LPN Contract Hours (w/ Admin)]], Table39[[#This Row],[CNA/NA/Med Aide Contract Hours]])</f>
        <v>5.291666666666667</v>
      </c>
      <c r="H375" s="4">
        <f>Table39[[#This Row],[Total Contract Hours]]/Table39[[#This Row],[Total Hours Nurse Staffing]]</f>
        <v>1.4924975555945547E-2</v>
      </c>
      <c r="I375" s="3">
        <f>SUM(Table39[[#This Row],[RN Hours]], Table39[[#This Row],[RN Admin Hours]], Table39[[#This Row],[RN DON Hours]])</f>
        <v>70.029444444444451</v>
      </c>
      <c r="J375" s="3">
        <f t="shared" si="18"/>
        <v>0.97777777777777775</v>
      </c>
      <c r="K375" s="4">
        <f>Table39[[#This Row],[RN Hours Contract (W/ Admin, DON)]]/Table39[[#This Row],[RN Hours (w/ Admin, DON)]]</f>
        <v>1.3962380903270845E-2</v>
      </c>
      <c r="L375" s="3">
        <v>11.044444444444444</v>
      </c>
      <c r="M375" s="3">
        <v>0</v>
      </c>
      <c r="N375" s="4">
        <f>Table39[[#This Row],[RN Hours Contract]]/Table39[[#This Row],[RN Hours]]</f>
        <v>0</v>
      </c>
      <c r="O375" s="3">
        <v>52.140555555555565</v>
      </c>
      <c r="P375" s="3">
        <v>0.97777777777777775</v>
      </c>
      <c r="Q375" s="4">
        <f>Table39[[#This Row],[RN Admin Hours Contract]]/Table39[[#This Row],[RN Admin Hours]]</f>
        <v>1.8752730333606808E-2</v>
      </c>
      <c r="R375" s="3">
        <v>6.8444444444444441</v>
      </c>
      <c r="S375" s="3">
        <v>0</v>
      </c>
      <c r="T375" s="4">
        <f>Table39[[#This Row],[RN DON Hours Contract]]/Table39[[#This Row],[RN DON Hours]]</f>
        <v>0</v>
      </c>
      <c r="U375" s="3">
        <f>SUM(Table39[[#This Row],[LPN Hours]], Table39[[#This Row],[LPN Admin Hours]])</f>
        <v>61.707222222222221</v>
      </c>
      <c r="V375" s="3">
        <f>Table39[[#This Row],[LPN Hours Contract]]+Table39[[#This Row],[LPN Admin Hours Contract]]</f>
        <v>4.3138888888888891</v>
      </c>
      <c r="W375" s="4">
        <f t="shared" si="19"/>
        <v>6.9908978779721451E-2</v>
      </c>
      <c r="X375" s="3">
        <v>61.707222222222221</v>
      </c>
      <c r="Y375" s="3">
        <v>4.3138888888888891</v>
      </c>
      <c r="Z375" s="4">
        <f>Table39[[#This Row],[LPN Hours Contract]]/Table39[[#This Row],[LPN Hours]]</f>
        <v>6.9908978779721451E-2</v>
      </c>
      <c r="AA375" s="3">
        <v>0</v>
      </c>
      <c r="AB375" s="3">
        <v>0</v>
      </c>
      <c r="AC375" s="4">
        <v>0</v>
      </c>
      <c r="AD375" s="3">
        <f>SUM(Table39[[#This Row],[CNA Hours]], Table39[[#This Row],[NA in Training Hours]], Table39[[#This Row],[Med Aide/Tech Hours]])</f>
        <v>222.81444444444443</v>
      </c>
      <c r="AE375" s="3">
        <f>SUM(Table39[[#This Row],[CNA Hours Contract]], Table39[[#This Row],[NA in Training Hours Contract]], Table39[[#This Row],[Med Aide/Tech Hours Contract]])</f>
        <v>0</v>
      </c>
      <c r="AF375" s="4">
        <f>Table39[[#This Row],[CNA/NA/Med Aide Contract Hours]]/Table39[[#This Row],[Total CNA, NA in Training, Med Aide/Tech Hours]]</f>
        <v>0</v>
      </c>
      <c r="AG375" s="3">
        <v>222.81444444444443</v>
      </c>
      <c r="AH375" s="3">
        <v>0</v>
      </c>
      <c r="AI375" s="4">
        <f>Table39[[#This Row],[CNA Hours Contract]]/Table39[[#This Row],[CNA Hours]]</f>
        <v>0</v>
      </c>
      <c r="AJ375" s="3">
        <v>0</v>
      </c>
      <c r="AK375" s="3">
        <v>0</v>
      </c>
      <c r="AL375" s="4">
        <v>0</v>
      </c>
      <c r="AM375" s="3">
        <v>0</v>
      </c>
      <c r="AN375" s="3">
        <v>0</v>
      </c>
      <c r="AO375" s="4">
        <v>0</v>
      </c>
      <c r="AP375" s="1" t="s">
        <v>373</v>
      </c>
      <c r="AQ375" s="1">
        <v>3</v>
      </c>
    </row>
    <row r="376" spans="1:43" x14ac:dyDescent="0.2">
      <c r="A376" s="1" t="s">
        <v>681</v>
      </c>
      <c r="B376" s="1" t="s">
        <v>1066</v>
      </c>
      <c r="C376" s="1" t="s">
        <v>1406</v>
      </c>
      <c r="D376" s="1" t="s">
        <v>1734</v>
      </c>
      <c r="E376" s="3">
        <v>37.855555555555554</v>
      </c>
      <c r="F376" s="3">
        <f t="shared" si="17"/>
        <v>121.36111111111111</v>
      </c>
      <c r="G376" s="3">
        <f>SUM(Table39[[#This Row],[RN Hours Contract (W/ Admin, DON)]], Table39[[#This Row],[LPN Contract Hours (w/ Admin)]], Table39[[#This Row],[CNA/NA/Med Aide Contract Hours]])</f>
        <v>39.194444444444443</v>
      </c>
      <c r="H376" s="4">
        <f>Table39[[#This Row],[Total Contract Hours]]/Table39[[#This Row],[Total Hours Nurse Staffing]]</f>
        <v>0.32295719844357973</v>
      </c>
      <c r="I376" s="3">
        <f>SUM(Table39[[#This Row],[RN Hours]], Table39[[#This Row],[RN Admin Hours]], Table39[[#This Row],[RN DON Hours]])</f>
        <v>37.977777777777774</v>
      </c>
      <c r="J376" s="3">
        <f t="shared" si="18"/>
        <v>7.3777777777777782</v>
      </c>
      <c r="K376" s="4">
        <f>Table39[[#This Row],[RN Hours Contract (W/ Admin, DON)]]/Table39[[#This Row],[RN Hours (w/ Admin, DON)]]</f>
        <v>0.1942656524283207</v>
      </c>
      <c r="L376" s="3">
        <v>28.455555555555556</v>
      </c>
      <c r="M376" s="3">
        <v>7.3777777777777782</v>
      </c>
      <c r="N376" s="4">
        <f>Table39[[#This Row],[RN Hours Contract]]/Table39[[#This Row],[RN Hours]]</f>
        <v>0.25927372120265524</v>
      </c>
      <c r="O376" s="3">
        <v>5.2111111111111112</v>
      </c>
      <c r="P376" s="3">
        <v>0</v>
      </c>
      <c r="Q376" s="4">
        <f>Table39[[#This Row],[RN Admin Hours Contract]]/Table39[[#This Row],[RN Admin Hours]]</f>
        <v>0</v>
      </c>
      <c r="R376" s="3">
        <v>4.3111111111111109</v>
      </c>
      <c r="S376" s="3">
        <v>0</v>
      </c>
      <c r="T376" s="4">
        <f>Table39[[#This Row],[RN DON Hours Contract]]/Table39[[#This Row],[RN DON Hours]]</f>
        <v>0</v>
      </c>
      <c r="U376" s="3">
        <f>SUM(Table39[[#This Row],[LPN Hours]], Table39[[#This Row],[LPN Admin Hours]])</f>
        <v>21.669444444444444</v>
      </c>
      <c r="V376" s="3">
        <f>Table39[[#This Row],[LPN Hours Contract]]+Table39[[#This Row],[LPN Admin Hours Contract]]</f>
        <v>4.7638888888888893</v>
      </c>
      <c r="W376" s="4">
        <f t="shared" si="19"/>
        <v>0.21984360979361622</v>
      </c>
      <c r="X376" s="3">
        <v>21.669444444444444</v>
      </c>
      <c r="Y376" s="3">
        <v>4.7638888888888893</v>
      </c>
      <c r="Z376" s="4">
        <f>Table39[[#This Row],[LPN Hours Contract]]/Table39[[#This Row],[LPN Hours]]</f>
        <v>0.21984360979361622</v>
      </c>
      <c r="AA376" s="3">
        <v>0</v>
      </c>
      <c r="AB376" s="3">
        <v>0</v>
      </c>
      <c r="AC376" s="4">
        <v>0</v>
      </c>
      <c r="AD376" s="3">
        <f>SUM(Table39[[#This Row],[CNA Hours]], Table39[[#This Row],[NA in Training Hours]], Table39[[#This Row],[Med Aide/Tech Hours]])</f>
        <v>61.713888888888889</v>
      </c>
      <c r="AE376" s="3">
        <f>SUM(Table39[[#This Row],[CNA Hours Contract]], Table39[[#This Row],[NA in Training Hours Contract]], Table39[[#This Row],[Med Aide/Tech Hours Contract]])</f>
        <v>27.052777777777777</v>
      </c>
      <c r="AF376" s="4">
        <f>Table39[[#This Row],[CNA/NA/Med Aide Contract Hours]]/Table39[[#This Row],[Total CNA, NA in Training, Med Aide/Tech Hours]]</f>
        <v>0.43835801413332132</v>
      </c>
      <c r="AG376" s="3">
        <v>61.713888888888889</v>
      </c>
      <c r="AH376" s="3">
        <v>27.052777777777777</v>
      </c>
      <c r="AI376" s="4">
        <f>Table39[[#This Row],[CNA Hours Contract]]/Table39[[#This Row],[CNA Hours]]</f>
        <v>0.43835801413332132</v>
      </c>
      <c r="AJ376" s="3">
        <v>0</v>
      </c>
      <c r="AK376" s="3">
        <v>0</v>
      </c>
      <c r="AL376" s="4">
        <v>0</v>
      </c>
      <c r="AM376" s="3">
        <v>0</v>
      </c>
      <c r="AN376" s="3">
        <v>0</v>
      </c>
      <c r="AO376" s="4">
        <v>0</v>
      </c>
      <c r="AP376" s="1" t="s">
        <v>374</v>
      </c>
      <c r="AQ376" s="1">
        <v>3</v>
      </c>
    </row>
    <row r="377" spans="1:43" x14ac:dyDescent="0.2">
      <c r="A377" s="1" t="s">
        <v>681</v>
      </c>
      <c r="B377" s="1" t="s">
        <v>1067</v>
      </c>
      <c r="C377" s="1" t="s">
        <v>1507</v>
      </c>
      <c r="D377" s="1" t="s">
        <v>1702</v>
      </c>
      <c r="E377" s="3">
        <v>37.655555555555559</v>
      </c>
      <c r="F377" s="3">
        <f t="shared" si="17"/>
        <v>165.56411111111112</v>
      </c>
      <c r="G377" s="3">
        <f>SUM(Table39[[#This Row],[RN Hours Contract (W/ Admin, DON)]], Table39[[#This Row],[LPN Contract Hours (w/ Admin)]], Table39[[#This Row],[CNA/NA/Med Aide Contract Hours]])</f>
        <v>2.0083333333333333</v>
      </c>
      <c r="H377" s="4">
        <f>Table39[[#This Row],[Total Contract Hours]]/Table39[[#This Row],[Total Hours Nurse Staffing]]</f>
        <v>1.2130245618179462E-2</v>
      </c>
      <c r="I377" s="3">
        <f>SUM(Table39[[#This Row],[RN Hours]], Table39[[#This Row],[RN Admin Hours]], Table39[[#This Row],[RN DON Hours]])</f>
        <v>36.269444444444446</v>
      </c>
      <c r="J377" s="3">
        <f t="shared" si="18"/>
        <v>2.0083333333333333</v>
      </c>
      <c r="K377" s="4">
        <f>Table39[[#This Row],[RN Hours Contract (W/ Admin, DON)]]/Table39[[#This Row],[RN Hours (w/ Admin, DON)]]</f>
        <v>5.5372597074366238E-2</v>
      </c>
      <c r="L377" s="3">
        <v>25.666666666666668</v>
      </c>
      <c r="M377" s="3">
        <v>2.0083333333333333</v>
      </c>
      <c r="N377" s="4">
        <f>Table39[[#This Row],[RN Hours Contract]]/Table39[[#This Row],[RN Hours]]</f>
        <v>7.8246753246753245E-2</v>
      </c>
      <c r="O377" s="3">
        <v>5.6583333333333332</v>
      </c>
      <c r="P377" s="3">
        <v>0</v>
      </c>
      <c r="Q377" s="4">
        <f>Table39[[#This Row],[RN Admin Hours Contract]]/Table39[[#This Row],[RN Admin Hours]]</f>
        <v>0</v>
      </c>
      <c r="R377" s="3">
        <v>4.9444444444444446</v>
      </c>
      <c r="S377" s="3">
        <v>0</v>
      </c>
      <c r="T377" s="4">
        <f>Table39[[#This Row],[RN DON Hours Contract]]/Table39[[#This Row],[RN DON Hours]]</f>
        <v>0</v>
      </c>
      <c r="U377" s="3">
        <f>SUM(Table39[[#This Row],[LPN Hours]], Table39[[#This Row],[LPN Admin Hours]])</f>
        <v>30.772222222222222</v>
      </c>
      <c r="V377" s="3">
        <f>Table39[[#This Row],[LPN Hours Contract]]+Table39[[#This Row],[LPN Admin Hours Contract]]</f>
        <v>0</v>
      </c>
      <c r="W377" s="4">
        <f t="shared" si="19"/>
        <v>0</v>
      </c>
      <c r="X377" s="3">
        <v>30.772222222222222</v>
      </c>
      <c r="Y377" s="3">
        <v>0</v>
      </c>
      <c r="Z377" s="4">
        <f>Table39[[#This Row],[LPN Hours Contract]]/Table39[[#This Row],[LPN Hours]]</f>
        <v>0</v>
      </c>
      <c r="AA377" s="3">
        <v>0</v>
      </c>
      <c r="AB377" s="3">
        <v>0</v>
      </c>
      <c r="AC377" s="4">
        <v>0</v>
      </c>
      <c r="AD377" s="3">
        <f>SUM(Table39[[#This Row],[CNA Hours]], Table39[[#This Row],[NA in Training Hours]], Table39[[#This Row],[Med Aide/Tech Hours]])</f>
        <v>98.522444444444446</v>
      </c>
      <c r="AE377" s="3">
        <f>SUM(Table39[[#This Row],[CNA Hours Contract]], Table39[[#This Row],[NA in Training Hours Contract]], Table39[[#This Row],[Med Aide/Tech Hours Contract]])</f>
        <v>0</v>
      </c>
      <c r="AF377" s="4">
        <f>Table39[[#This Row],[CNA/NA/Med Aide Contract Hours]]/Table39[[#This Row],[Total CNA, NA in Training, Med Aide/Tech Hours]]</f>
        <v>0</v>
      </c>
      <c r="AG377" s="3">
        <v>98.522444444444446</v>
      </c>
      <c r="AH377" s="3">
        <v>0</v>
      </c>
      <c r="AI377" s="4">
        <f>Table39[[#This Row],[CNA Hours Contract]]/Table39[[#This Row],[CNA Hours]]</f>
        <v>0</v>
      </c>
      <c r="AJ377" s="3">
        <v>0</v>
      </c>
      <c r="AK377" s="3">
        <v>0</v>
      </c>
      <c r="AL377" s="4">
        <v>0</v>
      </c>
      <c r="AM377" s="3">
        <v>0</v>
      </c>
      <c r="AN377" s="3">
        <v>0</v>
      </c>
      <c r="AO377" s="4">
        <v>0</v>
      </c>
      <c r="AP377" s="1" t="s">
        <v>375</v>
      </c>
      <c r="AQ377" s="1">
        <v>3</v>
      </c>
    </row>
    <row r="378" spans="1:43" x14ac:dyDescent="0.2">
      <c r="A378" s="1" t="s">
        <v>681</v>
      </c>
      <c r="B378" s="1" t="s">
        <v>1068</v>
      </c>
      <c r="C378" s="1" t="s">
        <v>1622</v>
      </c>
      <c r="D378" s="1" t="s">
        <v>1688</v>
      </c>
      <c r="E378" s="3">
        <v>47.733333333333334</v>
      </c>
      <c r="F378" s="3">
        <f t="shared" si="17"/>
        <v>188.25833333333333</v>
      </c>
      <c r="G378" s="3">
        <f>SUM(Table39[[#This Row],[RN Hours Contract (W/ Admin, DON)]], Table39[[#This Row],[LPN Contract Hours (w/ Admin)]], Table39[[#This Row],[CNA/NA/Med Aide Contract Hours]])</f>
        <v>0</v>
      </c>
      <c r="H378" s="4">
        <f>Table39[[#This Row],[Total Contract Hours]]/Table39[[#This Row],[Total Hours Nurse Staffing]]</f>
        <v>0</v>
      </c>
      <c r="I378" s="3">
        <f>SUM(Table39[[#This Row],[RN Hours]], Table39[[#This Row],[RN Admin Hours]], Table39[[#This Row],[RN DON Hours]])</f>
        <v>59.583333333333336</v>
      </c>
      <c r="J378" s="3">
        <f t="shared" si="18"/>
        <v>0</v>
      </c>
      <c r="K378" s="4">
        <f>Table39[[#This Row],[RN Hours Contract (W/ Admin, DON)]]/Table39[[#This Row],[RN Hours (w/ Admin, DON)]]</f>
        <v>0</v>
      </c>
      <c r="L378" s="3">
        <v>22.613888888888887</v>
      </c>
      <c r="M378" s="3">
        <v>0</v>
      </c>
      <c r="N378" s="4">
        <f>Table39[[#This Row],[RN Hours Contract]]/Table39[[#This Row],[RN Hours]]</f>
        <v>0</v>
      </c>
      <c r="O378" s="3">
        <v>31.280555555555555</v>
      </c>
      <c r="P378" s="3">
        <v>0</v>
      </c>
      <c r="Q378" s="4">
        <f>Table39[[#This Row],[RN Admin Hours Contract]]/Table39[[#This Row],[RN Admin Hours]]</f>
        <v>0</v>
      </c>
      <c r="R378" s="3">
        <v>5.6888888888888891</v>
      </c>
      <c r="S378" s="3">
        <v>0</v>
      </c>
      <c r="T378" s="4">
        <f>Table39[[#This Row],[RN DON Hours Contract]]/Table39[[#This Row],[RN DON Hours]]</f>
        <v>0</v>
      </c>
      <c r="U378" s="3">
        <f>SUM(Table39[[#This Row],[LPN Hours]], Table39[[#This Row],[LPN Admin Hours]])</f>
        <v>14.722222222222221</v>
      </c>
      <c r="V378" s="3">
        <f>Table39[[#This Row],[LPN Hours Contract]]+Table39[[#This Row],[LPN Admin Hours Contract]]</f>
        <v>0</v>
      </c>
      <c r="W378" s="4">
        <f t="shared" si="19"/>
        <v>0</v>
      </c>
      <c r="X378" s="3">
        <v>14.722222222222221</v>
      </c>
      <c r="Y378" s="3">
        <v>0</v>
      </c>
      <c r="Z378" s="4">
        <f>Table39[[#This Row],[LPN Hours Contract]]/Table39[[#This Row],[LPN Hours]]</f>
        <v>0</v>
      </c>
      <c r="AA378" s="3">
        <v>0</v>
      </c>
      <c r="AB378" s="3">
        <v>0</v>
      </c>
      <c r="AC378" s="4">
        <v>0</v>
      </c>
      <c r="AD378" s="3">
        <f>SUM(Table39[[#This Row],[CNA Hours]], Table39[[#This Row],[NA in Training Hours]], Table39[[#This Row],[Med Aide/Tech Hours]])</f>
        <v>113.95277777777778</v>
      </c>
      <c r="AE378" s="3">
        <f>SUM(Table39[[#This Row],[CNA Hours Contract]], Table39[[#This Row],[NA in Training Hours Contract]], Table39[[#This Row],[Med Aide/Tech Hours Contract]])</f>
        <v>0</v>
      </c>
      <c r="AF378" s="4">
        <f>Table39[[#This Row],[CNA/NA/Med Aide Contract Hours]]/Table39[[#This Row],[Total CNA, NA in Training, Med Aide/Tech Hours]]</f>
        <v>0</v>
      </c>
      <c r="AG378" s="3">
        <v>113.95277777777778</v>
      </c>
      <c r="AH378" s="3">
        <v>0</v>
      </c>
      <c r="AI378" s="4">
        <f>Table39[[#This Row],[CNA Hours Contract]]/Table39[[#This Row],[CNA Hours]]</f>
        <v>0</v>
      </c>
      <c r="AJ378" s="3">
        <v>0</v>
      </c>
      <c r="AK378" s="3">
        <v>0</v>
      </c>
      <c r="AL378" s="4">
        <v>0</v>
      </c>
      <c r="AM378" s="3">
        <v>0</v>
      </c>
      <c r="AN378" s="3">
        <v>0</v>
      </c>
      <c r="AO378" s="4">
        <v>0</v>
      </c>
      <c r="AP378" s="1" t="s">
        <v>376</v>
      </c>
      <c r="AQ378" s="1">
        <v>3</v>
      </c>
    </row>
    <row r="379" spans="1:43" x14ac:dyDescent="0.2">
      <c r="A379" s="1" t="s">
        <v>681</v>
      </c>
      <c r="B379" s="1" t="s">
        <v>1069</v>
      </c>
      <c r="C379" s="1" t="s">
        <v>1373</v>
      </c>
      <c r="D379" s="1" t="s">
        <v>1704</v>
      </c>
      <c r="E379" s="3">
        <v>92.1</v>
      </c>
      <c r="F379" s="3">
        <f t="shared" si="17"/>
        <v>354.11855555555553</v>
      </c>
      <c r="G379" s="3">
        <f>SUM(Table39[[#This Row],[RN Hours Contract (W/ Admin, DON)]], Table39[[#This Row],[LPN Contract Hours (w/ Admin)]], Table39[[#This Row],[CNA/NA/Med Aide Contract Hours]])</f>
        <v>9.6388888888888893</v>
      </c>
      <c r="H379" s="4">
        <f>Table39[[#This Row],[Total Contract Hours]]/Table39[[#This Row],[Total Hours Nurse Staffing]]</f>
        <v>2.7219383841004915E-2</v>
      </c>
      <c r="I379" s="3">
        <f>SUM(Table39[[#This Row],[RN Hours]], Table39[[#This Row],[RN Admin Hours]], Table39[[#This Row],[RN DON Hours]])</f>
        <v>69.138333333333335</v>
      </c>
      <c r="J379" s="3">
        <f t="shared" si="18"/>
        <v>0.5</v>
      </c>
      <c r="K379" s="4">
        <f>Table39[[#This Row],[RN Hours Contract (W/ Admin, DON)]]/Table39[[#This Row],[RN Hours (w/ Admin, DON)]]</f>
        <v>7.2318781187474387E-3</v>
      </c>
      <c r="L379" s="3">
        <v>11.244444444444444</v>
      </c>
      <c r="M379" s="3">
        <v>0</v>
      </c>
      <c r="N379" s="4">
        <f>Table39[[#This Row],[RN Hours Contract]]/Table39[[#This Row],[RN Hours]]</f>
        <v>0</v>
      </c>
      <c r="O379" s="3">
        <v>51.582777777777778</v>
      </c>
      <c r="P379" s="3">
        <v>0.5</v>
      </c>
      <c r="Q379" s="4">
        <f>Table39[[#This Row],[RN Admin Hours Contract]]/Table39[[#This Row],[RN Admin Hours]]</f>
        <v>9.6931577076759031E-3</v>
      </c>
      <c r="R379" s="3">
        <v>6.3111111111111109</v>
      </c>
      <c r="S379" s="3">
        <v>0</v>
      </c>
      <c r="T379" s="4">
        <f>Table39[[#This Row],[RN DON Hours Contract]]/Table39[[#This Row],[RN DON Hours]]</f>
        <v>0</v>
      </c>
      <c r="U379" s="3">
        <f>SUM(Table39[[#This Row],[LPN Hours]], Table39[[#This Row],[LPN Admin Hours]])</f>
        <v>91.11944444444444</v>
      </c>
      <c r="V379" s="3">
        <f>Table39[[#This Row],[LPN Hours Contract]]+Table39[[#This Row],[LPN Admin Hours Contract]]</f>
        <v>0.88888888888888884</v>
      </c>
      <c r="W379" s="4">
        <f t="shared" si="19"/>
        <v>9.7552053165868968E-3</v>
      </c>
      <c r="X379" s="3">
        <v>91.11944444444444</v>
      </c>
      <c r="Y379" s="3">
        <v>0.88888888888888884</v>
      </c>
      <c r="Z379" s="4">
        <f>Table39[[#This Row],[LPN Hours Contract]]/Table39[[#This Row],[LPN Hours]]</f>
        <v>9.7552053165868968E-3</v>
      </c>
      <c r="AA379" s="3">
        <v>0</v>
      </c>
      <c r="AB379" s="3">
        <v>0</v>
      </c>
      <c r="AC379" s="4">
        <v>0</v>
      </c>
      <c r="AD379" s="3">
        <f>SUM(Table39[[#This Row],[CNA Hours]], Table39[[#This Row],[NA in Training Hours]], Table39[[#This Row],[Med Aide/Tech Hours]])</f>
        <v>193.86077777777777</v>
      </c>
      <c r="AE379" s="3">
        <f>SUM(Table39[[#This Row],[CNA Hours Contract]], Table39[[#This Row],[NA in Training Hours Contract]], Table39[[#This Row],[Med Aide/Tech Hours Contract]])</f>
        <v>8.25</v>
      </c>
      <c r="AF379" s="4">
        <f>Table39[[#This Row],[CNA/NA/Med Aide Contract Hours]]/Table39[[#This Row],[Total CNA, NA in Training, Med Aide/Tech Hours]]</f>
        <v>4.2556313322218063E-2</v>
      </c>
      <c r="AG379" s="3">
        <v>182.01077777777778</v>
      </c>
      <c r="AH379" s="3">
        <v>8.25</v>
      </c>
      <c r="AI379" s="4">
        <f>Table39[[#This Row],[CNA Hours Contract]]/Table39[[#This Row],[CNA Hours]]</f>
        <v>4.5326986130857942E-2</v>
      </c>
      <c r="AJ379" s="3">
        <v>11.849999999999994</v>
      </c>
      <c r="AK379" s="3">
        <v>0</v>
      </c>
      <c r="AL379" s="4">
        <f>Table39[[#This Row],[NA in Training Hours Contract]]/Table39[[#This Row],[NA in Training Hours]]</f>
        <v>0</v>
      </c>
      <c r="AM379" s="3">
        <v>0</v>
      </c>
      <c r="AN379" s="3">
        <v>0</v>
      </c>
      <c r="AO379" s="4">
        <v>0</v>
      </c>
      <c r="AP379" s="1" t="s">
        <v>377</v>
      </c>
      <c r="AQ379" s="1">
        <v>3</v>
      </c>
    </row>
    <row r="380" spans="1:43" x14ac:dyDescent="0.2">
      <c r="A380" s="1" t="s">
        <v>681</v>
      </c>
      <c r="B380" s="1" t="s">
        <v>1070</v>
      </c>
      <c r="C380" s="1" t="s">
        <v>1526</v>
      </c>
      <c r="D380" s="1" t="s">
        <v>1730</v>
      </c>
      <c r="E380" s="3">
        <v>89.922222222222217</v>
      </c>
      <c r="F380" s="3">
        <f t="shared" si="17"/>
        <v>285.4083333333333</v>
      </c>
      <c r="G380" s="3">
        <f>SUM(Table39[[#This Row],[RN Hours Contract (W/ Admin, DON)]], Table39[[#This Row],[LPN Contract Hours (w/ Admin)]], Table39[[#This Row],[CNA/NA/Med Aide Contract Hours]])</f>
        <v>34.163888888888891</v>
      </c>
      <c r="H380" s="4">
        <f>Table39[[#This Row],[Total Contract Hours]]/Table39[[#This Row],[Total Hours Nurse Staffing]]</f>
        <v>0.11970179177980868</v>
      </c>
      <c r="I380" s="3">
        <f>SUM(Table39[[#This Row],[RN Hours]], Table39[[#This Row],[RN Admin Hours]], Table39[[#This Row],[RN DON Hours]])</f>
        <v>51.588888888888896</v>
      </c>
      <c r="J380" s="3">
        <f t="shared" si="18"/>
        <v>0.71944444444444444</v>
      </c>
      <c r="K380" s="4">
        <f>Table39[[#This Row],[RN Hours Contract (W/ Admin, DON)]]/Table39[[#This Row],[RN Hours (w/ Admin, DON)]]</f>
        <v>1.3945724746930862E-2</v>
      </c>
      <c r="L380" s="3">
        <v>36.56666666666667</v>
      </c>
      <c r="M380" s="3">
        <v>0.71944444444444444</v>
      </c>
      <c r="N380" s="4">
        <f>Table39[[#This Row],[RN Hours Contract]]/Table39[[#This Row],[RN Hours]]</f>
        <v>1.9674870859920996E-2</v>
      </c>
      <c r="O380" s="3">
        <v>9.7777777777777786</v>
      </c>
      <c r="P380" s="3">
        <v>0</v>
      </c>
      <c r="Q380" s="4">
        <f>Table39[[#This Row],[RN Admin Hours Contract]]/Table39[[#This Row],[RN Admin Hours]]</f>
        <v>0</v>
      </c>
      <c r="R380" s="3">
        <v>5.2444444444444445</v>
      </c>
      <c r="S380" s="3">
        <v>0</v>
      </c>
      <c r="T380" s="4">
        <f>Table39[[#This Row],[RN DON Hours Contract]]/Table39[[#This Row],[RN DON Hours]]</f>
        <v>0</v>
      </c>
      <c r="U380" s="3">
        <f>SUM(Table39[[#This Row],[LPN Hours]], Table39[[#This Row],[LPN Admin Hours]])</f>
        <v>72.344444444444449</v>
      </c>
      <c r="V380" s="3">
        <f>Table39[[#This Row],[LPN Hours Contract]]+Table39[[#This Row],[LPN Admin Hours Contract]]</f>
        <v>19.088888888888889</v>
      </c>
      <c r="W380" s="4">
        <f t="shared" si="19"/>
        <v>0.26386115804023957</v>
      </c>
      <c r="X380" s="3">
        <v>72.344444444444449</v>
      </c>
      <c r="Y380" s="3">
        <v>19.088888888888889</v>
      </c>
      <c r="Z380" s="4">
        <f>Table39[[#This Row],[LPN Hours Contract]]/Table39[[#This Row],[LPN Hours]]</f>
        <v>0.26386115804023957</v>
      </c>
      <c r="AA380" s="3">
        <v>0</v>
      </c>
      <c r="AB380" s="3">
        <v>0</v>
      </c>
      <c r="AC380" s="4">
        <v>0</v>
      </c>
      <c r="AD380" s="3">
        <f>SUM(Table39[[#This Row],[CNA Hours]], Table39[[#This Row],[NA in Training Hours]], Table39[[#This Row],[Med Aide/Tech Hours]])</f>
        <v>161.47499999999999</v>
      </c>
      <c r="AE380" s="3">
        <f>SUM(Table39[[#This Row],[CNA Hours Contract]], Table39[[#This Row],[NA in Training Hours Contract]], Table39[[#This Row],[Med Aide/Tech Hours Contract]])</f>
        <v>14.355555555555556</v>
      </c>
      <c r="AF380" s="4">
        <f>Table39[[#This Row],[CNA/NA/Med Aide Contract Hours]]/Table39[[#This Row],[Total CNA, NA in Training, Med Aide/Tech Hours]]</f>
        <v>8.8902650909153474E-2</v>
      </c>
      <c r="AG380" s="3">
        <v>161.47499999999999</v>
      </c>
      <c r="AH380" s="3">
        <v>14.355555555555556</v>
      </c>
      <c r="AI380" s="4">
        <f>Table39[[#This Row],[CNA Hours Contract]]/Table39[[#This Row],[CNA Hours]]</f>
        <v>8.8902650909153474E-2</v>
      </c>
      <c r="AJ380" s="3">
        <v>0</v>
      </c>
      <c r="AK380" s="3">
        <v>0</v>
      </c>
      <c r="AL380" s="4">
        <v>0</v>
      </c>
      <c r="AM380" s="3">
        <v>0</v>
      </c>
      <c r="AN380" s="3">
        <v>0</v>
      </c>
      <c r="AO380" s="4">
        <v>0</v>
      </c>
      <c r="AP380" s="1" t="s">
        <v>378</v>
      </c>
      <c r="AQ380" s="1">
        <v>3</v>
      </c>
    </row>
    <row r="381" spans="1:43" x14ac:dyDescent="0.2">
      <c r="A381" s="1" t="s">
        <v>681</v>
      </c>
      <c r="B381" s="1" t="s">
        <v>1071</v>
      </c>
      <c r="C381" s="1" t="s">
        <v>1623</v>
      </c>
      <c r="D381" s="1" t="s">
        <v>1741</v>
      </c>
      <c r="E381" s="3">
        <v>86.066666666666663</v>
      </c>
      <c r="F381" s="3">
        <f t="shared" si="17"/>
        <v>285.75300000000004</v>
      </c>
      <c r="G381" s="3">
        <f>SUM(Table39[[#This Row],[RN Hours Contract (W/ Admin, DON)]], Table39[[#This Row],[LPN Contract Hours (w/ Admin)]], Table39[[#This Row],[CNA/NA/Med Aide Contract Hours]])</f>
        <v>33.911111111111111</v>
      </c>
      <c r="H381" s="4">
        <f>Table39[[#This Row],[Total Contract Hours]]/Table39[[#This Row],[Total Hours Nurse Staffing]]</f>
        <v>0.11867280872330686</v>
      </c>
      <c r="I381" s="3">
        <f>SUM(Table39[[#This Row],[RN Hours]], Table39[[#This Row],[RN Admin Hours]], Table39[[#This Row],[RN DON Hours]])</f>
        <v>44.352777777777781</v>
      </c>
      <c r="J381" s="3">
        <f t="shared" si="18"/>
        <v>0</v>
      </c>
      <c r="K381" s="4">
        <f>Table39[[#This Row],[RN Hours Contract (W/ Admin, DON)]]/Table39[[#This Row],[RN Hours (w/ Admin, DON)]]</f>
        <v>0</v>
      </c>
      <c r="L381" s="3">
        <v>25.108333333333334</v>
      </c>
      <c r="M381" s="3">
        <v>0</v>
      </c>
      <c r="N381" s="4">
        <f>Table39[[#This Row],[RN Hours Contract]]/Table39[[#This Row],[RN Hours]]</f>
        <v>0</v>
      </c>
      <c r="O381" s="3">
        <v>14.027777777777779</v>
      </c>
      <c r="P381" s="3">
        <v>0</v>
      </c>
      <c r="Q381" s="4">
        <f>Table39[[#This Row],[RN Admin Hours Contract]]/Table39[[#This Row],[RN Admin Hours]]</f>
        <v>0</v>
      </c>
      <c r="R381" s="3">
        <v>5.2166666666666668</v>
      </c>
      <c r="S381" s="3">
        <v>0</v>
      </c>
      <c r="T381" s="4">
        <f>Table39[[#This Row],[RN DON Hours Contract]]/Table39[[#This Row],[RN DON Hours]]</f>
        <v>0</v>
      </c>
      <c r="U381" s="3">
        <f>SUM(Table39[[#This Row],[LPN Hours]], Table39[[#This Row],[LPN Admin Hours]])</f>
        <v>88.672444444444452</v>
      </c>
      <c r="V381" s="3">
        <f>Table39[[#This Row],[LPN Hours Contract]]+Table39[[#This Row],[LPN Admin Hours Contract]]</f>
        <v>16.441666666666666</v>
      </c>
      <c r="W381" s="4">
        <f t="shared" si="19"/>
        <v>0.18542024830462173</v>
      </c>
      <c r="X381" s="3">
        <v>88.672444444444452</v>
      </c>
      <c r="Y381" s="3">
        <v>16.441666666666666</v>
      </c>
      <c r="Z381" s="4">
        <f>Table39[[#This Row],[LPN Hours Contract]]/Table39[[#This Row],[LPN Hours]]</f>
        <v>0.18542024830462173</v>
      </c>
      <c r="AA381" s="3">
        <v>0</v>
      </c>
      <c r="AB381" s="3">
        <v>0</v>
      </c>
      <c r="AC381" s="4">
        <v>0</v>
      </c>
      <c r="AD381" s="3">
        <f>SUM(Table39[[#This Row],[CNA Hours]], Table39[[#This Row],[NA in Training Hours]], Table39[[#This Row],[Med Aide/Tech Hours]])</f>
        <v>152.72777777777779</v>
      </c>
      <c r="AE381" s="3">
        <f>SUM(Table39[[#This Row],[CNA Hours Contract]], Table39[[#This Row],[NA in Training Hours Contract]], Table39[[#This Row],[Med Aide/Tech Hours Contract]])</f>
        <v>17.469444444444445</v>
      </c>
      <c r="AF381" s="4">
        <f>Table39[[#This Row],[CNA/NA/Med Aide Contract Hours]]/Table39[[#This Row],[Total CNA, NA in Training, Med Aide/Tech Hours]]</f>
        <v>0.11438288894547306</v>
      </c>
      <c r="AG381" s="3">
        <v>152.72777777777779</v>
      </c>
      <c r="AH381" s="3">
        <v>17.469444444444445</v>
      </c>
      <c r="AI381" s="4">
        <f>Table39[[#This Row],[CNA Hours Contract]]/Table39[[#This Row],[CNA Hours]]</f>
        <v>0.11438288894547306</v>
      </c>
      <c r="AJ381" s="3">
        <v>0</v>
      </c>
      <c r="AK381" s="3">
        <v>0</v>
      </c>
      <c r="AL381" s="4">
        <v>0</v>
      </c>
      <c r="AM381" s="3">
        <v>0</v>
      </c>
      <c r="AN381" s="3">
        <v>0</v>
      </c>
      <c r="AO381" s="4">
        <v>0</v>
      </c>
      <c r="AP381" s="1" t="s">
        <v>379</v>
      </c>
      <c r="AQ381" s="1">
        <v>3</v>
      </c>
    </row>
    <row r="382" spans="1:43" x14ac:dyDescent="0.2">
      <c r="A382" s="1" t="s">
        <v>681</v>
      </c>
      <c r="B382" s="1" t="s">
        <v>1072</v>
      </c>
      <c r="C382" s="1" t="s">
        <v>1371</v>
      </c>
      <c r="D382" s="1" t="s">
        <v>1721</v>
      </c>
      <c r="E382" s="3">
        <v>82.055555555555557</v>
      </c>
      <c r="F382" s="3">
        <f t="shared" si="17"/>
        <v>298.83888888888885</v>
      </c>
      <c r="G382" s="3">
        <f>SUM(Table39[[#This Row],[RN Hours Contract (W/ Admin, DON)]], Table39[[#This Row],[LPN Contract Hours (w/ Admin)]], Table39[[#This Row],[CNA/NA/Med Aide Contract Hours]])</f>
        <v>16.486111111111114</v>
      </c>
      <c r="H382" s="4">
        <f>Table39[[#This Row],[Total Contract Hours]]/Table39[[#This Row],[Total Hours Nurse Staffing]]</f>
        <v>5.5167221282370678E-2</v>
      </c>
      <c r="I382" s="3">
        <f>SUM(Table39[[#This Row],[RN Hours]], Table39[[#This Row],[RN Admin Hours]], Table39[[#This Row],[RN DON Hours]])</f>
        <v>78.124999999999986</v>
      </c>
      <c r="J382" s="3">
        <f t="shared" si="18"/>
        <v>0</v>
      </c>
      <c r="K382" s="4">
        <f>Table39[[#This Row],[RN Hours Contract (W/ Admin, DON)]]/Table39[[#This Row],[RN Hours (w/ Admin, DON)]]</f>
        <v>0</v>
      </c>
      <c r="L382" s="3">
        <v>33.18888888888889</v>
      </c>
      <c r="M382" s="3">
        <v>0</v>
      </c>
      <c r="N382" s="4">
        <f>Table39[[#This Row],[RN Hours Contract]]/Table39[[#This Row],[RN Hours]]</f>
        <v>0</v>
      </c>
      <c r="O382" s="3">
        <v>39.424999999999997</v>
      </c>
      <c r="P382" s="3">
        <v>0</v>
      </c>
      <c r="Q382" s="4">
        <f>Table39[[#This Row],[RN Admin Hours Contract]]/Table39[[#This Row],[RN Admin Hours]]</f>
        <v>0</v>
      </c>
      <c r="R382" s="3">
        <v>5.5111111111111111</v>
      </c>
      <c r="S382" s="3">
        <v>0</v>
      </c>
      <c r="T382" s="4">
        <f>Table39[[#This Row],[RN DON Hours Contract]]/Table39[[#This Row],[RN DON Hours]]</f>
        <v>0</v>
      </c>
      <c r="U382" s="3">
        <f>SUM(Table39[[#This Row],[LPN Hours]], Table39[[#This Row],[LPN Admin Hours]])</f>
        <v>70.902111111111111</v>
      </c>
      <c r="V382" s="3">
        <f>Table39[[#This Row],[LPN Hours Contract]]+Table39[[#This Row],[LPN Admin Hours Contract]]</f>
        <v>7.0048888888888898</v>
      </c>
      <c r="W382" s="4">
        <f t="shared" si="19"/>
        <v>9.8796619439320887E-2</v>
      </c>
      <c r="X382" s="3">
        <v>70.902111111111111</v>
      </c>
      <c r="Y382" s="3">
        <v>7.0048888888888898</v>
      </c>
      <c r="Z382" s="4">
        <f>Table39[[#This Row],[LPN Hours Contract]]/Table39[[#This Row],[LPN Hours]]</f>
        <v>9.8796619439320887E-2</v>
      </c>
      <c r="AA382" s="3">
        <v>0</v>
      </c>
      <c r="AB382" s="3">
        <v>0</v>
      </c>
      <c r="AC382" s="4">
        <v>0</v>
      </c>
      <c r="AD382" s="3">
        <f>SUM(Table39[[#This Row],[CNA Hours]], Table39[[#This Row],[NA in Training Hours]], Table39[[#This Row],[Med Aide/Tech Hours]])</f>
        <v>149.81177777777776</v>
      </c>
      <c r="AE382" s="3">
        <f>SUM(Table39[[#This Row],[CNA Hours Contract]], Table39[[#This Row],[NA in Training Hours Contract]], Table39[[#This Row],[Med Aide/Tech Hours Contract]])</f>
        <v>9.4812222222222236</v>
      </c>
      <c r="AF382" s="4">
        <f>Table39[[#This Row],[CNA/NA/Med Aide Contract Hours]]/Table39[[#This Row],[Total CNA, NA in Training, Med Aide/Tech Hours]]</f>
        <v>6.3287562318939478E-2</v>
      </c>
      <c r="AG382" s="3">
        <v>149.81177777777776</v>
      </c>
      <c r="AH382" s="3">
        <v>9.4812222222222236</v>
      </c>
      <c r="AI382" s="4">
        <f>Table39[[#This Row],[CNA Hours Contract]]/Table39[[#This Row],[CNA Hours]]</f>
        <v>6.3287562318939478E-2</v>
      </c>
      <c r="AJ382" s="3">
        <v>0</v>
      </c>
      <c r="AK382" s="3">
        <v>0</v>
      </c>
      <c r="AL382" s="4">
        <v>0</v>
      </c>
      <c r="AM382" s="3">
        <v>0</v>
      </c>
      <c r="AN382" s="3">
        <v>0</v>
      </c>
      <c r="AO382" s="4">
        <v>0</v>
      </c>
      <c r="AP382" s="1" t="s">
        <v>380</v>
      </c>
      <c r="AQ382" s="1">
        <v>3</v>
      </c>
    </row>
    <row r="383" spans="1:43" x14ac:dyDescent="0.2">
      <c r="A383" s="1" t="s">
        <v>681</v>
      </c>
      <c r="B383" s="1" t="s">
        <v>1073</v>
      </c>
      <c r="C383" s="1" t="s">
        <v>1439</v>
      </c>
      <c r="D383" s="1" t="s">
        <v>1697</v>
      </c>
      <c r="E383" s="3">
        <v>59.533333333333331</v>
      </c>
      <c r="F383" s="3">
        <f t="shared" si="17"/>
        <v>239.69233333333332</v>
      </c>
      <c r="G383" s="3">
        <f>SUM(Table39[[#This Row],[RN Hours Contract (W/ Admin, DON)]], Table39[[#This Row],[LPN Contract Hours (w/ Admin)]], Table39[[#This Row],[CNA/NA/Med Aide Contract Hours]])</f>
        <v>22.33122222222222</v>
      </c>
      <c r="H383" s="4">
        <f>Table39[[#This Row],[Total Contract Hours]]/Table39[[#This Row],[Total Hours Nurse Staffing]]</f>
        <v>9.3166193142968923E-2</v>
      </c>
      <c r="I383" s="3">
        <f>SUM(Table39[[#This Row],[RN Hours]], Table39[[#This Row],[RN Admin Hours]], Table39[[#This Row],[RN DON Hours]])</f>
        <v>39.105555555555554</v>
      </c>
      <c r="J383" s="3">
        <f t="shared" si="18"/>
        <v>4.2944444444444443</v>
      </c>
      <c r="K383" s="4">
        <f>Table39[[#This Row],[RN Hours Contract (W/ Admin, DON)]]/Table39[[#This Row],[RN Hours (w/ Admin, DON)]]</f>
        <v>0.10981673533172326</v>
      </c>
      <c r="L383" s="3">
        <v>30.194444444444443</v>
      </c>
      <c r="M383" s="3">
        <v>4.2944444444444443</v>
      </c>
      <c r="N383" s="4">
        <f>Table39[[#This Row],[RN Hours Contract]]/Table39[[#This Row],[RN Hours]]</f>
        <v>0.14222631094756211</v>
      </c>
      <c r="O383" s="3">
        <v>4.5444444444444443</v>
      </c>
      <c r="P383" s="3">
        <v>0</v>
      </c>
      <c r="Q383" s="4">
        <f>Table39[[#This Row],[RN Admin Hours Contract]]/Table39[[#This Row],[RN Admin Hours]]</f>
        <v>0</v>
      </c>
      <c r="R383" s="3">
        <v>4.3666666666666663</v>
      </c>
      <c r="S383" s="3">
        <v>0</v>
      </c>
      <c r="T383" s="4">
        <f>Table39[[#This Row],[RN DON Hours Contract]]/Table39[[#This Row],[RN DON Hours]]</f>
        <v>0</v>
      </c>
      <c r="U383" s="3">
        <f>SUM(Table39[[#This Row],[LPN Hours]], Table39[[#This Row],[LPN Admin Hours]])</f>
        <v>69.245555555555569</v>
      </c>
      <c r="V383" s="3">
        <f>Table39[[#This Row],[LPN Hours Contract]]+Table39[[#This Row],[LPN Admin Hours Contract]]</f>
        <v>9.8455555555555545</v>
      </c>
      <c r="W383" s="4">
        <f t="shared" si="19"/>
        <v>0.14218321272123358</v>
      </c>
      <c r="X383" s="3">
        <v>55.648333333333341</v>
      </c>
      <c r="Y383" s="3">
        <v>9.8455555555555545</v>
      </c>
      <c r="Z383" s="4">
        <f>Table39[[#This Row],[LPN Hours Contract]]/Table39[[#This Row],[LPN Hours]]</f>
        <v>0.17692453602483849</v>
      </c>
      <c r="AA383" s="3">
        <v>13.597222222222221</v>
      </c>
      <c r="AB383" s="3">
        <v>0</v>
      </c>
      <c r="AC383" s="4">
        <f>Table39[[#This Row],[LPN Admin Hours Contract]]/Table39[[#This Row],[LPN Admin Hours]]</f>
        <v>0</v>
      </c>
      <c r="AD383" s="3">
        <f>SUM(Table39[[#This Row],[CNA Hours]], Table39[[#This Row],[NA in Training Hours]], Table39[[#This Row],[Med Aide/Tech Hours]])</f>
        <v>131.3412222222222</v>
      </c>
      <c r="AE383" s="3">
        <f>SUM(Table39[[#This Row],[CNA Hours Contract]], Table39[[#This Row],[NA in Training Hours Contract]], Table39[[#This Row],[Med Aide/Tech Hours Contract]])</f>
        <v>8.1912222222222209</v>
      </c>
      <c r="AF383" s="4">
        <f>Table39[[#This Row],[CNA/NA/Med Aide Contract Hours]]/Table39[[#This Row],[Total CNA, NA in Training, Med Aide/Tech Hours]]</f>
        <v>6.2365966172928701E-2</v>
      </c>
      <c r="AG383" s="3">
        <v>130.63566666666665</v>
      </c>
      <c r="AH383" s="3">
        <v>8.1912222222222209</v>
      </c>
      <c r="AI383" s="4">
        <f>Table39[[#This Row],[CNA Hours Contract]]/Table39[[#This Row],[CNA Hours]]</f>
        <v>6.2702801089714308E-2</v>
      </c>
      <c r="AJ383" s="3">
        <v>0.7055555555555556</v>
      </c>
      <c r="AK383" s="3">
        <v>0</v>
      </c>
      <c r="AL383" s="4">
        <f>Table39[[#This Row],[NA in Training Hours Contract]]/Table39[[#This Row],[NA in Training Hours]]</f>
        <v>0</v>
      </c>
      <c r="AM383" s="3">
        <v>0</v>
      </c>
      <c r="AN383" s="3">
        <v>0</v>
      </c>
      <c r="AO383" s="4">
        <v>0</v>
      </c>
      <c r="AP383" s="1" t="s">
        <v>381</v>
      </c>
      <c r="AQ383" s="1">
        <v>3</v>
      </c>
    </row>
    <row r="384" spans="1:43" x14ac:dyDescent="0.2">
      <c r="A384" s="1" t="s">
        <v>681</v>
      </c>
      <c r="B384" s="1" t="s">
        <v>1074</v>
      </c>
      <c r="C384" s="1" t="s">
        <v>1424</v>
      </c>
      <c r="D384" s="1" t="s">
        <v>1688</v>
      </c>
      <c r="E384" s="3">
        <v>35.700000000000003</v>
      </c>
      <c r="F384" s="3">
        <f t="shared" si="17"/>
        <v>185.84066666666666</v>
      </c>
      <c r="G384" s="3">
        <f>SUM(Table39[[#This Row],[RN Hours Contract (W/ Admin, DON)]], Table39[[#This Row],[LPN Contract Hours (w/ Admin)]], Table39[[#This Row],[CNA/NA/Med Aide Contract Hours]])</f>
        <v>0.89166666666666672</v>
      </c>
      <c r="H384" s="4">
        <f>Table39[[#This Row],[Total Contract Hours]]/Table39[[#This Row],[Total Hours Nurse Staffing]]</f>
        <v>4.7980169392418601E-3</v>
      </c>
      <c r="I384" s="3">
        <f>SUM(Table39[[#This Row],[RN Hours]], Table39[[#This Row],[RN Admin Hours]], Table39[[#This Row],[RN DON Hours]])</f>
        <v>73.419444444444437</v>
      </c>
      <c r="J384" s="3">
        <f t="shared" si="18"/>
        <v>0</v>
      </c>
      <c r="K384" s="4">
        <f>Table39[[#This Row],[RN Hours Contract (W/ Admin, DON)]]/Table39[[#This Row],[RN Hours (w/ Admin, DON)]]</f>
        <v>0</v>
      </c>
      <c r="L384" s="3">
        <v>65.99722222222222</v>
      </c>
      <c r="M384" s="3">
        <v>0</v>
      </c>
      <c r="N384" s="4">
        <f>Table39[[#This Row],[RN Hours Contract]]/Table39[[#This Row],[RN Hours]]</f>
        <v>0</v>
      </c>
      <c r="O384" s="3">
        <v>7.4222222222222225</v>
      </c>
      <c r="P384" s="3">
        <v>0</v>
      </c>
      <c r="Q384" s="4">
        <f>Table39[[#This Row],[RN Admin Hours Contract]]/Table39[[#This Row],[RN Admin Hours]]</f>
        <v>0</v>
      </c>
      <c r="R384" s="3">
        <v>0</v>
      </c>
      <c r="S384" s="3">
        <v>0</v>
      </c>
      <c r="T384" s="4">
        <v>0</v>
      </c>
      <c r="U384" s="3">
        <f>SUM(Table39[[#This Row],[LPN Hours]], Table39[[#This Row],[LPN Admin Hours]])</f>
        <v>11.123555555555555</v>
      </c>
      <c r="V384" s="3">
        <f>Table39[[#This Row],[LPN Hours Contract]]+Table39[[#This Row],[LPN Admin Hours Contract]]</f>
        <v>0</v>
      </c>
      <c r="W384" s="4">
        <f t="shared" si="19"/>
        <v>0</v>
      </c>
      <c r="X384" s="3">
        <v>11.123555555555555</v>
      </c>
      <c r="Y384" s="3">
        <v>0</v>
      </c>
      <c r="Z384" s="4">
        <f>Table39[[#This Row],[LPN Hours Contract]]/Table39[[#This Row],[LPN Hours]]</f>
        <v>0</v>
      </c>
      <c r="AA384" s="3">
        <v>0</v>
      </c>
      <c r="AB384" s="3">
        <v>0</v>
      </c>
      <c r="AC384" s="4">
        <v>0</v>
      </c>
      <c r="AD384" s="3">
        <f>SUM(Table39[[#This Row],[CNA Hours]], Table39[[#This Row],[NA in Training Hours]], Table39[[#This Row],[Med Aide/Tech Hours]])</f>
        <v>101.29766666666667</v>
      </c>
      <c r="AE384" s="3">
        <f>SUM(Table39[[#This Row],[CNA Hours Contract]], Table39[[#This Row],[NA in Training Hours Contract]], Table39[[#This Row],[Med Aide/Tech Hours Contract]])</f>
        <v>0.89166666666666672</v>
      </c>
      <c r="AF384" s="4">
        <f>Table39[[#This Row],[CNA/NA/Med Aide Contract Hours]]/Table39[[#This Row],[Total CNA, NA in Training, Med Aide/Tech Hours]]</f>
        <v>8.8024403326170727E-3</v>
      </c>
      <c r="AG384" s="3">
        <v>100.40600000000001</v>
      </c>
      <c r="AH384" s="3">
        <v>0</v>
      </c>
      <c r="AI384" s="4">
        <f>Table39[[#This Row],[CNA Hours Contract]]/Table39[[#This Row],[CNA Hours]]</f>
        <v>0</v>
      </c>
      <c r="AJ384" s="3">
        <v>0.89166666666666672</v>
      </c>
      <c r="AK384" s="3">
        <v>0.89166666666666672</v>
      </c>
      <c r="AL384" s="4">
        <f>Table39[[#This Row],[NA in Training Hours Contract]]/Table39[[#This Row],[NA in Training Hours]]</f>
        <v>1</v>
      </c>
      <c r="AM384" s="3">
        <v>0</v>
      </c>
      <c r="AN384" s="3">
        <v>0</v>
      </c>
      <c r="AO384" s="4">
        <v>0</v>
      </c>
      <c r="AP384" s="1" t="s">
        <v>382</v>
      </c>
      <c r="AQ384" s="1">
        <v>3</v>
      </c>
    </row>
    <row r="385" spans="1:43" x14ac:dyDescent="0.2">
      <c r="A385" s="1" t="s">
        <v>681</v>
      </c>
      <c r="B385" s="1" t="s">
        <v>1075</v>
      </c>
      <c r="C385" s="1" t="s">
        <v>1376</v>
      </c>
      <c r="D385" s="1" t="s">
        <v>1708</v>
      </c>
      <c r="E385" s="3">
        <v>144.87777777777777</v>
      </c>
      <c r="F385" s="3">
        <f t="shared" si="17"/>
        <v>604.19444444444446</v>
      </c>
      <c r="G385" s="3">
        <f>SUM(Table39[[#This Row],[RN Hours Contract (W/ Admin, DON)]], Table39[[#This Row],[LPN Contract Hours (w/ Admin)]], Table39[[#This Row],[CNA/NA/Med Aide Contract Hours]])</f>
        <v>29.611111111111107</v>
      </c>
      <c r="H385" s="4">
        <f>Table39[[#This Row],[Total Contract Hours]]/Table39[[#This Row],[Total Hours Nurse Staffing]]</f>
        <v>4.9009240954438871E-2</v>
      </c>
      <c r="I385" s="3">
        <f>SUM(Table39[[#This Row],[RN Hours]], Table39[[#This Row],[RN Admin Hours]], Table39[[#This Row],[RN DON Hours]])</f>
        <v>105.12222222222222</v>
      </c>
      <c r="J385" s="3">
        <f t="shared" si="18"/>
        <v>8.5749999999999993</v>
      </c>
      <c r="K385" s="4">
        <f>Table39[[#This Row],[RN Hours Contract (W/ Admin, DON)]]/Table39[[#This Row],[RN Hours (w/ Admin, DON)]]</f>
        <v>8.1571715463481659E-2</v>
      </c>
      <c r="L385" s="3">
        <v>75.558333333333337</v>
      </c>
      <c r="M385" s="3">
        <v>8.5749999999999993</v>
      </c>
      <c r="N385" s="4">
        <f>Table39[[#This Row],[RN Hours Contract]]/Table39[[#This Row],[RN Hours]]</f>
        <v>0.11348847468843055</v>
      </c>
      <c r="O385" s="3">
        <v>24.780555555555555</v>
      </c>
      <c r="P385" s="3">
        <v>0</v>
      </c>
      <c r="Q385" s="4">
        <f>Table39[[#This Row],[RN Admin Hours Contract]]/Table39[[#This Row],[RN Admin Hours]]</f>
        <v>0</v>
      </c>
      <c r="R385" s="3">
        <v>4.7833333333333332</v>
      </c>
      <c r="S385" s="3">
        <v>0</v>
      </c>
      <c r="T385" s="4">
        <f>Table39[[#This Row],[RN DON Hours Contract]]/Table39[[#This Row],[RN DON Hours]]</f>
        <v>0</v>
      </c>
      <c r="U385" s="3">
        <f>SUM(Table39[[#This Row],[LPN Hours]], Table39[[#This Row],[LPN Admin Hours]])</f>
        <v>177.99444444444444</v>
      </c>
      <c r="V385" s="3">
        <f>Table39[[#This Row],[LPN Hours Contract]]+Table39[[#This Row],[LPN Admin Hours Contract]]</f>
        <v>5.2666666666666666</v>
      </c>
      <c r="W385" s="4">
        <f t="shared" si="19"/>
        <v>2.9588938481226006E-2</v>
      </c>
      <c r="X385" s="3">
        <v>167.95277777777778</v>
      </c>
      <c r="Y385" s="3">
        <v>5.2666666666666666</v>
      </c>
      <c r="Z385" s="4">
        <f>Table39[[#This Row],[LPN Hours Contract]]/Table39[[#This Row],[LPN Hours]]</f>
        <v>3.1358020607644345E-2</v>
      </c>
      <c r="AA385" s="3">
        <v>10.041666666666666</v>
      </c>
      <c r="AB385" s="3">
        <v>0</v>
      </c>
      <c r="AC385" s="4">
        <f>Table39[[#This Row],[LPN Admin Hours Contract]]/Table39[[#This Row],[LPN Admin Hours]]</f>
        <v>0</v>
      </c>
      <c r="AD385" s="3">
        <f>SUM(Table39[[#This Row],[CNA Hours]], Table39[[#This Row],[NA in Training Hours]], Table39[[#This Row],[Med Aide/Tech Hours]])</f>
        <v>321.07777777777778</v>
      </c>
      <c r="AE385" s="3">
        <f>SUM(Table39[[#This Row],[CNA Hours Contract]], Table39[[#This Row],[NA in Training Hours Contract]], Table39[[#This Row],[Med Aide/Tech Hours Contract]])</f>
        <v>15.769444444444444</v>
      </c>
      <c r="AF385" s="4">
        <f>Table39[[#This Row],[CNA/NA/Med Aide Contract Hours]]/Table39[[#This Row],[Total CNA, NA in Training, Med Aide/Tech Hours]]</f>
        <v>4.9114094888742771E-2</v>
      </c>
      <c r="AG385" s="3">
        <v>302.16944444444442</v>
      </c>
      <c r="AH385" s="3">
        <v>15.769444444444444</v>
      </c>
      <c r="AI385" s="4">
        <f>Table39[[#This Row],[CNA Hours Contract]]/Table39[[#This Row],[CNA Hours]]</f>
        <v>5.2187422435903331E-2</v>
      </c>
      <c r="AJ385" s="3">
        <v>18.908333333333335</v>
      </c>
      <c r="AK385" s="3">
        <v>0</v>
      </c>
      <c r="AL385" s="4">
        <f>Table39[[#This Row],[NA in Training Hours Contract]]/Table39[[#This Row],[NA in Training Hours]]</f>
        <v>0</v>
      </c>
      <c r="AM385" s="3">
        <v>0</v>
      </c>
      <c r="AN385" s="3">
        <v>0</v>
      </c>
      <c r="AO385" s="4">
        <v>0</v>
      </c>
      <c r="AP385" s="1" t="s">
        <v>383</v>
      </c>
      <c r="AQ385" s="1">
        <v>3</v>
      </c>
    </row>
    <row r="386" spans="1:43" x14ac:dyDescent="0.2">
      <c r="A386" s="1" t="s">
        <v>681</v>
      </c>
      <c r="B386" s="1" t="s">
        <v>1076</v>
      </c>
      <c r="C386" s="1" t="s">
        <v>1624</v>
      </c>
      <c r="D386" s="1" t="s">
        <v>1712</v>
      </c>
      <c r="E386" s="3">
        <v>43.911111111111111</v>
      </c>
      <c r="F386" s="3">
        <f t="shared" ref="F386:F449" si="20">SUM(I386,U386,AD386)</f>
        <v>155.66088888888891</v>
      </c>
      <c r="G386" s="3">
        <f>SUM(Table39[[#This Row],[RN Hours Contract (W/ Admin, DON)]], Table39[[#This Row],[LPN Contract Hours (w/ Admin)]], Table39[[#This Row],[CNA/NA/Med Aide Contract Hours]])</f>
        <v>36.719222222222221</v>
      </c>
      <c r="H386" s="4">
        <f>Table39[[#This Row],[Total Contract Hours]]/Table39[[#This Row],[Total Hours Nurse Staffing]]</f>
        <v>0.23589240999665936</v>
      </c>
      <c r="I386" s="3">
        <f>SUM(Table39[[#This Row],[RN Hours]], Table39[[#This Row],[RN Admin Hours]], Table39[[#This Row],[RN DON Hours]])</f>
        <v>36.37477777777778</v>
      </c>
      <c r="J386" s="3">
        <f t="shared" si="18"/>
        <v>25.05811111111111</v>
      </c>
      <c r="K386" s="4">
        <f>Table39[[#This Row],[RN Hours Contract (W/ Admin, DON)]]/Table39[[#This Row],[RN Hours (w/ Admin, DON)]]</f>
        <v>0.68888698823665961</v>
      </c>
      <c r="L386" s="3">
        <v>24.951444444444444</v>
      </c>
      <c r="M386" s="3">
        <v>13.63477777777778</v>
      </c>
      <c r="N386" s="4">
        <f>Table39[[#This Row],[RN Hours Contract]]/Table39[[#This Row],[RN Hours]]</f>
        <v>0.5464524431896618</v>
      </c>
      <c r="O386" s="3">
        <v>8.6446666666666658</v>
      </c>
      <c r="P386" s="3">
        <v>8.6446666666666658</v>
      </c>
      <c r="Q386" s="4">
        <f>Table39[[#This Row],[RN Admin Hours Contract]]/Table39[[#This Row],[RN Admin Hours]]</f>
        <v>1</v>
      </c>
      <c r="R386" s="3">
        <v>2.7786666666666666</v>
      </c>
      <c r="S386" s="3">
        <v>2.7786666666666666</v>
      </c>
      <c r="T386" s="4">
        <f>Table39[[#This Row],[RN DON Hours Contract]]/Table39[[#This Row],[RN DON Hours]]</f>
        <v>1</v>
      </c>
      <c r="U386" s="3">
        <f>SUM(Table39[[#This Row],[LPN Hours]], Table39[[#This Row],[LPN Admin Hours]])</f>
        <v>46.682444444444442</v>
      </c>
      <c r="V386" s="3">
        <f>Table39[[#This Row],[LPN Hours Contract]]+Table39[[#This Row],[LPN Admin Hours Contract]]</f>
        <v>7.9713333333333338</v>
      </c>
      <c r="W386" s="4">
        <f t="shared" si="19"/>
        <v>0.17075655373659385</v>
      </c>
      <c r="X386" s="3">
        <v>46.682444444444442</v>
      </c>
      <c r="Y386" s="3">
        <v>7.9713333333333338</v>
      </c>
      <c r="Z386" s="4">
        <f>Table39[[#This Row],[LPN Hours Contract]]/Table39[[#This Row],[LPN Hours]]</f>
        <v>0.17075655373659385</v>
      </c>
      <c r="AA386" s="3">
        <v>0</v>
      </c>
      <c r="AB386" s="3">
        <v>0</v>
      </c>
      <c r="AC386" s="4">
        <v>0</v>
      </c>
      <c r="AD386" s="3">
        <f>SUM(Table39[[#This Row],[CNA Hours]], Table39[[#This Row],[NA in Training Hours]], Table39[[#This Row],[Med Aide/Tech Hours]])</f>
        <v>72.603666666666669</v>
      </c>
      <c r="AE386" s="3">
        <f>SUM(Table39[[#This Row],[CNA Hours Contract]], Table39[[#This Row],[NA in Training Hours Contract]], Table39[[#This Row],[Med Aide/Tech Hours Contract]])</f>
        <v>3.6897777777777776</v>
      </c>
      <c r="AF386" s="4">
        <f>Table39[[#This Row],[CNA/NA/Med Aide Contract Hours]]/Table39[[#This Row],[Total CNA, NA in Training, Med Aide/Tech Hours]]</f>
        <v>5.0820818660826737E-2</v>
      </c>
      <c r="AG386" s="3">
        <v>72.603666666666669</v>
      </c>
      <c r="AH386" s="3">
        <v>3.6897777777777776</v>
      </c>
      <c r="AI386" s="4">
        <f>Table39[[#This Row],[CNA Hours Contract]]/Table39[[#This Row],[CNA Hours]]</f>
        <v>5.0820818660826737E-2</v>
      </c>
      <c r="AJ386" s="3">
        <v>0</v>
      </c>
      <c r="AK386" s="3">
        <v>0</v>
      </c>
      <c r="AL386" s="4">
        <v>0</v>
      </c>
      <c r="AM386" s="3">
        <v>0</v>
      </c>
      <c r="AN386" s="3">
        <v>0</v>
      </c>
      <c r="AO386" s="4">
        <v>0</v>
      </c>
      <c r="AP386" s="1" t="s">
        <v>384</v>
      </c>
      <c r="AQ386" s="1">
        <v>3</v>
      </c>
    </row>
    <row r="387" spans="1:43" x14ac:dyDescent="0.2">
      <c r="A387" s="1" t="s">
        <v>681</v>
      </c>
      <c r="B387" s="1" t="s">
        <v>1077</v>
      </c>
      <c r="C387" s="1" t="s">
        <v>1443</v>
      </c>
      <c r="D387" s="1" t="s">
        <v>1727</v>
      </c>
      <c r="E387" s="3">
        <v>55.044444444444444</v>
      </c>
      <c r="F387" s="3">
        <f t="shared" si="20"/>
        <v>254.33777777777777</v>
      </c>
      <c r="G387" s="3">
        <f>SUM(Table39[[#This Row],[RN Hours Contract (W/ Admin, DON)]], Table39[[#This Row],[LPN Contract Hours (w/ Admin)]], Table39[[#This Row],[CNA/NA/Med Aide Contract Hours]])</f>
        <v>0</v>
      </c>
      <c r="H387" s="4">
        <f>Table39[[#This Row],[Total Contract Hours]]/Table39[[#This Row],[Total Hours Nurse Staffing]]</f>
        <v>0</v>
      </c>
      <c r="I387" s="3">
        <f>SUM(Table39[[#This Row],[RN Hours]], Table39[[#This Row],[RN Admin Hours]], Table39[[#This Row],[RN DON Hours]])</f>
        <v>63.019333333333336</v>
      </c>
      <c r="J387" s="3">
        <f t="shared" si="18"/>
        <v>0</v>
      </c>
      <c r="K387" s="4">
        <f>Table39[[#This Row],[RN Hours Contract (W/ Admin, DON)]]/Table39[[#This Row],[RN Hours (w/ Admin, DON)]]</f>
        <v>0</v>
      </c>
      <c r="L387" s="3">
        <v>34.035555555555554</v>
      </c>
      <c r="M387" s="3">
        <v>0</v>
      </c>
      <c r="N387" s="4">
        <f>Table39[[#This Row],[RN Hours Contract]]/Table39[[#This Row],[RN Hours]]</f>
        <v>0</v>
      </c>
      <c r="O387" s="3">
        <v>24.006</v>
      </c>
      <c r="P387" s="3">
        <v>0</v>
      </c>
      <c r="Q387" s="4">
        <f>Table39[[#This Row],[RN Admin Hours Contract]]/Table39[[#This Row],[RN Admin Hours]]</f>
        <v>0</v>
      </c>
      <c r="R387" s="3">
        <v>4.9777777777777779</v>
      </c>
      <c r="S387" s="3">
        <v>0</v>
      </c>
      <c r="T387" s="4">
        <f>Table39[[#This Row],[RN DON Hours Contract]]/Table39[[#This Row],[RN DON Hours]]</f>
        <v>0</v>
      </c>
      <c r="U387" s="3">
        <f>SUM(Table39[[#This Row],[LPN Hours]], Table39[[#This Row],[LPN Admin Hours]])</f>
        <v>69.512666666666675</v>
      </c>
      <c r="V387" s="3">
        <f>Table39[[#This Row],[LPN Hours Contract]]+Table39[[#This Row],[LPN Admin Hours Contract]]</f>
        <v>0</v>
      </c>
      <c r="W387" s="4">
        <f t="shared" si="19"/>
        <v>0</v>
      </c>
      <c r="X387" s="3">
        <v>69.512666666666675</v>
      </c>
      <c r="Y387" s="3">
        <v>0</v>
      </c>
      <c r="Z387" s="4">
        <f>Table39[[#This Row],[LPN Hours Contract]]/Table39[[#This Row],[LPN Hours]]</f>
        <v>0</v>
      </c>
      <c r="AA387" s="3">
        <v>0</v>
      </c>
      <c r="AB387" s="3">
        <v>0</v>
      </c>
      <c r="AC387" s="4">
        <v>0</v>
      </c>
      <c r="AD387" s="3">
        <f>SUM(Table39[[#This Row],[CNA Hours]], Table39[[#This Row],[NA in Training Hours]], Table39[[#This Row],[Med Aide/Tech Hours]])</f>
        <v>121.80577777777778</v>
      </c>
      <c r="AE387" s="3">
        <f>SUM(Table39[[#This Row],[CNA Hours Contract]], Table39[[#This Row],[NA in Training Hours Contract]], Table39[[#This Row],[Med Aide/Tech Hours Contract]])</f>
        <v>0</v>
      </c>
      <c r="AF387" s="4">
        <f>Table39[[#This Row],[CNA/NA/Med Aide Contract Hours]]/Table39[[#This Row],[Total CNA, NA in Training, Med Aide/Tech Hours]]</f>
        <v>0</v>
      </c>
      <c r="AG387" s="3">
        <v>121.80577777777778</v>
      </c>
      <c r="AH387" s="3">
        <v>0</v>
      </c>
      <c r="AI387" s="4">
        <f>Table39[[#This Row],[CNA Hours Contract]]/Table39[[#This Row],[CNA Hours]]</f>
        <v>0</v>
      </c>
      <c r="AJ387" s="3">
        <v>0</v>
      </c>
      <c r="AK387" s="3">
        <v>0</v>
      </c>
      <c r="AL387" s="4">
        <v>0</v>
      </c>
      <c r="AM387" s="3">
        <v>0</v>
      </c>
      <c r="AN387" s="3">
        <v>0</v>
      </c>
      <c r="AO387" s="4">
        <v>0</v>
      </c>
      <c r="AP387" s="1" t="s">
        <v>385</v>
      </c>
      <c r="AQ387" s="1">
        <v>3</v>
      </c>
    </row>
    <row r="388" spans="1:43" x14ac:dyDescent="0.2">
      <c r="A388" s="1" t="s">
        <v>681</v>
      </c>
      <c r="B388" s="1" t="s">
        <v>1078</v>
      </c>
      <c r="C388" s="1" t="s">
        <v>1625</v>
      </c>
      <c r="D388" s="1" t="s">
        <v>1688</v>
      </c>
      <c r="E388" s="3">
        <v>51.9</v>
      </c>
      <c r="F388" s="3">
        <f t="shared" si="20"/>
        <v>240.68966666666665</v>
      </c>
      <c r="G388" s="3">
        <f>SUM(Table39[[#This Row],[RN Hours Contract (W/ Admin, DON)]], Table39[[#This Row],[LPN Contract Hours (w/ Admin)]], Table39[[#This Row],[CNA/NA/Med Aide Contract Hours]])</f>
        <v>0</v>
      </c>
      <c r="H388" s="4">
        <f>Table39[[#This Row],[Total Contract Hours]]/Table39[[#This Row],[Total Hours Nurse Staffing]]</f>
        <v>0</v>
      </c>
      <c r="I388" s="3">
        <f>SUM(Table39[[#This Row],[RN Hours]], Table39[[#This Row],[RN Admin Hours]], Table39[[#This Row],[RN DON Hours]])</f>
        <v>71.814666666666653</v>
      </c>
      <c r="J388" s="3">
        <f t="shared" si="18"/>
        <v>0</v>
      </c>
      <c r="K388" s="4">
        <f>Table39[[#This Row],[RN Hours Contract (W/ Admin, DON)]]/Table39[[#This Row],[RN Hours (w/ Admin, DON)]]</f>
        <v>0</v>
      </c>
      <c r="L388" s="3">
        <v>57.236888888888885</v>
      </c>
      <c r="M388" s="3">
        <v>0</v>
      </c>
      <c r="N388" s="4">
        <f>Table39[[#This Row],[RN Hours Contract]]/Table39[[#This Row],[RN Hours]]</f>
        <v>0</v>
      </c>
      <c r="O388" s="3">
        <v>9.4222222222222225</v>
      </c>
      <c r="P388" s="3">
        <v>0</v>
      </c>
      <c r="Q388" s="4">
        <f>Table39[[#This Row],[RN Admin Hours Contract]]/Table39[[#This Row],[RN Admin Hours]]</f>
        <v>0</v>
      </c>
      <c r="R388" s="3">
        <v>5.1555555555555559</v>
      </c>
      <c r="S388" s="3">
        <v>0</v>
      </c>
      <c r="T388" s="4">
        <f>Table39[[#This Row],[RN DON Hours Contract]]/Table39[[#This Row],[RN DON Hours]]</f>
        <v>0</v>
      </c>
      <c r="U388" s="3">
        <f>SUM(Table39[[#This Row],[LPN Hours]], Table39[[#This Row],[LPN Admin Hours]])</f>
        <v>40.277777777777779</v>
      </c>
      <c r="V388" s="3">
        <f>Table39[[#This Row],[LPN Hours Contract]]+Table39[[#This Row],[LPN Admin Hours Contract]]</f>
        <v>0</v>
      </c>
      <c r="W388" s="4">
        <f t="shared" si="19"/>
        <v>0</v>
      </c>
      <c r="X388" s="3">
        <v>40.277777777777779</v>
      </c>
      <c r="Y388" s="3">
        <v>0</v>
      </c>
      <c r="Z388" s="4">
        <f>Table39[[#This Row],[LPN Hours Contract]]/Table39[[#This Row],[LPN Hours]]</f>
        <v>0</v>
      </c>
      <c r="AA388" s="3">
        <v>0</v>
      </c>
      <c r="AB388" s="3">
        <v>0</v>
      </c>
      <c r="AC388" s="4">
        <v>0</v>
      </c>
      <c r="AD388" s="3">
        <f>SUM(Table39[[#This Row],[CNA Hours]], Table39[[#This Row],[NA in Training Hours]], Table39[[#This Row],[Med Aide/Tech Hours]])</f>
        <v>128.59722222222223</v>
      </c>
      <c r="AE388" s="3">
        <f>SUM(Table39[[#This Row],[CNA Hours Contract]], Table39[[#This Row],[NA in Training Hours Contract]], Table39[[#This Row],[Med Aide/Tech Hours Contract]])</f>
        <v>0</v>
      </c>
      <c r="AF388" s="4">
        <f>Table39[[#This Row],[CNA/NA/Med Aide Contract Hours]]/Table39[[#This Row],[Total CNA, NA in Training, Med Aide/Tech Hours]]</f>
        <v>0</v>
      </c>
      <c r="AG388" s="3">
        <v>128.59722222222223</v>
      </c>
      <c r="AH388" s="3">
        <v>0</v>
      </c>
      <c r="AI388" s="4">
        <f>Table39[[#This Row],[CNA Hours Contract]]/Table39[[#This Row],[CNA Hours]]</f>
        <v>0</v>
      </c>
      <c r="AJ388" s="3">
        <v>0</v>
      </c>
      <c r="AK388" s="3">
        <v>0</v>
      </c>
      <c r="AL388" s="4">
        <v>0</v>
      </c>
      <c r="AM388" s="3">
        <v>0</v>
      </c>
      <c r="AN388" s="3">
        <v>0</v>
      </c>
      <c r="AO388" s="4">
        <v>0</v>
      </c>
      <c r="AP388" s="1" t="s">
        <v>386</v>
      </c>
      <c r="AQ388" s="1">
        <v>3</v>
      </c>
    </row>
    <row r="389" spans="1:43" x14ac:dyDescent="0.2">
      <c r="A389" s="1" t="s">
        <v>681</v>
      </c>
      <c r="B389" s="1" t="s">
        <v>1079</v>
      </c>
      <c r="C389" s="1" t="s">
        <v>1467</v>
      </c>
      <c r="D389" s="1" t="s">
        <v>1721</v>
      </c>
      <c r="E389" s="3">
        <v>69.788888888888891</v>
      </c>
      <c r="F389" s="3">
        <f t="shared" si="20"/>
        <v>246.81066666666669</v>
      </c>
      <c r="G389" s="3">
        <f>SUM(Table39[[#This Row],[RN Hours Contract (W/ Admin, DON)]], Table39[[#This Row],[LPN Contract Hours (w/ Admin)]], Table39[[#This Row],[CNA/NA/Med Aide Contract Hours]])</f>
        <v>96.89477777777779</v>
      </c>
      <c r="H389" s="4">
        <f>Table39[[#This Row],[Total Contract Hours]]/Table39[[#This Row],[Total Hours Nurse Staffing]]</f>
        <v>0.39258748046185649</v>
      </c>
      <c r="I389" s="3">
        <f>SUM(Table39[[#This Row],[RN Hours]], Table39[[#This Row],[RN Admin Hours]], Table39[[#This Row],[RN DON Hours]])</f>
        <v>70.233555555555554</v>
      </c>
      <c r="J389" s="3">
        <f t="shared" si="18"/>
        <v>12.727777777777778</v>
      </c>
      <c r="K389" s="4">
        <f>Table39[[#This Row],[RN Hours Contract (W/ Admin, DON)]]/Table39[[#This Row],[RN Hours (w/ Admin, DON)]]</f>
        <v>0.18122075234693136</v>
      </c>
      <c r="L389" s="3">
        <v>44.358666666666672</v>
      </c>
      <c r="M389" s="3">
        <v>12.727777777777778</v>
      </c>
      <c r="N389" s="4">
        <f>Table39[[#This Row],[RN Hours Contract]]/Table39[[#This Row],[RN Hours]]</f>
        <v>0.28692877253098475</v>
      </c>
      <c r="O389" s="3">
        <v>20.541555555555558</v>
      </c>
      <c r="P389" s="3">
        <v>0</v>
      </c>
      <c r="Q389" s="4">
        <f>Table39[[#This Row],[RN Admin Hours Contract]]/Table39[[#This Row],[RN Admin Hours]]</f>
        <v>0</v>
      </c>
      <c r="R389" s="3">
        <v>5.333333333333333</v>
      </c>
      <c r="S389" s="3">
        <v>0</v>
      </c>
      <c r="T389" s="4">
        <f>Table39[[#This Row],[RN DON Hours Contract]]/Table39[[#This Row],[RN DON Hours]]</f>
        <v>0</v>
      </c>
      <c r="U389" s="3">
        <f>SUM(Table39[[#This Row],[LPN Hours]], Table39[[#This Row],[LPN Admin Hours]])</f>
        <v>59.88133333333333</v>
      </c>
      <c r="V389" s="3">
        <f>Table39[[#This Row],[LPN Hours Contract]]+Table39[[#This Row],[LPN Admin Hours Contract]]</f>
        <v>51.548222222222236</v>
      </c>
      <c r="W389" s="4">
        <f t="shared" si="19"/>
        <v>0.86083958644133241</v>
      </c>
      <c r="X389" s="3">
        <v>59.88133333333333</v>
      </c>
      <c r="Y389" s="3">
        <v>51.548222222222236</v>
      </c>
      <c r="Z389" s="4">
        <f>Table39[[#This Row],[LPN Hours Contract]]/Table39[[#This Row],[LPN Hours]]</f>
        <v>0.86083958644133241</v>
      </c>
      <c r="AA389" s="3">
        <v>0</v>
      </c>
      <c r="AB389" s="3">
        <v>0</v>
      </c>
      <c r="AC389" s="4">
        <v>0</v>
      </c>
      <c r="AD389" s="3">
        <f>SUM(Table39[[#This Row],[CNA Hours]], Table39[[#This Row],[NA in Training Hours]], Table39[[#This Row],[Med Aide/Tech Hours]])</f>
        <v>116.69577777777779</v>
      </c>
      <c r="AE389" s="3">
        <f>SUM(Table39[[#This Row],[CNA Hours Contract]], Table39[[#This Row],[NA in Training Hours Contract]], Table39[[#This Row],[Med Aide/Tech Hours Contract]])</f>
        <v>32.61877777777778</v>
      </c>
      <c r="AF389" s="4">
        <f>Table39[[#This Row],[CNA/NA/Med Aide Contract Hours]]/Table39[[#This Row],[Total CNA, NA in Training, Med Aide/Tech Hours]]</f>
        <v>0.27951977696993702</v>
      </c>
      <c r="AG389" s="3">
        <v>83.186444444444447</v>
      </c>
      <c r="AH389" s="3">
        <v>32.61877777777778</v>
      </c>
      <c r="AI389" s="4">
        <f>Table39[[#This Row],[CNA Hours Contract]]/Table39[[#This Row],[CNA Hours]]</f>
        <v>0.39211650402442705</v>
      </c>
      <c r="AJ389" s="3">
        <v>33.509333333333345</v>
      </c>
      <c r="AK389" s="3">
        <v>0</v>
      </c>
      <c r="AL389" s="4">
        <f>Table39[[#This Row],[NA in Training Hours Contract]]/Table39[[#This Row],[NA in Training Hours]]</f>
        <v>0</v>
      </c>
      <c r="AM389" s="3">
        <v>0</v>
      </c>
      <c r="AN389" s="3">
        <v>0</v>
      </c>
      <c r="AO389" s="4">
        <v>0</v>
      </c>
      <c r="AP389" s="1" t="s">
        <v>387</v>
      </c>
      <c r="AQ389" s="1">
        <v>3</v>
      </c>
    </row>
    <row r="390" spans="1:43" x14ac:dyDescent="0.2">
      <c r="A390" s="1" t="s">
        <v>681</v>
      </c>
      <c r="B390" s="1" t="s">
        <v>1080</v>
      </c>
      <c r="C390" s="1" t="s">
        <v>1371</v>
      </c>
      <c r="D390" s="1" t="s">
        <v>1721</v>
      </c>
      <c r="E390" s="3">
        <v>81.677777777777777</v>
      </c>
      <c r="F390" s="3">
        <f t="shared" si="20"/>
        <v>264.34033333333332</v>
      </c>
      <c r="G390" s="3">
        <f>SUM(Table39[[#This Row],[RN Hours Contract (W/ Admin, DON)]], Table39[[#This Row],[LPN Contract Hours (w/ Admin)]], Table39[[#This Row],[CNA/NA/Med Aide Contract Hours]])</f>
        <v>64.075888888888898</v>
      </c>
      <c r="H390" s="4">
        <f>Table39[[#This Row],[Total Contract Hours]]/Table39[[#This Row],[Total Hours Nurse Staffing]]</f>
        <v>0.2423992134718585</v>
      </c>
      <c r="I390" s="3">
        <f>SUM(Table39[[#This Row],[RN Hours]], Table39[[#This Row],[RN Admin Hours]], Table39[[#This Row],[RN DON Hours]])</f>
        <v>57.876111111111108</v>
      </c>
      <c r="J390" s="3">
        <f t="shared" si="18"/>
        <v>6.3111111111111109</v>
      </c>
      <c r="K390" s="4">
        <f>Table39[[#This Row],[RN Hours Contract (W/ Admin, DON)]]/Table39[[#This Row],[RN Hours (w/ Admin, DON)]]</f>
        <v>0.10904518271787439</v>
      </c>
      <c r="L390" s="3">
        <v>50.848555555555556</v>
      </c>
      <c r="M390" s="3">
        <v>5.0611111111111109</v>
      </c>
      <c r="N390" s="4">
        <f>Table39[[#This Row],[RN Hours Contract]]/Table39[[#This Row],[RN Hours]]</f>
        <v>9.9533036008889131E-2</v>
      </c>
      <c r="O390" s="3">
        <v>1.4694444444444446</v>
      </c>
      <c r="P390" s="3">
        <v>1.25</v>
      </c>
      <c r="Q390" s="4">
        <f>Table39[[#This Row],[RN Admin Hours Contract]]/Table39[[#This Row],[RN Admin Hours]]</f>
        <v>0.85066162570888459</v>
      </c>
      <c r="R390" s="3">
        <v>5.5581111111111117</v>
      </c>
      <c r="S390" s="3">
        <v>0</v>
      </c>
      <c r="T390" s="4">
        <f>Table39[[#This Row],[RN DON Hours Contract]]/Table39[[#This Row],[RN DON Hours]]</f>
        <v>0</v>
      </c>
      <c r="U390" s="3">
        <f>SUM(Table39[[#This Row],[LPN Hours]], Table39[[#This Row],[LPN Admin Hours]])</f>
        <v>73.13977777777778</v>
      </c>
      <c r="V390" s="3">
        <f>Table39[[#This Row],[LPN Hours Contract]]+Table39[[#This Row],[LPN Admin Hours Contract]]</f>
        <v>25.473333333333336</v>
      </c>
      <c r="W390" s="4">
        <f t="shared" si="19"/>
        <v>0.348282892118288</v>
      </c>
      <c r="X390" s="3">
        <v>67.690888888888892</v>
      </c>
      <c r="Y390" s="3">
        <v>25.140000000000004</v>
      </c>
      <c r="Z390" s="4">
        <f>Table39[[#This Row],[LPN Hours Contract]]/Table39[[#This Row],[LPN Hours]]</f>
        <v>0.37139414790764558</v>
      </c>
      <c r="AA390" s="3">
        <v>5.4488888888888916</v>
      </c>
      <c r="AB390" s="3">
        <v>0.33333333333333331</v>
      </c>
      <c r="AC390" s="4">
        <f>Table39[[#This Row],[LPN Admin Hours Contract]]/Table39[[#This Row],[LPN Admin Hours]]</f>
        <v>6.117455138662313E-2</v>
      </c>
      <c r="AD390" s="3">
        <f>SUM(Table39[[#This Row],[CNA Hours]], Table39[[#This Row],[NA in Training Hours]], Table39[[#This Row],[Med Aide/Tech Hours]])</f>
        <v>133.32444444444445</v>
      </c>
      <c r="AE390" s="3">
        <f>SUM(Table39[[#This Row],[CNA Hours Contract]], Table39[[#This Row],[NA in Training Hours Contract]], Table39[[#This Row],[Med Aide/Tech Hours Contract]])</f>
        <v>32.291444444444444</v>
      </c>
      <c r="AF390" s="4">
        <f>Table39[[#This Row],[CNA/NA/Med Aide Contract Hours]]/Table39[[#This Row],[Total CNA, NA in Training, Med Aide/Tech Hours]]</f>
        <v>0.24220198013200878</v>
      </c>
      <c r="AG390" s="3">
        <v>133.32444444444445</v>
      </c>
      <c r="AH390" s="3">
        <v>32.291444444444444</v>
      </c>
      <c r="AI390" s="4">
        <f>Table39[[#This Row],[CNA Hours Contract]]/Table39[[#This Row],[CNA Hours]]</f>
        <v>0.24220198013200878</v>
      </c>
      <c r="AJ390" s="3">
        <v>0</v>
      </c>
      <c r="AK390" s="3">
        <v>0</v>
      </c>
      <c r="AL390" s="4">
        <v>0</v>
      </c>
      <c r="AM390" s="3">
        <v>0</v>
      </c>
      <c r="AN390" s="3">
        <v>0</v>
      </c>
      <c r="AO390" s="4">
        <v>0</v>
      </c>
      <c r="AP390" s="1" t="s">
        <v>388</v>
      </c>
      <c r="AQ390" s="1">
        <v>3</v>
      </c>
    </row>
    <row r="391" spans="1:43" x14ac:dyDescent="0.2">
      <c r="A391" s="1" t="s">
        <v>681</v>
      </c>
      <c r="B391" s="1" t="s">
        <v>1081</v>
      </c>
      <c r="C391" s="1" t="s">
        <v>1392</v>
      </c>
      <c r="D391" s="1" t="s">
        <v>1691</v>
      </c>
      <c r="E391" s="3">
        <v>110.01111111111111</v>
      </c>
      <c r="F391" s="3">
        <f t="shared" si="20"/>
        <v>479.79599999999994</v>
      </c>
      <c r="G391" s="3">
        <f>SUM(Table39[[#This Row],[RN Hours Contract (W/ Admin, DON)]], Table39[[#This Row],[LPN Contract Hours (w/ Admin)]], Table39[[#This Row],[CNA/NA/Med Aide Contract Hours]])</f>
        <v>35.237666666666669</v>
      </c>
      <c r="H391" s="4">
        <f>Table39[[#This Row],[Total Contract Hours]]/Table39[[#This Row],[Total Hours Nurse Staffing]]</f>
        <v>7.3443018838561955E-2</v>
      </c>
      <c r="I391" s="3">
        <f>SUM(Table39[[#This Row],[RN Hours]], Table39[[#This Row],[RN Admin Hours]], Table39[[#This Row],[RN DON Hours]])</f>
        <v>100.29444444444444</v>
      </c>
      <c r="J391" s="3">
        <f t="shared" si="18"/>
        <v>2.4472222222222224</v>
      </c>
      <c r="K391" s="4">
        <f>Table39[[#This Row],[RN Hours Contract (W/ Admin, DON)]]/Table39[[#This Row],[RN Hours (w/ Admin, DON)]]</f>
        <v>2.4400376668697727E-2</v>
      </c>
      <c r="L391" s="3">
        <v>56.583333333333336</v>
      </c>
      <c r="M391" s="3">
        <v>2.4472222222222224</v>
      </c>
      <c r="N391" s="4">
        <f>Table39[[#This Row],[RN Hours Contract]]/Table39[[#This Row],[RN Hours]]</f>
        <v>4.3249877270495826E-2</v>
      </c>
      <c r="O391" s="3">
        <v>38.555555555555557</v>
      </c>
      <c r="P391" s="3">
        <v>0</v>
      </c>
      <c r="Q391" s="4">
        <f>Table39[[#This Row],[RN Admin Hours Contract]]/Table39[[#This Row],[RN Admin Hours]]</f>
        <v>0</v>
      </c>
      <c r="R391" s="3">
        <v>5.1555555555555559</v>
      </c>
      <c r="S391" s="3">
        <v>0</v>
      </c>
      <c r="T391" s="4">
        <f>Table39[[#This Row],[RN DON Hours Contract]]/Table39[[#This Row],[RN DON Hours]]</f>
        <v>0</v>
      </c>
      <c r="U391" s="3">
        <f>SUM(Table39[[#This Row],[LPN Hours]], Table39[[#This Row],[LPN Admin Hours]])</f>
        <v>123.91533333333332</v>
      </c>
      <c r="V391" s="3">
        <f>Table39[[#This Row],[LPN Hours Contract]]+Table39[[#This Row],[LPN Admin Hours Contract]]</f>
        <v>5.6153333333333331</v>
      </c>
      <c r="W391" s="4">
        <f t="shared" si="19"/>
        <v>4.5315887729794002E-2</v>
      </c>
      <c r="X391" s="3">
        <v>118.91533333333332</v>
      </c>
      <c r="Y391" s="3">
        <v>5.6153333333333331</v>
      </c>
      <c r="Z391" s="4">
        <f>Table39[[#This Row],[LPN Hours Contract]]/Table39[[#This Row],[LPN Hours]]</f>
        <v>4.7221272277755043E-2</v>
      </c>
      <c r="AA391" s="3">
        <v>5</v>
      </c>
      <c r="AB391" s="3">
        <v>0</v>
      </c>
      <c r="AC391" s="4">
        <f>Table39[[#This Row],[LPN Admin Hours Contract]]/Table39[[#This Row],[LPN Admin Hours]]</f>
        <v>0</v>
      </c>
      <c r="AD391" s="3">
        <f>SUM(Table39[[#This Row],[CNA Hours]], Table39[[#This Row],[NA in Training Hours]], Table39[[#This Row],[Med Aide/Tech Hours]])</f>
        <v>255.5862222222222</v>
      </c>
      <c r="AE391" s="3">
        <f>SUM(Table39[[#This Row],[CNA Hours Contract]], Table39[[#This Row],[NA in Training Hours Contract]], Table39[[#This Row],[Med Aide/Tech Hours Contract]])</f>
        <v>27.175111111111114</v>
      </c>
      <c r="AF391" s="4">
        <f>Table39[[#This Row],[CNA/NA/Med Aide Contract Hours]]/Table39[[#This Row],[Total CNA, NA in Training, Med Aide/Tech Hours]]</f>
        <v>0.10632463234846604</v>
      </c>
      <c r="AG391" s="3">
        <v>251.51399999999998</v>
      </c>
      <c r="AH391" s="3">
        <v>27.175111111111114</v>
      </c>
      <c r="AI391" s="4">
        <f>Table39[[#This Row],[CNA Hours Contract]]/Table39[[#This Row],[CNA Hours]]</f>
        <v>0.10804611715892999</v>
      </c>
      <c r="AJ391" s="3">
        <v>4.072222222222222</v>
      </c>
      <c r="AK391" s="3">
        <v>0</v>
      </c>
      <c r="AL391" s="4">
        <f>Table39[[#This Row],[NA in Training Hours Contract]]/Table39[[#This Row],[NA in Training Hours]]</f>
        <v>0</v>
      </c>
      <c r="AM391" s="3">
        <v>0</v>
      </c>
      <c r="AN391" s="3">
        <v>0</v>
      </c>
      <c r="AO391" s="4">
        <v>0</v>
      </c>
      <c r="AP391" s="1" t="s">
        <v>389</v>
      </c>
      <c r="AQ391" s="1">
        <v>3</v>
      </c>
    </row>
    <row r="392" spans="1:43" x14ac:dyDescent="0.2">
      <c r="A392" s="1" t="s">
        <v>681</v>
      </c>
      <c r="B392" s="1" t="s">
        <v>1082</v>
      </c>
      <c r="C392" s="1" t="s">
        <v>1471</v>
      </c>
      <c r="D392" s="1" t="s">
        <v>1716</v>
      </c>
      <c r="E392" s="3">
        <v>82.433333333333337</v>
      </c>
      <c r="F392" s="3">
        <f t="shared" si="20"/>
        <v>260.2166666666667</v>
      </c>
      <c r="G392" s="3">
        <f>SUM(Table39[[#This Row],[RN Hours Contract (W/ Admin, DON)]], Table39[[#This Row],[LPN Contract Hours (w/ Admin)]], Table39[[#This Row],[CNA/NA/Med Aide Contract Hours]])</f>
        <v>0</v>
      </c>
      <c r="H392" s="4">
        <f>Table39[[#This Row],[Total Contract Hours]]/Table39[[#This Row],[Total Hours Nurse Staffing]]</f>
        <v>0</v>
      </c>
      <c r="I392" s="3">
        <f>SUM(Table39[[#This Row],[RN Hours]], Table39[[#This Row],[RN Admin Hours]], Table39[[#This Row],[RN DON Hours]])</f>
        <v>48.858333333333334</v>
      </c>
      <c r="J392" s="3">
        <f t="shared" si="18"/>
        <v>0</v>
      </c>
      <c r="K392" s="4">
        <f>Table39[[#This Row],[RN Hours Contract (W/ Admin, DON)]]/Table39[[#This Row],[RN Hours (w/ Admin, DON)]]</f>
        <v>0</v>
      </c>
      <c r="L392" s="3">
        <v>25.43611111111111</v>
      </c>
      <c r="M392" s="3">
        <v>0</v>
      </c>
      <c r="N392" s="4">
        <f>Table39[[#This Row],[RN Hours Contract]]/Table39[[#This Row],[RN Hours]]</f>
        <v>0</v>
      </c>
      <c r="O392" s="3">
        <v>18.172222222222221</v>
      </c>
      <c r="P392" s="3">
        <v>0</v>
      </c>
      <c r="Q392" s="4">
        <f>Table39[[#This Row],[RN Admin Hours Contract]]/Table39[[#This Row],[RN Admin Hours]]</f>
        <v>0</v>
      </c>
      <c r="R392" s="3">
        <v>5.25</v>
      </c>
      <c r="S392" s="3">
        <v>0</v>
      </c>
      <c r="T392" s="4">
        <f>Table39[[#This Row],[RN DON Hours Contract]]/Table39[[#This Row],[RN DON Hours]]</f>
        <v>0</v>
      </c>
      <c r="U392" s="3">
        <f>SUM(Table39[[#This Row],[LPN Hours]], Table39[[#This Row],[LPN Admin Hours]])</f>
        <v>82.213888888888889</v>
      </c>
      <c r="V392" s="3">
        <f>Table39[[#This Row],[LPN Hours Contract]]+Table39[[#This Row],[LPN Admin Hours Contract]]</f>
        <v>0</v>
      </c>
      <c r="W392" s="4">
        <f t="shared" si="19"/>
        <v>0</v>
      </c>
      <c r="X392" s="3">
        <v>75.36666666666666</v>
      </c>
      <c r="Y392" s="3">
        <v>0</v>
      </c>
      <c r="Z392" s="4">
        <f>Table39[[#This Row],[LPN Hours Contract]]/Table39[[#This Row],[LPN Hours]]</f>
        <v>0</v>
      </c>
      <c r="AA392" s="3">
        <v>6.8472222222222223</v>
      </c>
      <c r="AB392" s="3">
        <v>0</v>
      </c>
      <c r="AC392" s="4">
        <f>Table39[[#This Row],[LPN Admin Hours Contract]]/Table39[[#This Row],[LPN Admin Hours]]</f>
        <v>0</v>
      </c>
      <c r="AD392" s="3">
        <f>SUM(Table39[[#This Row],[CNA Hours]], Table39[[#This Row],[NA in Training Hours]], Table39[[#This Row],[Med Aide/Tech Hours]])</f>
        <v>129.14444444444445</v>
      </c>
      <c r="AE392" s="3">
        <f>SUM(Table39[[#This Row],[CNA Hours Contract]], Table39[[#This Row],[NA in Training Hours Contract]], Table39[[#This Row],[Med Aide/Tech Hours Contract]])</f>
        <v>0</v>
      </c>
      <c r="AF392" s="4">
        <f>Table39[[#This Row],[CNA/NA/Med Aide Contract Hours]]/Table39[[#This Row],[Total CNA, NA in Training, Med Aide/Tech Hours]]</f>
        <v>0</v>
      </c>
      <c r="AG392" s="3">
        <v>129.14444444444445</v>
      </c>
      <c r="AH392" s="3">
        <v>0</v>
      </c>
      <c r="AI392" s="4">
        <f>Table39[[#This Row],[CNA Hours Contract]]/Table39[[#This Row],[CNA Hours]]</f>
        <v>0</v>
      </c>
      <c r="AJ392" s="3">
        <v>0</v>
      </c>
      <c r="AK392" s="3">
        <v>0</v>
      </c>
      <c r="AL392" s="4">
        <v>0</v>
      </c>
      <c r="AM392" s="3">
        <v>0</v>
      </c>
      <c r="AN392" s="3">
        <v>0</v>
      </c>
      <c r="AO392" s="4">
        <v>0</v>
      </c>
      <c r="AP392" s="1" t="s">
        <v>390</v>
      </c>
      <c r="AQ392" s="1">
        <v>3</v>
      </c>
    </row>
    <row r="393" spans="1:43" x14ac:dyDescent="0.2">
      <c r="A393" s="1" t="s">
        <v>681</v>
      </c>
      <c r="B393" s="1" t="s">
        <v>1083</v>
      </c>
      <c r="C393" s="1" t="s">
        <v>1506</v>
      </c>
      <c r="D393" s="1" t="s">
        <v>1693</v>
      </c>
      <c r="E393" s="3">
        <v>92.911111111111111</v>
      </c>
      <c r="F393" s="3">
        <f t="shared" si="20"/>
        <v>313.8</v>
      </c>
      <c r="G393" s="3">
        <f>SUM(Table39[[#This Row],[RN Hours Contract (W/ Admin, DON)]], Table39[[#This Row],[LPN Contract Hours (w/ Admin)]], Table39[[#This Row],[CNA/NA/Med Aide Contract Hours]])</f>
        <v>0</v>
      </c>
      <c r="H393" s="4">
        <f>Table39[[#This Row],[Total Contract Hours]]/Table39[[#This Row],[Total Hours Nurse Staffing]]</f>
        <v>0</v>
      </c>
      <c r="I393" s="3">
        <f>SUM(Table39[[#This Row],[RN Hours]], Table39[[#This Row],[RN Admin Hours]], Table39[[#This Row],[RN DON Hours]])</f>
        <v>60.852777777777781</v>
      </c>
      <c r="J393" s="3">
        <f t="shared" si="18"/>
        <v>0</v>
      </c>
      <c r="K393" s="4">
        <f>Table39[[#This Row],[RN Hours Contract (W/ Admin, DON)]]/Table39[[#This Row],[RN Hours (w/ Admin, DON)]]</f>
        <v>0</v>
      </c>
      <c r="L393" s="3">
        <v>34.794444444444444</v>
      </c>
      <c r="M393" s="3">
        <v>0</v>
      </c>
      <c r="N393" s="4">
        <f>Table39[[#This Row],[RN Hours Contract]]/Table39[[#This Row],[RN Hours]]</f>
        <v>0</v>
      </c>
      <c r="O393" s="3">
        <v>20.458333333333332</v>
      </c>
      <c r="P393" s="3">
        <v>0</v>
      </c>
      <c r="Q393" s="4">
        <f>Table39[[#This Row],[RN Admin Hours Contract]]/Table39[[#This Row],[RN Admin Hours]]</f>
        <v>0</v>
      </c>
      <c r="R393" s="3">
        <v>5.6</v>
      </c>
      <c r="S393" s="3">
        <v>0</v>
      </c>
      <c r="T393" s="4">
        <f>Table39[[#This Row],[RN DON Hours Contract]]/Table39[[#This Row],[RN DON Hours]]</f>
        <v>0</v>
      </c>
      <c r="U393" s="3">
        <f>SUM(Table39[[#This Row],[LPN Hours]], Table39[[#This Row],[LPN Admin Hours]])</f>
        <v>69.419444444444451</v>
      </c>
      <c r="V393" s="3">
        <f>Table39[[#This Row],[LPN Hours Contract]]+Table39[[#This Row],[LPN Admin Hours Contract]]</f>
        <v>0</v>
      </c>
      <c r="W393" s="4">
        <f t="shared" si="19"/>
        <v>0</v>
      </c>
      <c r="X393" s="3">
        <v>69.419444444444451</v>
      </c>
      <c r="Y393" s="3">
        <v>0</v>
      </c>
      <c r="Z393" s="4">
        <f>Table39[[#This Row],[LPN Hours Contract]]/Table39[[#This Row],[LPN Hours]]</f>
        <v>0</v>
      </c>
      <c r="AA393" s="3">
        <v>0</v>
      </c>
      <c r="AB393" s="3">
        <v>0</v>
      </c>
      <c r="AC393" s="4">
        <v>0</v>
      </c>
      <c r="AD393" s="3">
        <f>SUM(Table39[[#This Row],[CNA Hours]], Table39[[#This Row],[NA in Training Hours]], Table39[[#This Row],[Med Aide/Tech Hours]])</f>
        <v>183.52777777777777</v>
      </c>
      <c r="AE393" s="3">
        <f>SUM(Table39[[#This Row],[CNA Hours Contract]], Table39[[#This Row],[NA in Training Hours Contract]], Table39[[#This Row],[Med Aide/Tech Hours Contract]])</f>
        <v>0</v>
      </c>
      <c r="AF393" s="4">
        <f>Table39[[#This Row],[CNA/NA/Med Aide Contract Hours]]/Table39[[#This Row],[Total CNA, NA in Training, Med Aide/Tech Hours]]</f>
        <v>0</v>
      </c>
      <c r="AG393" s="3">
        <v>151.28888888888889</v>
      </c>
      <c r="AH393" s="3">
        <v>0</v>
      </c>
      <c r="AI393" s="4">
        <f>Table39[[#This Row],[CNA Hours Contract]]/Table39[[#This Row],[CNA Hours]]</f>
        <v>0</v>
      </c>
      <c r="AJ393" s="3">
        <v>32.238888888888887</v>
      </c>
      <c r="AK393" s="3">
        <v>0</v>
      </c>
      <c r="AL393" s="4">
        <f>Table39[[#This Row],[NA in Training Hours Contract]]/Table39[[#This Row],[NA in Training Hours]]</f>
        <v>0</v>
      </c>
      <c r="AM393" s="3">
        <v>0</v>
      </c>
      <c r="AN393" s="3">
        <v>0</v>
      </c>
      <c r="AO393" s="4">
        <v>0</v>
      </c>
      <c r="AP393" s="1" t="s">
        <v>391</v>
      </c>
      <c r="AQ393" s="1">
        <v>3</v>
      </c>
    </row>
    <row r="394" spans="1:43" x14ac:dyDescent="0.2">
      <c r="A394" s="1" t="s">
        <v>681</v>
      </c>
      <c r="B394" s="1" t="s">
        <v>1084</v>
      </c>
      <c r="C394" s="1" t="s">
        <v>1615</v>
      </c>
      <c r="D394" s="1" t="s">
        <v>1699</v>
      </c>
      <c r="E394" s="3">
        <v>107.1</v>
      </c>
      <c r="F394" s="3">
        <f t="shared" si="20"/>
        <v>343.83688888888889</v>
      </c>
      <c r="G394" s="3">
        <f>SUM(Table39[[#This Row],[RN Hours Contract (W/ Admin, DON)]], Table39[[#This Row],[LPN Contract Hours (w/ Admin)]], Table39[[#This Row],[CNA/NA/Med Aide Contract Hours]])</f>
        <v>0</v>
      </c>
      <c r="H394" s="4">
        <f>Table39[[#This Row],[Total Contract Hours]]/Table39[[#This Row],[Total Hours Nurse Staffing]]</f>
        <v>0</v>
      </c>
      <c r="I394" s="3">
        <f>SUM(Table39[[#This Row],[RN Hours]], Table39[[#This Row],[RN Admin Hours]], Table39[[#This Row],[RN DON Hours]])</f>
        <v>54.047222222222224</v>
      </c>
      <c r="J394" s="3">
        <f t="shared" si="18"/>
        <v>0</v>
      </c>
      <c r="K394" s="4">
        <f>Table39[[#This Row],[RN Hours Contract (W/ Admin, DON)]]/Table39[[#This Row],[RN Hours (w/ Admin, DON)]]</f>
        <v>0</v>
      </c>
      <c r="L394" s="3">
        <v>37.869444444444447</v>
      </c>
      <c r="M394" s="3">
        <v>0</v>
      </c>
      <c r="N394" s="4">
        <f>Table39[[#This Row],[RN Hours Contract]]/Table39[[#This Row],[RN Hours]]</f>
        <v>0</v>
      </c>
      <c r="O394" s="3">
        <v>10.666666666666666</v>
      </c>
      <c r="P394" s="3">
        <v>0</v>
      </c>
      <c r="Q394" s="4">
        <f>Table39[[#This Row],[RN Admin Hours Contract]]/Table39[[#This Row],[RN Admin Hours]]</f>
        <v>0</v>
      </c>
      <c r="R394" s="3">
        <v>5.5111111111111111</v>
      </c>
      <c r="S394" s="3">
        <v>0</v>
      </c>
      <c r="T394" s="4">
        <f>Table39[[#This Row],[RN DON Hours Contract]]/Table39[[#This Row],[RN DON Hours]]</f>
        <v>0</v>
      </c>
      <c r="U394" s="3">
        <f>SUM(Table39[[#This Row],[LPN Hours]], Table39[[#This Row],[LPN Admin Hours]])</f>
        <v>89.536111111111111</v>
      </c>
      <c r="V394" s="3">
        <f>Table39[[#This Row],[LPN Hours Contract]]+Table39[[#This Row],[LPN Admin Hours Contract]]</f>
        <v>0</v>
      </c>
      <c r="W394" s="4">
        <f t="shared" si="19"/>
        <v>0</v>
      </c>
      <c r="X394" s="3">
        <v>89.536111111111111</v>
      </c>
      <c r="Y394" s="3">
        <v>0</v>
      </c>
      <c r="Z394" s="4">
        <f>Table39[[#This Row],[LPN Hours Contract]]/Table39[[#This Row],[LPN Hours]]</f>
        <v>0</v>
      </c>
      <c r="AA394" s="3">
        <v>0</v>
      </c>
      <c r="AB394" s="3">
        <v>0</v>
      </c>
      <c r="AC394" s="4">
        <v>0</v>
      </c>
      <c r="AD394" s="3">
        <f>SUM(Table39[[#This Row],[CNA Hours]], Table39[[#This Row],[NA in Training Hours]], Table39[[#This Row],[Med Aide/Tech Hours]])</f>
        <v>200.25355555555552</v>
      </c>
      <c r="AE394" s="3">
        <f>SUM(Table39[[#This Row],[CNA Hours Contract]], Table39[[#This Row],[NA in Training Hours Contract]], Table39[[#This Row],[Med Aide/Tech Hours Contract]])</f>
        <v>0</v>
      </c>
      <c r="AF394" s="4">
        <f>Table39[[#This Row],[CNA/NA/Med Aide Contract Hours]]/Table39[[#This Row],[Total CNA, NA in Training, Med Aide/Tech Hours]]</f>
        <v>0</v>
      </c>
      <c r="AG394" s="3">
        <v>151.13133333333332</v>
      </c>
      <c r="AH394" s="3">
        <v>0</v>
      </c>
      <c r="AI394" s="4">
        <f>Table39[[#This Row],[CNA Hours Contract]]/Table39[[#This Row],[CNA Hours]]</f>
        <v>0</v>
      </c>
      <c r="AJ394" s="3">
        <v>49.12222222222222</v>
      </c>
      <c r="AK394" s="3">
        <v>0</v>
      </c>
      <c r="AL394" s="4">
        <f>Table39[[#This Row],[NA in Training Hours Contract]]/Table39[[#This Row],[NA in Training Hours]]</f>
        <v>0</v>
      </c>
      <c r="AM394" s="3">
        <v>0</v>
      </c>
      <c r="AN394" s="3">
        <v>0</v>
      </c>
      <c r="AO394" s="4">
        <v>0</v>
      </c>
      <c r="AP394" s="1" t="s">
        <v>392</v>
      </c>
      <c r="AQ394" s="1">
        <v>3</v>
      </c>
    </row>
    <row r="395" spans="1:43" x14ac:dyDescent="0.2">
      <c r="A395" s="1" t="s">
        <v>681</v>
      </c>
      <c r="B395" s="1" t="s">
        <v>1085</v>
      </c>
      <c r="C395" s="1" t="s">
        <v>1376</v>
      </c>
      <c r="D395" s="1" t="s">
        <v>1708</v>
      </c>
      <c r="E395" s="3">
        <v>85.833333333333329</v>
      </c>
      <c r="F395" s="3">
        <f t="shared" si="20"/>
        <v>457.49188888888887</v>
      </c>
      <c r="G395" s="3">
        <f>SUM(Table39[[#This Row],[RN Hours Contract (W/ Admin, DON)]], Table39[[#This Row],[LPN Contract Hours (w/ Admin)]], Table39[[#This Row],[CNA/NA/Med Aide Contract Hours]])</f>
        <v>0</v>
      </c>
      <c r="H395" s="4">
        <f>Table39[[#This Row],[Total Contract Hours]]/Table39[[#This Row],[Total Hours Nurse Staffing]]</f>
        <v>0</v>
      </c>
      <c r="I395" s="3">
        <f>SUM(Table39[[#This Row],[RN Hours]], Table39[[#This Row],[RN Admin Hours]], Table39[[#This Row],[RN DON Hours]])</f>
        <v>92.775444444444446</v>
      </c>
      <c r="J395" s="3">
        <f t="shared" si="18"/>
        <v>0</v>
      </c>
      <c r="K395" s="4">
        <f>Table39[[#This Row],[RN Hours Contract (W/ Admin, DON)]]/Table39[[#This Row],[RN Hours (w/ Admin, DON)]]</f>
        <v>0</v>
      </c>
      <c r="L395" s="3">
        <v>71.734666666666669</v>
      </c>
      <c r="M395" s="3">
        <v>0</v>
      </c>
      <c r="N395" s="4">
        <f>Table39[[#This Row],[RN Hours Contract]]/Table39[[#This Row],[RN Hours]]</f>
        <v>0</v>
      </c>
      <c r="O395" s="3">
        <v>16.04077777777777</v>
      </c>
      <c r="P395" s="3">
        <v>0</v>
      </c>
      <c r="Q395" s="4">
        <f>Table39[[#This Row],[RN Admin Hours Contract]]/Table39[[#This Row],[RN Admin Hours]]</f>
        <v>0</v>
      </c>
      <c r="R395" s="3">
        <v>5</v>
      </c>
      <c r="S395" s="3">
        <v>0</v>
      </c>
      <c r="T395" s="4">
        <f>Table39[[#This Row],[RN DON Hours Contract]]/Table39[[#This Row],[RN DON Hours]]</f>
        <v>0</v>
      </c>
      <c r="U395" s="3">
        <f>SUM(Table39[[#This Row],[LPN Hours]], Table39[[#This Row],[LPN Admin Hours]])</f>
        <v>90.984999999999999</v>
      </c>
      <c r="V395" s="3">
        <f>Table39[[#This Row],[LPN Hours Contract]]+Table39[[#This Row],[LPN Admin Hours Contract]]</f>
        <v>0</v>
      </c>
      <c r="W395" s="4">
        <f t="shared" si="19"/>
        <v>0</v>
      </c>
      <c r="X395" s="3">
        <v>90.984999999999999</v>
      </c>
      <c r="Y395" s="3">
        <v>0</v>
      </c>
      <c r="Z395" s="4">
        <f>Table39[[#This Row],[LPN Hours Contract]]/Table39[[#This Row],[LPN Hours]]</f>
        <v>0</v>
      </c>
      <c r="AA395" s="3">
        <v>0</v>
      </c>
      <c r="AB395" s="3">
        <v>0</v>
      </c>
      <c r="AC395" s="4">
        <v>0</v>
      </c>
      <c r="AD395" s="3">
        <f>SUM(Table39[[#This Row],[CNA Hours]], Table39[[#This Row],[NA in Training Hours]], Table39[[#This Row],[Med Aide/Tech Hours]])</f>
        <v>273.73144444444443</v>
      </c>
      <c r="AE395" s="3">
        <f>SUM(Table39[[#This Row],[CNA Hours Contract]], Table39[[#This Row],[NA in Training Hours Contract]], Table39[[#This Row],[Med Aide/Tech Hours Contract]])</f>
        <v>0</v>
      </c>
      <c r="AF395" s="4">
        <f>Table39[[#This Row],[CNA/NA/Med Aide Contract Hours]]/Table39[[#This Row],[Total CNA, NA in Training, Med Aide/Tech Hours]]</f>
        <v>0</v>
      </c>
      <c r="AG395" s="3">
        <v>196.13866666666667</v>
      </c>
      <c r="AH395" s="3">
        <v>0</v>
      </c>
      <c r="AI395" s="4">
        <f>Table39[[#This Row],[CNA Hours Contract]]/Table39[[#This Row],[CNA Hours]]</f>
        <v>0</v>
      </c>
      <c r="AJ395" s="3">
        <v>77.592777777777783</v>
      </c>
      <c r="AK395" s="3">
        <v>0</v>
      </c>
      <c r="AL395" s="4">
        <f>Table39[[#This Row],[NA in Training Hours Contract]]/Table39[[#This Row],[NA in Training Hours]]</f>
        <v>0</v>
      </c>
      <c r="AM395" s="3">
        <v>0</v>
      </c>
      <c r="AN395" s="3">
        <v>0</v>
      </c>
      <c r="AO395" s="4">
        <v>0</v>
      </c>
      <c r="AP395" s="1" t="s">
        <v>393</v>
      </c>
      <c r="AQ395" s="1">
        <v>3</v>
      </c>
    </row>
    <row r="396" spans="1:43" x14ac:dyDescent="0.2">
      <c r="A396" s="1" t="s">
        <v>681</v>
      </c>
      <c r="B396" s="1" t="s">
        <v>1086</v>
      </c>
      <c r="C396" s="1" t="s">
        <v>1410</v>
      </c>
      <c r="D396" s="1" t="s">
        <v>1746</v>
      </c>
      <c r="E396" s="3">
        <v>109</v>
      </c>
      <c r="F396" s="3">
        <f t="shared" si="20"/>
        <v>531.20277777777778</v>
      </c>
      <c r="G396" s="3">
        <f>SUM(Table39[[#This Row],[RN Hours Contract (W/ Admin, DON)]], Table39[[#This Row],[LPN Contract Hours (w/ Admin)]], Table39[[#This Row],[CNA/NA/Med Aide Contract Hours]])</f>
        <v>13.094444444444445</v>
      </c>
      <c r="H396" s="4">
        <f>Table39[[#This Row],[Total Contract Hours]]/Table39[[#This Row],[Total Hours Nurse Staffing]]</f>
        <v>2.4650557173709561E-2</v>
      </c>
      <c r="I396" s="3">
        <f>SUM(Table39[[#This Row],[RN Hours]], Table39[[#This Row],[RN Admin Hours]], Table39[[#This Row],[RN DON Hours]])</f>
        <v>75.527777777777771</v>
      </c>
      <c r="J396" s="3">
        <f t="shared" si="18"/>
        <v>1.1944444444444444</v>
      </c>
      <c r="K396" s="4">
        <f>Table39[[#This Row],[RN Hours Contract (W/ Admin, DON)]]/Table39[[#This Row],[RN Hours (w/ Admin, DON)]]</f>
        <v>1.58146377344612E-2</v>
      </c>
      <c r="L396" s="3">
        <v>59.283333333333331</v>
      </c>
      <c r="M396" s="3">
        <v>1.1944444444444444</v>
      </c>
      <c r="N396" s="4">
        <f>Table39[[#This Row],[RN Hours Contract]]/Table39[[#This Row],[RN Hours]]</f>
        <v>2.0148064848655233E-2</v>
      </c>
      <c r="O396" s="3">
        <v>10.777777777777779</v>
      </c>
      <c r="P396" s="3">
        <v>0</v>
      </c>
      <c r="Q396" s="4">
        <f>Table39[[#This Row],[RN Admin Hours Contract]]/Table39[[#This Row],[RN Admin Hours]]</f>
        <v>0</v>
      </c>
      <c r="R396" s="3">
        <v>5.4666666666666668</v>
      </c>
      <c r="S396" s="3">
        <v>0</v>
      </c>
      <c r="T396" s="4">
        <f>Table39[[#This Row],[RN DON Hours Contract]]/Table39[[#This Row],[RN DON Hours]]</f>
        <v>0</v>
      </c>
      <c r="U396" s="3">
        <f>SUM(Table39[[#This Row],[LPN Hours]], Table39[[#This Row],[LPN Admin Hours]])</f>
        <v>126.57222222222222</v>
      </c>
      <c r="V396" s="3">
        <f>Table39[[#This Row],[LPN Hours Contract]]+Table39[[#This Row],[LPN Admin Hours Contract]]</f>
        <v>2.5833333333333335</v>
      </c>
      <c r="W396" s="4">
        <f t="shared" si="19"/>
        <v>2.0409954790852829E-2</v>
      </c>
      <c r="X396" s="3">
        <v>126.57222222222222</v>
      </c>
      <c r="Y396" s="3">
        <v>2.5833333333333335</v>
      </c>
      <c r="Z396" s="4">
        <f>Table39[[#This Row],[LPN Hours Contract]]/Table39[[#This Row],[LPN Hours]]</f>
        <v>2.0409954790852829E-2</v>
      </c>
      <c r="AA396" s="3">
        <v>0</v>
      </c>
      <c r="AB396" s="3">
        <v>0</v>
      </c>
      <c r="AC396" s="4">
        <v>0</v>
      </c>
      <c r="AD396" s="3">
        <f>SUM(Table39[[#This Row],[CNA Hours]], Table39[[#This Row],[NA in Training Hours]], Table39[[#This Row],[Med Aide/Tech Hours]])</f>
        <v>329.10277777777776</v>
      </c>
      <c r="AE396" s="3">
        <f>SUM(Table39[[#This Row],[CNA Hours Contract]], Table39[[#This Row],[NA in Training Hours Contract]], Table39[[#This Row],[Med Aide/Tech Hours Contract]])</f>
        <v>9.3166666666666664</v>
      </c>
      <c r="AF396" s="4">
        <f>Table39[[#This Row],[CNA/NA/Med Aide Contract Hours]]/Table39[[#This Row],[Total CNA, NA in Training, Med Aide/Tech Hours]]</f>
        <v>2.8309292098888394E-2</v>
      </c>
      <c r="AG396" s="3">
        <v>329.10277777777776</v>
      </c>
      <c r="AH396" s="3">
        <v>9.3166666666666664</v>
      </c>
      <c r="AI396" s="4">
        <f>Table39[[#This Row],[CNA Hours Contract]]/Table39[[#This Row],[CNA Hours]]</f>
        <v>2.8309292098888394E-2</v>
      </c>
      <c r="AJ396" s="3">
        <v>0</v>
      </c>
      <c r="AK396" s="3">
        <v>0</v>
      </c>
      <c r="AL396" s="4">
        <v>0</v>
      </c>
      <c r="AM396" s="3">
        <v>0</v>
      </c>
      <c r="AN396" s="3">
        <v>0</v>
      </c>
      <c r="AO396" s="4">
        <v>0</v>
      </c>
      <c r="AP396" s="1" t="s">
        <v>394</v>
      </c>
      <c r="AQ396" s="1">
        <v>3</v>
      </c>
    </row>
    <row r="397" spans="1:43" x14ac:dyDescent="0.2">
      <c r="A397" s="1" t="s">
        <v>681</v>
      </c>
      <c r="B397" s="1" t="s">
        <v>1087</v>
      </c>
      <c r="C397" s="1" t="s">
        <v>1392</v>
      </c>
      <c r="D397" s="1" t="s">
        <v>1691</v>
      </c>
      <c r="E397" s="3">
        <v>63.81111111111111</v>
      </c>
      <c r="F397" s="3">
        <f t="shared" si="20"/>
        <v>196.22500000000002</v>
      </c>
      <c r="G397" s="3">
        <f>SUM(Table39[[#This Row],[RN Hours Contract (W/ Admin, DON)]], Table39[[#This Row],[LPN Contract Hours (w/ Admin)]], Table39[[#This Row],[CNA/NA/Med Aide Contract Hours]])</f>
        <v>50.169777777777782</v>
      </c>
      <c r="H397" s="4">
        <f>Table39[[#This Row],[Total Contract Hours]]/Table39[[#This Row],[Total Hours Nurse Staffing]]</f>
        <v>0.25567474979119775</v>
      </c>
      <c r="I397" s="3">
        <f>SUM(Table39[[#This Row],[RN Hours]], Table39[[#This Row],[RN Admin Hours]], Table39[[#This Row],[RN DON Hours]])</f>
        <v>36.296999999999997</v>
      </c>
      <c r="J397" s="3">
        <f t="shared" si="18"/>
        <v>2.0833333333333335</v>
      </c>
      <c r="K397" s="4">
        <f>Table39[[#This Row],[RN Hours Contract (W/ Admin, DON)]]/Table39[[#This Row],[RN Hours (w/ Admin, DON)]]</f>
        <v>5.7396846387672083E-2</v>
      </c>
      <c r="L397" s="3">
        <v>31.155111111111111</v>
      </c>
      <c r="M397" s="3">
        <v>1.75</v>
      </c>
      <c r="N397" s="4">
        <f>Table39[[#This Row],[RN Hours Contract]]/Table39[[#This Row],[RN Hours]]</f>
        <v>5.6170558781152367E-2</v>
      </c>
      <c r="O397" s="3">
        <v>0.81666666666666665</v>
      </c>
      <c r="P397" s="3">
        <v>0.33333333333333331</v>
      </c>
      <c r="Q397" s="4">
        <f>Table39[[#This Row],[RN Admin Hours Contract]]/Table39[[#This Row],[RN Admin Hours]]</f>
        <v>0.40816326530612246</v>
      </c>
      <c r="R397" s="3">
        <v>4.3252222222222212</v>
      </c>
      <c r="S397" s="3">
        <v>0</v>
      </c>
      <c r="T397" s="4">
        <f>Table39[[#This Row],[RN DON Hours Contract]]/Table39[[#This Row],[RN DON Hours]]</f>
        <v>0</v>
      </c>
      <c r="U397" s="3">
        <f>SUM(Table39[[#This Row],[LPN Hours]], Table39[[#This Row],[LPN Admin Hours]])</f>
        <v>45.707333333333338</v>
      </c>
      <c r="V397" s="3">
        <f>Table39[[#This Row],[LPN Hours Contract]]+Table39[[#This Row],[LPN Admin Hours Contract]]</f>
        <v>8.0462222222222248</v>
      </c>
      <c r="W397" s="4">
        <f t="shared" si="19"/>
        <v>0.17603788353923275</v>
      </c>
      <c r="X397" s="3">
        <v>40.604555555555557</v>
      </c>
      <c r="Y397" s="3">
        <v>8.0462222222222248</v>
      </c>
      <c r="Z397" s="4">
        <f>Table39[[#This Row],[LPN Hours Contract]]/Table39[[#This Row],[LPN Hours]]</f>
        <v>0.19816057858860944</v>
      </c>
      <c r="AA397" s="3">
        <v>5.1027777777777779</v>
      </c>
      <c r="AB397" s="3">
        <v>0</v>
      </c>
      <c r="AC397" s="4">
        <f>Table39[[#This Row],[LPN Admin Hours Contract]]/Table39[[#This Row],[LPN Admin Hours]]</f>
        <v>0</v>
      </c>
      <c r="AD397" s="3">
        <f>SUM(Table39[[#This Row],[CNA Hours]], Table39[[#This Row],[NA in Training Hours]], Table39[[#This Row],[Med Aide/Tech Hours]])</f>
        <v>114.22066666666667</v>
      </c>
      <c r="AE397" s="3">
        <f>SUM(Table39[[#This Row],[CNA Hours Contract]], Table39[[#This Row],[NA in Training Hours Contract]], Table39[[#This Row],[Med Aide/Tech Hours Contract]])</f>
        <v>40.040222222222226</v>
      </c>
      <c r="AF397" s="4">
        <f>Table39[[#This Row],[CNA/NA/Med Aide Contract Hours]]/Table39[[#This Row],[Total CNA, NA in Training, Med Aide/Tech Hours]]</f>
        <v>0.35055146665421516</v>
      </c>
      <c r="AG397" s="3">
        <v>114.22066666666667</v>
      </c>
      <c r="AH397" s="3">
        <v>40.040222222222226</v>
      </c>
      <c r="AI397" s="4">
        <f>Table39[[#This Row],[CNA Hours Contract]]/Table39[[#This Row],[CNA Hours]]</f>
        <v>0.35055146665421516</v>
      </c>
      <c r="AJ397" s="3">
        <v>0</v>
      </c>
      <c r="AK397" s="3">
        <v>0</v>
      </c>
      <c r="AL397" s="4">
        <v>0</v>
      </c>
      <c r="AM397" s="3">
        <v>0</v>
      </c>
      <c r="AN397" s="3">
        <v>0</v>
      </c>
      <c r="AO397" s="4">
        <v>0</v>
      </c>
      <c r="AP397" s="1" t="s">
        <v>395</v>
      </c>
      <c r="AQ397" s="1">
        <v>3</v>
      </c>
    </row>
    <row r="398" spans="1:43" x14ac:dyDescent="0.2">
      <c r="A398" s="1" t="s">
        <v>681</v>
      </c>
      <c r="B398" s="1" t="s">
        <v>1088</v>
      </c>
      <c r="C398" s="1" t="s">
        <v>1626</v>
      </c>
      <c r="D398" s="1" t="s">
        <v>1729</v>
      </c>
      <c r="E398" s="3">
        <v>95.166666666666671</v>
      </c>
      <c r="F398" s="3">
        <f t="shared" si="20"/>
        <v>385.08255555555559</v>
      </c>
      <c r="G398" s="3">
        <f>SUM(Table39[[#This Row],[RN Hours Contract (W/ Admin, DON)]], Table39[[#This Row],[LPN Contract Hours (w/ Admin)]], Table39[[#This Row],[CNA/NA/Med Aide Contract Hours]])</f>
        <v>0</v>
      </c>
      <c r="H398" s="4">
        <f>Table39[[#This Row],[Total Contract Hours]]/Table39[[#This Row],[Total Hours Nurse Staffing]]</f>
        <v>0</v>
      </c>
      <c r="I398" s="3">
        <f>SUM(Table39[[#This Row],[RN Hours]], Table39[[#This Row],[RN Admin Hours]], Table39[[#This Row],[RN DON Hours]])</f>
        <v>59.835333333333331</v>
      </c>
      <c r="J398" s="3">
        <f t="shared" si="18"/>
        <v>0</v>
      </c>
      <c r="K398" s="4">
        <f>Table39[[#This Row],[RN Hours Contract (W/ Admin, DON)]]/Table39[[#This Row],[RN Hours (w/ Admin, DON)]]</f>
        <v>0</v>
      </c>
      <c r="L398" s="3">
        <v>35.329777777777778</v>
      </c>
      <c r="M398" s="3">
        <v>0</v>
      </c>
      <c r="N398" s="4">
        <f>Table39[[#This Row],[RN Hours Contract]]/Table39[[#This Row],[RN Hours]]</f>
        <v>0</v>
      </c>
      <c r="O398" s="3">
        <v>19.899999999999999</v>
      </c>
      <c r="P398" s="3">
        <v>0</v>
      </c>
      <c r="Q398" s="4">
        <f>Table39[[#This Row],[RN Admin Hours Contract]]/Table39[[#This Row],[RN Admin Hours]]</f>
        <v>0</v>
      </c>
      <c r="R398" s="3">
        <v>4.6055555555555552</v>
      </c>
      <c r="S398" s="3">
        <v>0</v>
      </c>
      <c r="T398" s="4">
        <f>Table39[[#This Row],[RN DON Hours Contract]]/Table39[[#This Row],[RN DON Hours]]</f>
        <v>0</v>
      </c>
      <c r="U398" s="3">
        <f>SUM(Table39[[#This Row],[LPN Hours]], Table39[[#This Row],[LPN Admin Hours]])</f>
        <v>110.05555555555556</v>
      </c>
      <c r="V398" s="3">
        <f>Table39[[#This Row],[LPN Hours Contract]]+Table39[[#This Row],[LPN Admin Hours Contract]]</f>
        <v>0</v>
      </c>
      <c r="W398" s="4">
        <f t="shared" si="19"/>
        <v>0</v>
      </c>
      <c r="X398" s="3">
        <v>110.05555555555556</v>
      </c>
      <c r="Y398" s="3">
        <v>0</v>
      </c>
      <c r="Z398" s="4">
        <f>Table39[[#This Row],[LPN Hours Contract]]/Table39[[#This Row],[LPN Hours]]</f>
        <v>0</v>
      </c>
      <c r="AA398" s="3">
        <v>0</v>
      </c>
      <c r="AB398" s="3">
        <v>0</v>
      </c>
      <c r="AC398" s="4">
        <v>0</v>
      </c>
      <c r="AD398" s="3">
        <f>SUM(Table39[[#This Row],[CNA Hours]], Table39[[#This Row],[NA in Training Hours]], Table39[[#This Row],[Med Aide/Tech Hours]])</f>
        <v>215.19166666666666</v>
      </c>
      <c r="AE398" s="3">
        <f>SUM(Table39[[#This Row],[CNA Hours Contract]], Table39[[#This Row],[NA in Training Hours Contract]], Table39[[#This Row],[Med Aide/Tech Hours Contract]])</f>
        <v>0</v>
      </c>
      <c r="AF398" s="4">
        <f>Table39[[#This Row],[CNA/NA/Med Aide Contract Hours]]/Table39[[#This Row],[Total CNA, NA in Training, Med Aide/Tech Hours]]</f>
        <v>0</v>
      </c>
      <c r="AG398" s="3">
        <v>215.19166666666666</v>
      </c>
      <c r="AH398" s="3">
        <v>0</v>
      </c>
      <c r="AI398" s="4">
        <f>Table39[[#This Row],[CNA Hours Contract]]/Table39[[#This Row],[CNA Hours]]</f>
        <v>0</v>
      </c>
      <c r="AJ398" s="3">
        <v>0</v>
      </c>
      <c r="AK398" s="3">
        <v>0</v>
      </c>
      <c r="AL398" s="4">
        <v>0</v>
      </c>
      <c r="AM398" s="3">
        <v>0</v>
      </c>
      <c r="AN398" s="3">
        <v>0</v>
      </c>
      <c r="AO398" s="4">
        <v>0</v>
      </c>
      <c r="AP398" s="1" t="s">
        <v>396</v>
      </c>
      <c r="AQ398" s="1">
        <v>3</v>
      </c>
    </row>
    <row r="399" spans="1:43" x14ac:dyDescent="0.2">
      <c r="A399" s="1" t="s">
        <v>681</v>
      </c>
      <c r="B399" s="1" t="s">
        <v>699</v>
      </c>
      <c r="C399" s="1" t="s">
        <v>1514</v>
      </c>
      <c r="D399" s="1" t="s">
        <v>1719</v>
      </c>
      <c r="E399" s="3">
        <v>119.66666666666667</v>
      </c>
      <c r="F399" s="3">
        <f t="shared" si="20"/>
        <v>433.43611111111113</v>
      </c>
      <c r="G399" s="3">
        <f>SUM(Table39[[#This Row],[RN Hours Contract (W/ Admin, DON)]], Table39[[#This Row],[LPN Contract Hours (w/ Admin)]], Table39[[#This Row],[CNA/NA/Med Aide Contract Hours]])</f>
        <v>0</v>
      </c>
      <c r="H399" s="4">
        <f>Table39[[#This Row],[Total Contract Hours]]/Table39[[#This Row],[Total Hours Nurse Staffing]]</f>
        <v>0</v>
      </c>
      <c r="I399" s="3">
        <f>SUM(Table39[[#This Row],[RN Hours]], Table39[[#This Row],[RN Admin Hours]], Table39[[#This Row],[RN DON Hours]])</f>
        <v>80.87222222222222</v>
      </c>
      <c r="J399" s="3">
        <f t="shared" si="18"/>
        <v>0</v>
      </c>
      <c r="K399" s="4">
        <f>Table39[[#This Row],[RN Hours Contract (W/ Admin, DON)]]/Table39[[#This Row],[RN Hours (w/ Admin, DON)]]</f>
        <v>0</v>
      </c>
      <c r="L399" s="3">
        <v>48.36588888888889</v>
      </c>
      <c r="M399" s="3">
        <v>0</v>
      </c>
      <c r="N399" s="4">
        <f>Table39[[#This Row],[RN Hours Contract]]/Table39[[#This Row],[RN Hours]]</f>
        <v>0</v>
      </c>
      <c r="O399" s="3">
        <v>26.906333333333336</v>
      </c>
      <c r="P399" s="3">
        <v>0</v>
      </c>
      <c r="Q399" s="4">
        <f>Table39[[#This Row],[RN Admin Hours Contract]]/Table39[[#This Row],[RN Admin Hours]]</f>
        <v>0</v>
      </c>
      <c r="R399" s="3">
        <v>5.6</v>
      </c>
      <c r="S399" s="3">
        <v>0</v>
      </c>
      <c r="T399" s="4">
        <f>Table39[[#This Row],[RN DON Hours Contract]]/Table39[[#This Row],[RN DON Hours]]</f>
        <v>0</v>
      </c>
      <c r="U399" s="3">
        <f>SUM(Table39[[#This Row],[LPN Hours]], Table39[[#This Row],[LPN Admin Hours]])</f>
        <v>102.41944444444444</v>
      </c>
      <c r="V399" s="3">
        <f>Table39[[#This Row],[LPN Hours Contract]]+Table39[[#This Row],[LPN Admin Hours Contract]]</f>
        <v>0</v>
      </c>
      <c r="W399" s="4">
        <f t="shared" si="19"/>
        <v>0</v>
      </c>
      <c r="X399" s="3">
        <v>96.819444444444443</v>
      </c>
      <c r="Y399" s="3">
        <v>0</v>
      </c>
      <c r="Z399" s="4">
        <f>Table39[[#This Row],[LPN Hours Contract]]/Table39[[#This Row],[LPN Hours]]</f>
        <v>0</v>
      </c>
      <c r="AA399" s="3">
        <v>5.6</v>
      </c>
      <c r="AB399" s="3">
        <v>0</v>
      </c>
      <c r="AC399" s="4">
        <f>Table39[[#This Row],[LPN Admin Hours Contract]]/Table39[[#This Row],[LPN Admin Hours]]</f>
        <v>0</v>
      </c>
      <c r="AD399" s="3">
        <f>SUM(Table39[[#This Row],[CNA Hours]], Table39[[#This Row],[NA in Training Hours]], Table39[[#This Row],[Med Aide/Tech Hours]])</f>
        <v>250.14444444444445</v>
      </c>
      <c r="AE399" s="3">
        <f>SUM(Table39[[#This Row],[CNA Hours Contract]], Table39[[#This Row],[NA in Training Hours Contract]], Table39[[#This Row],[Med Aide/Tech Hours Contract]])</f>
        <v>0</v>
      </c>
      <c r="AF399" s="4">
        <f>Table39[[#This Row],[CNA/NA/Med Aide Contract Hours]]/Table39[[#This Row],[Total CNA, NA in Training, Med Aide/Tech Hours]]</f>
        <v>0</v>
      </c>
      <c r="AG399" s="3">
        <v>250.14444444444445</v>
      </c>
      <c r="AH399" s="3">
        <v>0</v>
      </c>
      <c r="AI399" s="4">
        <f>Table39[[#This Row],[CNA Hours Contract]]/Table39[[#This Row],[CNA Hours]]</f>
        <v>0</v>
      </c>
      <c r="AJ399" s="3">
        <v>0</v>
      </c>
      <c r="AK399" s="3">
        <v>0</v>
      </c>
      <c r="AL399" s="4">
        <v>0</v>
      </c>
      <c r="AM399" s="3">
        <v>0</v>
      </c>
      <c r="AN399" s="3">
        <v>0</v>
      </c>
      <c r="AO399" s="4">
        <v>0</v>
      </c>
      <c r="AP399" s="1" t="s">
        <v>397</v>
      </c>
      <c r="AQ399" s="1">
        <v>3</v>
      </c>
    </row>
    <row r="400" spans="1:43" x14ac:dyDescent="0.2">
      <c r="A400" s="1" t="s">
        <v>681</v>
      </c>
      <c r="B400" s="1" t="s">
        <v>1089</v>
      </c>
      <c r="C400" s="1" t="s">
        <v>1627</v>
      </c>
      <c r="D400" s="1" t="s">
        <v>1710</v>
      </c>
      <c r="E400" s="3">
        <v>93.311111111111117</v>
      </c>
      <c r="F400" s="3">
        <f t="shared" si="20"/>
        <v>288.15788888888886</v>
      </c>
      <c r="G400" s="3">
        <f>SUM(Table39[[#This Row],[RN Hours Contract (W/ Admin, DON)]], Table39[[#This Row],[LPN Contract Hours (w/ Admin)]], Table39[[#This Row],[CNA/NA/Med Aide Contract Hours]])</f>
        <v>0</v>
      </c>
      <c r="H400" s="4">
        <f>Table39[[#This Row],[Total Contract Hours]]/Table39[[#This Row],[Total Hours Nurse Staffing]]</f>
        <v>0</v>
      </c>
      <c r="I400" s="3">
        <f>SUM(Table39[[#This Row],[RN Hours]], Table39[[#This Row],[RN Admin Hours]], Table39[[#This Row],[RN DON Hours]])</f>
        <v>59.752777777777773</v>
      </c>
      <c r="J400" s="3">
        <f t="shared" si="18"/>
        <v>0</v>
      </c>
      <c r="K400" s="4">
        <f>Table39[[#This Row],[RN Hours Contract (W/ Admin, DON)]]/Table39[[#This Row],[RN Hours (w/ Admin, DON)]]</f>
        <v>0</v>
      </c>
      <c r="L400" s="3">
        <v>44.68611111111111</v>
      </c>
      <c r="M400" s="3">
        <v>0</v>
      </c>
      <c r="N400" s="4">
        <f>Table39[[#This Row],[RN Hours Contract]]/Table39[[#This Row],[RN Hours]]</f>
        <v>0</v>
      </c>
      <c r="O400" s="3">
        <v>10.561111111111112</v>
      </c>
      <c r="P400" s="3">
        <v>0</v>
      </c>
      <c r="Q400" s="4">
        <f>Table39[[#This Row],[RN Admin Hours Contract]]/Table39[[#This Row],[RN Admin Hours]]</f>
        <v>0</v>
      </c>
      <c r="R400" s="3">
        <v>4.5055555555555555</v>
      </c>
      <c r="S400" s="3">
        <v>0</v>
      </c>
      <c r="T400" s="4">
        <f>Table39[[#This Row],[RN DON Hours Contract]]/Table39[[#This Row],[RN DON Hours]]</f>
        <v>0</v>
      </c>
      <c r="U400" s="3">
        <f>SUM(Table39[[#This Row],[LPN Hours]], Table39[[#This Row],[LPN Admin Hours]])</f>
        <v>61.738888888888887</v>
      </c>
      <c r="V400" s="3">
        <f>Table39[[#This Row],[LPN Hours Contract]]+Table39[[#This Row],[LPN Admin Hours Contract]]</f>
        <v>0</v>
      </c>
      <c r="W400" s="4">
        <f t="shared" si="19"/>
        <v>0</v>
      </c>
      <c r="X400" s="3">
        <v>61.738888888888887</v>
      </c>
      <c r="Y400" s="3">
        <v>0</v>
      </c>
      <c r="Z400" s="4">
        <f>Table39[[#This Row],[LPN Hours Contract]]/Table39[[#This Row],[LPN Hours]]</f>
        <v>0</v>
      </c>
      <c r="AA400" s="3">
        <v>0</v>
      </c>
      <c r="AB400" s="3">
        <v>0</v>
      </c>
      <c r="AC400" s="4">
        <v>0</v>
      </c>
      <c r="AD400" s="3">
        <f>SUM(Table39[[#This Row],[CNA Hours]], Table39[[#This Row],[NA in Training Hours]], Table39[[#This Row],[Med Aide/Tech Hours]])</f>
        <v>166.66622222222219</v>
      </c>
      <c r="AE400" s="3">
        <f>SUM(Table39[[#This Row],[CNA Hours Contract]], Table39[[#This Row],[NA in Training Hours Contract]], Table39[[#This Row],[Med Aide/Tech Hours Contract]])</f>
        <v>0</v>
      </c>
      <c r="AF400" s="4">
        <f>Table39[[#This Row],[CNA/NA/Med Aide Contract Hours]]/Table39[[#This Row],[Total CNA, NA in Training, Med Aide/Tech Hours]]</f>
        <v>0</v>
      </c>
      <c r="AG400" s="3">
        <v>158.39399999999998</v>
      </c>
      <c r="AH400" s="3">
        <v>0</v>
      </c>
      <c r="AI400" s="4">
        <f>Table39[[#This Row],[CNA Hours Contract]]/Table39[[#This Row],[CNA Hours]]</f>
        <v>0</v>
      </c>
      <c r="AJ400" s="3">
        <v>8.2722222222222221</v>
      </c>
      <c r="AK400" s="3">
        <v>0</v>
      </c>
      <c r="AL400" s="4">
        <f>Table39[[#This Row],[NA in Training Hours Contract]]/Table39[[#This Row],[NA in Training Hours]]</f>
        <v>0</v>
      </c>
      <c r="AM400" s="3">
        <v>0</v>
      </c>
      <c r="AN400" s="3">
        <v>0</v>
      </c>
      <c r="AO400" s="4">
        <v>0</v>
      </c>
      <c r="AP400" s="1" t="s">
        <v>398</v>
      </c>
      <c r="AQ400" s="1">
        <v>3</v>
      </c>
    </row>
    <row r="401" spans="1:43" x14ac:dyDescent="0.2">
      <c r="A401" s="1" t="s">
        <v>681</v>
      </c>
      <c r="B401" s="1" t="s">
        <v>1090</v>
      </c>
      <c r="C401" s="1" t="s">
        <v>1374</v>
      </c>
      <c r="D401" s="1" t="s">
        <v>1694</v>
      </c>
      <c r="E401" s="3">
        <v>124.81111111111112</v>
      </c>
      <c r="F401" s="3">
        <f t="shared" si="20"/>
        <v>544.84155555555549</v>
      </c>
      <c r="G401" s="3">
        <f>SUM(Table39[[#This Row],[RN Hours Contract (W/ Admin, DON)]], Table39[[#This Row],[LPN Contract Hours (w/ Admin)]], Table39[[#This Row],[CNA/NA/Med Aide Contract Hours]])</f>
        <v>0</v>
      </c>
      <c r="H401" s="4">
        <f>Table39[[#This Row],[Total Contract Hours]]/Table39[[#This Row],[Total Hours Nurse Staffing]]</f>
        <v>0</v>
      </c>
      <c r="I401" s="3">
        <f>SUM(Table39[[#This Row],[RN Hours]], Table39[[#This Row],[RN Admin Hours]], Table39[[#This Row],[RN DON Hours]])</f>
        <v>69.819444444444443</v>
      </c>
      <c r="J401" s="3">
        <f t="shared" si="18"/>
        <v>0</v>
      </c>
      <c r="K401" s="4">
        <f>Table39[[#This Row],[RN Hours Contract (W/ Admin, DON)]]/Table39[[#This Row],[RN Hours (w/ Admin, DON)]]</f>
        <v>0</v>
      </c>
      <c r="L401" s="3">
        <v>45.363888888888887</v>
      </c>
      <c r="M401" s="3">
        <v>0</v>
      </c>
      <c r="N401" s="4">
        <f>Table39[[#This Row],[RN Hours Contract]]/Table39[[#This Row],[RN Hours]]</f>
        <v>0</v>
      </c>
      <c r="O401" s="3">
        <v>19.166666666666668</v>
      </c>
      <c r="P401" s="3">
        <v>0</v>
      </c>
      <c r="Q401" s="4">
        <f>Table39[[#This Row],[RN Admin Hours Contract]]/Table39[[#This Row],[RN Admin Hours]]</f>
        <v>0</v>
      </c>
      <c r="R401" s="3">
        <v>5.2888888888888888</v>
      </c>
      <c r="S401" s="3">
        <v>0</v>
      </c>
      <c r="T401" s="4">
        <f>Table39[[#This Row],[RN DON Hours Contract]]/Table39[[#This Row],[RN DON Hours]]</f>
        <v>0</v>
      </c>
      <c r="U401" s="3">
        <f>SUM(Table39[[#This Row],[LPN Hours]], Table39[[#This Row],[LPN Admin Hours]])</f>
        <v>159.24255555555555</v>
      </c>
      <c r="V401" s="3">
        <f>Table39[[#This Row],[LPN Hours Contract]]+Table39[[#This Row],[LPN Admin Hours Contract]]</f>
        <v>0</v>
      </c>
      <c r="W401" s="4">
        <f t="shared" si="19"/>
        <v>0</v>
      </c>
      <c r="X401" s="3">
        <v>118.05833333333334</v>
      </c>
      <c r="Y401" s="3">
        <v>0</v>
      </c>
      <c r="Z401" s="4">
        <f>Table39[[#This Row],[LPN Hours Contract]]/Table39[[#This Row],[LPN Hours]]</f>
        <v>0</v>
      </c>
      <c r="AA401" s="3">
        <v>41.184222222222225</v>
      </c>
      <c r="AB401" s="3">
        <v>0</v>
      </c>
      <c r="AC401" s="4">
        <f>Table39[[#This Row],[LPN Admin Hours Contract]]/Table39[[#This Row],[LPN Admin Hours]]</f>
        <v>0</v>
      </c>
      <c r="AD401" s="3">
        <f>SUM(Table39[[#This Row],[CNA Hours]], Table39[[#This Row],[NA in Training Hours]], Table39[[#This Row],[Med Aide/Tech Hours]])</f>
        <v>315.77955555555553</v>
      </c>
      <c r="AE401" s="3">
        <f>SUM(Table39[[#This Row],[CNA Hours Contract]], Table39[[#This Row],[NA in Training Hours Contract]], Table39[[#This Row],[Med Aide/Tech Hours Contract]])</f>
        <v>0</v>
      </c>
      <c r="AF401" s="4">
        <f>Table39[[#This Row],[CNA/NA/Med Aide Contract Hours]]/Table39[[#This Row],[Total CNA, NA in Training, Med Aide/Tech Hours]]</f>
        <v>0</v>
      </c>
      <c r="AG401" s="3">
        <v>315.77955555555553</v>
      </c>
      <c r="AH401" s="3">
        <v>0</v>
      </c>
      <c r="AI401" s="4">
        <f>Table39[[#This Row],[CNA Hours Contract]]/Table39[[#This Row],[CNA Hours]]</f>
        <v>0</v>
      </c>
      <c r="AJ401" s="3">
        <v>0</v>
      </c>
      <c r="AK401" s="3">
        <v>0</v>
      </c>
      <c r="AL401" s="4">
        <v>0</v>
      </c>
      <c r="AM401" s="3">
        <v>0</v>
      </c>
      <c r="AN401" s="3">
        <v>0</v>
      </c>
      <c r="AO401" s="4">
        <v>0</v>
      </c>
      <c r="AP401" s="1" t="s">
        <v>399</v>
      </c>
      <c r="AQ401" s="1">
        <v>3</v>
      </c>
    </row>
    <row r="402" spans="1:43" x14ac:dyDescent="0.2">
      <c r="A402" s="1" t="s">
        <v>681</v>
      </c>
      <c r="B402" s="1" t="s">
        <v>1091</v>
      </c>
      <c r="C402" s="1" t="s">
        <v>1386</v>
      </c>
      <c r="D402" s="1" t="s">
        <v>1709</v>
      </c>
      <c r="E402" s="3">
        <v>149.56666666666666</v>
      </c>
      <c r="F402" s="3">
        <f t="shared" si="20"/>
        <v>477.55166666666662</v>
      </c>
      <c r="G402" s="3">
        <f>SUM(Table39[[#This Row],[RN Hours Contract (W/ Admin, DON)]], Table39[[#This Row],[LPN Contract Hours (w/ Admin)]], Table39[[#This Row],[CNA/NA/Med Aide Contract Hours]])</f>
        <v>8.7864444444444452</v>
      </c>
      <c r="H402" s="4">
        <f>Table39[[#This Row],[Total Contract Hours]]/Table39[[#This Row],[Total Hours Nurse Staffing]]</f>
        <v>1.8398939963447821E-2</v>
      </c>
      <c r="I402" s="3">
        <f>SUM(Table39[[#This Row],[RN Hours]], Table39[[#This Row],[RN Admin Hours]], Table39[[#This Row],[RN DON Hours]])</f>
        <v>116.69955555555555</v>
      </c>
      <c r="J402" s="3">
        <f t="shared" si="18"/>
        <v>3.6722222222222216</v>
      </c>
      <c r="K402" s="4">
        <f>Table39[[#This Row],[RN Hours Contract (W/ Admin, DON)]]/Table39[[#This Row],[RN Hours (w/ Admin, DON)]]</f>
        <v>3.1467319688925785E-2</v>
      </c>
      <c r="L402" s="3">
        <v>92.827333333333328</v>
      </c>
      <c r="M402" s="3">
        <v>0.26666666666666666</v>
      </c>
      <c r="N402" s="4">
        <f>Table39[[#This Row],[RN Hours Contract]]/Table39[[#This Row],[RN Hours]]</f>
        <v>2.8727170876394164E-3</v>
      </c>
      <c r="O402" s="3">
        <v>20.316666666666666</v>
      </c>
      <c r="P402" s="3">
        <v>3.405555555555555</v>
      </c>
      <c r="Q402" s="4">
        <f>Table39[[#This Row],[RN Admin Hours Contract]]/Table39[[#This Row],[RN Admin Hours]]</f>
        <v>0.16762373530216021</v>
      </c>
      <c r="R402" s="3">
        <v>3.5555555555555554</v>
      </c>
      <c r="S402" s="3">
        <v>0</v>
      </c>
      <c r="T402" s="4">
        <f>Table39[[#This Row],[RN DON Hours Contract]]/Table39[[#This Row],[RN DON Hours]]</f>
        <v>0</v>
      </c>
      <c r="U402" s="3">
        <f>SUM(Table39[[#This Row],[LPN Hours]], Table39[[#This Row],[LPN Admin Hours]])</f>
        <v>97.960111111111104</v>
      </c>
      <c r="V402" s="3">
        <f>Table39[[#This Row],[LPN Hours Contract]]+Table39[[#This Row],[LPN Admin Hours Contract]]</f>
        <v>5.1142222222222227</v>
      </c>
      <c r="W402" s="4">
        <f t="shared" si="19"/>
        <v>5.2207190908771267E-2</v>
      </c>
      <c r="X402" s="3">
        <v>97.960111111111104</v>
      </c>
      <c r="Y402" s="3">
        <v>5.1142222222222227</v>
      </c>
      <c r="Z402" s="4">
        <f>Table39[[#This Row],[LPN Hours Contract]]/Table39[[#This Row],[LPN Hours]]</f>
        <v>5.2207190908771267E-2</v>
      </c>
      <c r="AA402" s="3">
        <v>0</v>
      </c>
      <c r="AB402" s="3">
        <v>0</v>
      </c>
      <c r="AC402" s="4">
        <v>0</v>
      </c>
      <c r="AD402" s="3">
        <f>SUM(Table39[[#This Row],[CNA Hours]], Table39[[#This Row],[NA in Training Hours]], Table39[[#This Row],[Med Aide/Tech Hours]])</f>
        <v>262.89199999999994</v>
      </c>
      <c r="AE402" s="3">
        <f>SUM(Table39[[#This Row],[CNA Hours Contract]], Table39[[#This Row],[NA in Training Hours Contract]], Table39[[#This Row],[Med Aide/Tech Hours Contract]])</f>
        <v>0</v>
      </c>
      <c r="AF402" s="4">
        <f>Table39[[#This Row],[CNA/NA/Med Aide Contract Hours]]/Table39[[#This Row],[Total CNA, NA in Training, Med Aide/Tech Hours]]</f>
        <v>0</v>
      </c>
      <c r="AG402" s="3">
        <v>199.16899999999998</v>
      </c>
      <c r="AH402" s="3">
        <v>0</v>
      </c>
      <c r="AI402" s="4">
        <f>Table39[[#This Row],[CNA Hours Contract]]/Table39[[#This Row],[CNA Hours]]</f>
        <v>0</v>
      </c>
      <c r="AJ402" s="3">
        <v>63.722999999999963</v>
      </c>
      <c r="AK402" s="3">
        <v>0</v>
      </c>
      <c r="AL402" s="4">
        <f>Table39[[#This Row],[NA in Training Hours Contract]]/Table39[[#This Row],[NA in Training Hours]]</f>
        <v>0</v>
      </c>
      <c r="AM402" s="3">
        <v>0</v>
      </c>
      <c r="AN402" s="3">
        <v>0</v>
      </c>
      <c r="AO402" s="4">
        <v>0</v>
      </c>
      <c r="AP402" s="1" t="s">
        <v>400</v>
      </c>
      <c r="AQ402" s="1">
        <v>3</v>
      </c>
    </row>
    <row r="403" spans="1:43" x14ac:dyDescent="0.2">
      <c r="A403" s="1" t="s">
        <v>681</v>
      </c>
      <c r="B403" s="1" t="s">
        <v>1092</v>
      </c>
      <c r="C403" s="1" t="s">
        <v>1443</v>
      </c>
      <c r="D403" s="1" t="s">
        <v>1727</v>
      </c>
      <c r="E403" s="3">
        <v>98.533333333333331</v>
      </c>
      <c r="F403" s="3">
        <f t="shared" si="20"/>
        <v>360.04955555555557</v>
      </c>
      <c r="G403" s="3">
        <f>SUM(Table39[[#This Row],[RN Hours Contract (W/ Admin, DON)]], Table39[[#This Row],[LPN Contract Hours (w/ Admin)]], Table39[[#This Row],[CNA/NA/Med Aide Contract Hours]])</f>
        <v>42.569444444444443</v>
      </c>
      <c r="H403" s="4">
        <f>Table39[[#This Row],[Total Contract Hours]]/Table39[[#This Row],[Total Hours Nurse Staffing]]</f>
        <v>0.11823218161944374</v>
      </c>
      <c r="I403" s="3">
        <f>SUM(Table39[[#This Row],[RN Hours]], Table39[[#This Row],[RN Admin Hours]], Table39[[#This Row],[RN DON Hours]])</f>
        <v>59.191666666666663</v>
      </c>
      <c r="J403" s="3">
        <f t="shared" si="18"/>
        <v>1.4305555555555556</v>
      </c>
      <c r="K403" s="4">
        <f>Table39[[#This Row],[RN Hours Contract (W/ Admin, DON)]]/Table39[[#This Row],[RN Hours (w/ Admin, DON)]]</f>
        <v>2.4168191843821862E-2</v>
      </c>
      <c r="L403" s="3">
        <v>33.325000000000003</v>
      </c>
      <c r="M403" s="3">
        <v>1.4305555555555556</v>
      </c>
      <c r="N403" s="4">
        <f>Table39[[#This Row],[RN Hours Contract]]/Table39[[#This Row],[RN Hours]]</f>
        <v>4.2927398516295741E-2</v>
      </c>
      <c r="O403" s="3">
        <v>21.066666666666666</v>
      </c>
      <c r="P403" s="3">
        <v>0</v>
      </c>
      <c r="Q403" s="4">
        <f>Table39[[#This Row],[RN Admin Hours Contract]]/Table39[[#This Row],[RN Admin Hours]]</f>
        <v>0</v>
      </c>
      <c r="R403" s="3">
        <v>4.8</v>
      </c>
      <c r="S403" s="3">
        <v>0</v>
      </c>
      <c r="T403" s="4">
        <f>Table39[[#This Row],[RN DON Hours Contract]]/Table39[[#This Row],[RN DON Hours]]</f>
        <v>0</v>
      </c>
      <c r="U403" s="3">
        <f>SUM(Table39[[#This Row],[LPN Hours]], Table39[[#This Row],[LPN Admin Hours]])</f>
        <v>114.52666666666666</v>
      </c>
      <c r="V403" s="3">
        <f>Table39[[#This Row],[LPN Hours Contract]]+Table39[[#This Row],[LPN Admin Hours Contract]]</f>
        <v>11.361111111111111</v>
      </c>
      <c r="W403" s="4">
        <f t="shared" si="19"/>
        <v>9.9200574344645603E-2</v>
      </c>
      <c r="X403" s="3">
        <v>114.52666666666666</v>
      </c>
      <c r="Y403" s="3">
        <v>11.361111111111111</v>
      </c>
      <c r="Z403" s="4">
        <f>Table39[[#This Row],[LPN Hours Contract]]/Table39[[#This Row],[LPN Hours]]</f>
        <v>9.9200574344645603E-2</v>
      </c>
      <c r="AA403" s="3">
        <v>0</v>
      </c>
      <c r="AB403" s="3">
        <v>0</v>
      </c>
      <c r="AC403" s="4">
        <v>0</v>
      </c>
      <c r="AD403" s="3">
        <f>SUM(Table39[[#This Row],[CNA Hours]], Table39[[#This Row],[NA in Training Hours]], Table39[[#This Row],[Med Aide/Tech Hours]])</f>
        <v>186.33122222222224</v>
      </c>
      <c r="AE403" s="3">
        <f>SUM(Table39[[#This Row],[CNA Hours Contract]], Table39[[#This Row],[NA in Training Hours Contract]], Table39[[#This Row],[Med Aide/Tech Hours Contract]])</f>
        <v>29.777777777777779</v>
      </c>
      <c r="AF403" s="4">
        <f>Table39[[#This Row],[CNA/NA/Med Aide Contract Hours]]/Table39[[#This Row],[Total CNA, NA in Training, Med Aide/Tech Hours]]</f>
        <v>0.1598109936844842</v>
      </c>
      <c r="AG403" s="3">
        <v>186.33122222222224</v>
      </c>
      <c r="AH403" s="3">
        <v>29.777777777777779</v>
      </c>
      <c r="AI403" s="4">
        <f>Table39[[#This Row],[CNA Hours Contract]]/Table39[[#This Row],[CNA Hours]]</f>
        <v>0.1598109936844842</v>
      </c>
      <c r="AJ403" s="3">
        <v>0</v>
      </c>
      <c r="AK403" s="3">
        <v>0</v>
      </c>
      <c r="AL403" s="4">
        <v>0</v>
      </c>
      <c r="AM403" s="3">
        <v>0</v>
      </c>
      <c r="AN403" s="3">
        <v>0</v>
      </c>
      <c r="AO403" s="4">
        <v>0</v>
      </c>
      <c r="AP403" s="1" t="s">
        <v>401</v>
      </c>
      <c r="AQ403" s="1">
        <v>3</v>
      </c>
    </row>
    <row r="404" spans="1:43" x14ac:dyDescent="0.2">
      <c r="A404" s="1" t="s">
        <v>681</v>
      </c>
      <c r="B404" s="1" t="s">
        <v>1093</v>
      </c>
      <c r="C404" s="1" t="s">
        <v>1628</v>
      </c>
      <c r="D404" s="1" t="s">
        <v>1688</v>
      </c>
      <c r="E404" s="3">
        <v>182.0888888888889</v>
      </c>
      <c r="F404" s="3">
        <f t="shared" si="20"/>
        <v>470.89333333333332</v>
      </c>
      <c r="G404" s="3">
        <f>SUM(Table39[[#This Row],[RN Hours Contract (W/ Admin, DON)]], Table39[[#This Row],[LPN Contract Hours (w/ Admin)]], Table39[[#This Row],[CNA/NA/Med Aide Contract Hours]])</f>
        <v>56.671111111111117</v>
      </c>
      <c r="H404" s="4">
        <f>Table39[[#This Row],[Total Contract Hours]]/Table39[[#This Row],[Total Hours Nurse Staffing]]</f>
        <v>0.1203480854357203</v>
      </c>
      <c r="I404" s="3">
        <f>SUM(Table39[[#This Row],[RN Hours]], Table39[[#This Row],[RN Admin Hours]], Table39[[#This Row],[RN DON Hours]])</f>
        <v>107.01111111111111</v>
      </c>
      <c r="J404" s="3">
        <f t="shared" si="18"/>
        <v>12.222222222222213</v>
      </c>
      <c r="K404" s="4">
        <f>Table39[[#This Row],[RN Hours Contract (W/ Admin, DON)]]/Table39[[#This Row],[RN Hours (w/ Admin, DON)]]</f>
        <v>0.11421451562662228</v>
      </c>
      <c r="L404" s="3">
        <v>64.912222222222226</v>
      </c>
      <c r="M404" s="3">
        <v>12.222222222222213</v>
      </c>
      <c r="N404" s="4">
        <f>Table39[[#This Row],[RN Hours Contract]]/Table39[[#This Row],[RN Hours]]</f>
        <v>0.18828845791752949</v>
      </c>
      <c r="O404" s="3">
        <v>33.298888888888889</v>
      </c>
      <c r="P404" s="3">
        <v>0</v>
      </c>
      <c r="Q404" s="4">
        <f>Table39[[#This Row],[RN Admin Hours Contract]]/Table39[[#This Row],[RN Admin Hours]]</f>
        <v>0</v>
      </c>
      <c r="R404" s="3">
        <v>8.8000000000000007</v>
      </c>
      <c r="S404" s="3">
        <v>0</v>
      </c>
      <c r="T404" s="4">
        <f>Table39[[#This Row],[RN DON Hours Contract]]/Table39[[#This Row],[RN DON Hours]]</f>
        <v>0</v>
      </c>
      <c r="U404" s="3">
        <f>SUM(Table39[[#This Row],[LPN Hours]], Table39[[#This Row],[LPN Admin Hours]])</f>
        <v>121.54</v>
      </c>
      <c r="V404" s="3">
        <f>Table39[[#This Row],[LPN Hours Contract]]+Table39[[#This Row],[LPN Admin Hours Contract]]</f>
        <v>5.6633333333333358</v>
      </c>
      <c r="W404" s="4">
        <f t="shared" si="19"/>
        <v>4.6596456584937759E-2</v>
      </c>
      <c r="X404" s="3">
        <v>121.54</v>
      </c>
      <c r="Y404" s="3">
        <v>5.6633333333333358</v>
      </c>
      <c r="Z404" s="4">
        <f>Table39[[#This Row],[LPN Hours Contract]]/Table39[[#This Row],[LPN Hours]]</f>
        <v>4.6596456584937759E-2</v>
      </c>
      <c r="AA404" s="3">
        <v>0</v>
      </c>
      <c r="AB404" s="3">
        <v>0</v>
      </c>
      <c r="AC404" s="4">
        <v>0</v>
      </c>
      <c r="AD404" s="3">
        <f>SUM(Table39[[#This Row],[CNA Hours]], Table39[[#This Row],[NA in Training Hours]], Table39[[#This Row],[Med Aide/Tech Hours]])</f>
        <v>242.3422222222222</v>
      </c>
      <c r="AE404" s="3">
        <f>SUM(Table39[[#This Row],[CNA Hours Contract]], Table39[[#This Row],[NA in Training Hours Contract]], Table39[[#This Row],[Med Aide/Tech Hours Contract]])</f>
        <v>38.785555555555568</v>
      </c>
      <c r="AF404" s="4">
        <f>Table39[[#This Row],[CNA/NA/Med Aide Contract Hours]]/Table39[[#This Row],[Total CNA, NA in Training, Med Aide/Tech Hours]]</f>
        <v>0.16004456507785139</v>
      </c>
      <c r="AG404" s="3">
        <v>242.3422222222222</v>
      </c>
      <c r="AH404" s="3">
        <v>38.785555555555568</v>
      </c>
      <c r="AI404" s="4">
        <f>Table39[[#This Row],[CNA Hours Contract]]/Table39[[#This Row],[CNA Hours]]</f>
        <v>0.16004456507785139</v>
      </c>
      <c r="AJ404" s="3">
        <v>0</v>
      </c>
      <c r="AK404" s="3">
        <v>0</v>
      </c>
      <c r="AL404" s="4">
        <v>0</v>
      </c>
      <c r="AM404" s="3">
        <v>0</v>
      </c>
      <c r="AN404" s="3">
        <v>0</v>
      </c>
      <c r="AO404" s="4">
        <v>0</v>
      </c>
      <c r="AP404" s="1" t="s">
        <v>402</v>
      </c>
      <c r="AQ404" s="1">
        <v>3</v>
      </c>
    </row>
    <row r="405" spans="1:43" x14ac:dyDescent="0.2">
      <c r="A405" s="1" t="s">
        <v>681</v>
      </c>
      <c r="B405" s="1" t="s">
        <v>1094</v>
      </c>
      <c r="C405" s="1" t="s">
        <v>1467</v>
      </c>
      <c r="D405" s="1" t="s">
        <v>1721</v>
      </c>
      <c r="E405" s="3">
        <v>70.388888888888886</v>
      </c>
      <c r="F405" s="3">
        <f t="shared" si="20"/>
        <v>244.23255555555556</v>
      </c>
      <c r="G405" s="3">
        <f>SUM(Table39[[#This Row],[RN Hours Contract (W/ Admin, DON)]], Table39[[#This Row],[LPN Contract Hours (w/ Admin)]], Table39[[#This Row],[CNA/NA/Med Aide Contract Hours]])</f>
        <v>59.975888888888889</v>
      </c>
      <c r="H405" s="4">
        <f>Table39[[#This Row],[Total Contract Hours]]/Table39[[#This Row],[Total Hours Nurse Staffing]]</f>
        <v>0.24556877256785767</v>
      </c>
      <c r="I405" s="3">
        <f>SUM(Table39[[#This Row],[RN Hours]], Table39[[#This Row],[RN Admin Hours]], Table39[[#This Row],[RN DON Hours]])</f>
        <v>55.492444444444452</v>
      </c>
      <c r="J405" s="3">
        <f t="shared" si="18"/>
        <v>5.9444444444444446</v>
      </c>
      <c r="K405" s="4">
        <f>Table39[[#This Row],[RN Hours Contract (W/ Admin, DON)]]/Table39[[#This Row],[RN Hours (w/ Admin, DON)]]</f>
        <v>0.10712169024011275</v>
      </c>
      <c r="L405" s="3">
        <v>42.159111111111116</v>
      </c>
      <c r="M405" s="3">
        <v>5.9444444444444446</v>
      </c>
      <c r="N405" s="4">
        <f>Table39[[#This Row],[RN Hours Contract]]/Table39[[#This Row],[RN Hours]]</f>
        <v>0.14100023192561512</v>
      </c>
      <c r="O405" s="3">
        <v>7.822222222222222</v>
      </c>
      <c r="P405" s="3">
        <v>0</v>
      </c>
      <c r="Q405" s="4">
        <f>Table39[[#This Row],[RN Admin Hours Contract]]/Table39[[#This Row],[RN Admin Hours]]</f>
        <v>0</v>
      </c>
      <c r="R405" s="3">
        <v>5.5111111111111111</v>
      </c>
      <c r="S405" s="3">
        <v>0</v>
      </c>
      <c r="T405" s="4">
        <f>Table39[[#This Row],[RN DON Hours Contract]]/Table39[[#This Row],[RN DON Hours]]</f>
        <v>0</v>
      </c>
      <c r="U405" s="3">
        <f>SUM(Table39[[#This Row],[LPN Hours]], Table39[[#This Row],[LPN Admin Hours]])</f>
        <v>60.872888888888895</v>
      </c>
      <c r="V405" s="3">
        <f>Table39[[#This Row],[LPN Hours Contract]]+Table39[[#This Row],[LPN Admin Hours Contract]]</f>
        <v>12.136111111111111</v>
      </c>
      <c r="W405" s="4">
        <f t="shared" si="19"/>
        <v>0.19936808212376972</v>
      </c>
      <c r="X405" s="3">
        <v>60.872888888888895</v>
      </c>
      <c r="Y405" s="3">
        <v>12.136111111111111</v>
      </c>
      <c r="Z405" s="4">
        <f>Table39[[#This Row],[LPN Hours Contract]]/Table39[[#This Row],[LPN Hours]]</f>
        <v>0.19936808212376972</v>
      </c>
      <c r="AA405" s="3">
        <v>0</v>
      </c>
      <c r="AB405" s="3">
        <v>0</v>
      </c>
      <c r="AC405" s="4">
        <v>0</v>
      </c>
      <c r="AD405" s="3">
        <f>SUM(Table39[[#This Row],[CNA Hours]], Table39[[#This Row],[NA in Training Hours]], Table39[[#This Row],[Med Aide/Tech Hours]])</f>
        <v>127.86722222222222</v>
      </c>
      <c r="AE405" s="3">
        <f>SUM(Table39[[#This Row],[CNA Hours Contract]], Table39[[#This Row],[NA in Training Hours Contract]], Table39[[#This Row],[Med Aide/Tech Hours Contract]])</f>
        <v>41.895333333333333</v>
      </c>
      <c r="AF405" s="4">
        <f>Table39[[#This Row],[CNA/NA/Med Aide Contract Hours]]/Table39[[#This Row],[Total CNA, NA in Training, Med Aide/Tech Hours]]</f>
        <v>0.32764716872102573</v>
      </c>
      <c r="AG405" s="3">
        <v>127.61866666666667</v>
      </c>
      <c r="AH405" s="3">
        <v>41.895333333333333</v>
      </c>
      <c r="AI405" s="4">
        <f>Table39[[#This Row],[CNA Hours Contract]]/Table39[[#This Row],[CNA Hours]]</f>
        <v>0.32828530831435315</v>
      </c>
      <c r="AJ405" s="3">
        <v>0.24855555555555556</v>
      </c>
      <c r="AK405" s="3">
        <v>0</v>
      </c>
      <c r="AL405" s="4">
        <f>Table39[[#This Row],[NA in Training Hours Contract]]/Table39[[#This Row],[NA in Training Hours]]</f>
        <v>0</v>
      </c>
      <c r="AM405" s="3">
        <v>0</v>
      </c>
      <c r="AN405" s="3">
        <v>0</v>
      </c>
      <c r="AO405" s="4">
        <v>0</v>
      </c>
      <c r="AP405" s="1" t="s">
        <v>403</v>
      </c>
      <c r="AQ405" s="1">
        <v>3</v>
      </c>
    </row>
    <row r="406" spans="1:43" x14ac:dyDescent="0.2">
      <c r="A406" s="1" t="s">
        <v>681</v>
      </c>
      <c r="B406" s="1" t="s">
        <v>1095</v>
      </c>
      <c r="C406" s="1" t="s">
        <v>1384</v>
      </c>
      <c r="D406" s="1" t="s">
        <v>1709</v>
      </c>
      <c r="E406" s="3">
        <v>55.733333333333334</v>
      </c>
      <c r="F406" s="3">
        <f t="shared" si="20"/>
        <v>289.15666666666664</v>
      </c>
      <c r="G406" s="3">
        <f>SUM(Table39[[#This Row],[RN Hours Contract (W/ Admin, DON)]], Table39[[#This Row],[LPN Contract Hours (w/ Admin)]], Table39[[#This Row],[CNA/NA/Med Aide Contract Hours]])</f>
        <v>81.25888888888889</v>
      </c>
      <c r="H406" s="4">
        <f>Table39[[#This Row],[Total Contract Hours]]/Table39[[#This Row],[Total Hours Nurse Staffing]]</f>
        <v>0.28102028504347898</v>
      </c>
      <c r="I406" s="3">
        <f>SUM(Table39[[#This Row],[RN Hours]], Table39[[#This Row],[RN Admin Hours]], Table39[[#This Row],[RN DON Hours]])</f>
        <v>48.383888888888883</v>
      </c>
      <c r="J406" s="3">
        <f t="shared" si="18"/>
        <v>10.300555555555555</v>
      </c>
      <c r="K406" s="4">
        <f>Table39[[#This Row],[RN Hours Contract (W/ Admin, DON)]]/Table39[[#This Row],[RN Hours (w/ Admin, DON)]]</f>
        <v>0.21289226211663662</v>
      </c>
      <c r="L406" s="3">
        <v>20.966666666666665</v>
      </c>
      <c r="M406" s="3">
        <v>0.18055555555555555</v>
      </c>
      <c r="N406" s="4">
        <f>Table39[[#This Row],[RN Hours Contract]]/Table39[[#This Row],[RN Hours]]</f>
        <v>8.6115527291997888E-3</v>
      </c>
      <c r="O406" s="3">
        <v>16.839444444444446</v>
      </c>
      <c r="P406" s="3">
        <v>4.8755555555555548</v>
      </c>
      <c r="Q406" s="4">
        <f>Table39[[#This Row],[RN Admin Hours Contract]]/Table39[[#This Row],[RN Admin Hours]]</f>
        <v>0.28953185312262869</v>
      </c>
      <c r="R406" s="3">
        <v>10.577777777777778</v>
      </c>
      <c r="S406" s="3">
        <v>5.2444444444444445</v>
      </c>
      <c r="T406" s="4">
        <f>Table39[[#This Row],[RN DON Hours Contract]]/Table39[[#This Row],[RN DON Hours]]</f>
        <v>0.49579831932773111</v>
      </c>
      <c r="U406" s="3">
        <f>SUM(Table39[[#This Row],[LPN Hours]], Table39[[#This Row],[LPN Admin Hours]])</f>
        <v>75.62</v>
      </c>
      <c r="V406" s="3">
        <f>Table39[[#This Row],[LPN Hours Contract]]+Table39[[#This Row],[LPN Admin Hours Contract]]</f>
        <v>14.352777777777778</v>
      </c>
      <c r="W406" s="4">
        <f t="shared" si="19"/>
        <v>0.18980134591084075</v>
      </c>
      <c r="X406" s="3">
        <v>75.62</v>
      </c>
      <c r="Y406" s="3">
        <v>14.352777777777778</v>
      </c>
      <c r="Z406" s="4">
        <f>Table39[[#This Row],[LPN Hours Contract]]/Table39[[#This Row],[LPN Hours]]</f>
        <v>0.18980134591084075</v>
      </c>
      <c r="AA406" s="3">
        <v>0</v>
      </c>
      <c r="AB406" s="3">
        <v>0</v>
      </c>
      <c r="AC406" s="4">
        <v>0</v>
      </c>
      <c r="AD406" s="3">
        <f>SUM(Table39[[#This Row],[CNA Hours]], Table39[[#This Row],[NA in Training Hours]], Table39[[#This Row],[Med Aide/Tech Hours]])</f>
        <v>165.15277777777777</v>
      </c>
      <c r="AE406" s="3">
        <f>SUM(Table39[[#This Row],[CNA Hours Contract]], Table39[[#This Row],[NA in Training Hours Contract]], Table39[[#This Row],[Med Aide/Tech Hours Contract]])</f>
        <v>56.605555555555554</v>
      </c>
      <c r="AF406" s="4">
        <f>Table39[[#This Row],[CNA/NA/Med Aide Contract Hours]]/Table39[[#This Row],[Total CNA, NA in Training, Med Aide/Tech Hours]]</f>
        <v>0.34274661508704063</v>
      </c>
      <c r="AG406" s="3">
        <v>164.46944444444443</v>
      </c>
      <c r="AH406" s="3">
        <v>56.605555555555554</v>
      </c>
      <c r="AI406" s="4">
        <f>Table39[[#This Row],[CNA Hours Contract]]/Table39[[#This Row],[CNA Hours]]</f>
        <v>0.34417064973230421</v>
      </c>
      <c r="AJ406" s="3">
        <v>0.68333333333333335</v>
      </c>
      <c r="AK406" s="3">
        <v>0</v>
      </c>
      <c r="AL406" s="4">
        <f>Table39[[#This Row],[NA in Training Hours Contract]]/Table39[[#This Row],[NA in Training Hours]]</f>
        <v>0</v>
      </c>
      <c r="AM406" s="3">
        <v>0</v>
      </c>
      <c r="AN406" s="3">
        <v>0</v>
      </c>
      <c r="AO406" s="4">
        <v>0</v>
      </c>
      <c r="AP406" s="1" t="s">
        <v>404</v>
      </c>
      <c r="AQ406" s="1">
        <v>3</v>
      </c>
    </row>
    <row r="407" spans="1:43" x14ac:dyDescent="0.2">
      <c r="A407" s="1" t="s">
        <v>681</v>
      </c>
      <c r="B407" s="1" t="s">
        <v>1096</v>
      </c>
      <c r="C407" s="1" t="s">
        <v>1629</v>
      </c>
      <c r="D407" s="1" t="s">
        <v>1730</v>
      </c>
      <c r="E407" s="3">
        <v>100.03333333333333</v>
      </c>
      <c r="F407" s="3">
        <f t="shared" si="20"/>
        <v>381.69677777777781</v>
      </c>
      <c r="G407" s="3">
        <f>SUM(Table39[[#This Row],[RN Hours Contract (W/ Admin, DON)]], Table39[[#This Row],[LPN Contract Hours (w/ Admin)]], Table39[[#This Row],[CNA/NA/Med Aide Contract Hours]])</f>
        <v>18.843111111111117</v>
      </c>
      <c r="H407" s="4">
        <f>Table39[[#This Row],[Total Contract Hours]]/Table39[[#This Row],[Total Hours Nurse Staffing]]</f>
        <v>4.9366702073868417E-2</v>
      </c>
      <c r="I407" s="3">
        <f>SUM(Table39[[#This Row],[RN Hours]], Table39[[#This Row],[RN Admin Hours]], Table39[[#This Row],[RN DON Hours]])</f>
        <v>55.688333333333333</v>
      </c>
      <c r="J407" s="3">
        <f t="shared" si="18"/>
        <v>3.8355555555555561</v>
      </c>
      <c r="K407" s="4">
        <f>Table39[[#This Row],[RN Hours Contract (W/ Admin, DON)]]/Table39[[#This Row],[RN Hours (w/ Admin, DON)]]</f>
        <v>6.8875387823102791E-2</v>
      </c>
      <c r="L407" s="3">
        <v>36.088333333333331</v>
      </c>
      <c r="M407" s="3">
        <v>3.8355555555555561</v>
      </c>
      <c r="N407" s="4">
        <f>Table39[[#This Row],[RN Hours Contract]]/Table39[[#This Row],[RN Hours]]</f>
        <v>0.10628242429840364</v>
      </c>
      <c r="O407" s="3">
        <v>14.355555555555556</v>
      </c>
      <c r="P407" s="3">
        <v>0</v>
      </c>
      <c r="Q407" s="4">
        <f>Table39[[#This Row],[RN Admin Hours Contract]]/Table39[[#This Row],[RN Admin Hours]]</f>
        <v>0</v>
      </c>
      <c r="R407" s="3">
        <v>5.2444444444444445</v>
      </c>
      <c r="S407" s="3">
        <v>0</v>
      </c>
      <c r="T407" s="4">
        <f>Table39[[#This Row],[RN DON Hours Contract]]/Table39[[#This Row],[RN DON Hours]]</f>
        <v>0</v>
      </c>
      <c r="U407" s="3">
        <f>SUM(Table39[[#This Row],[LPN Hours]], Table39[[#This Row],[LPN Admin Hours]])</f>
        <v>121.14044444444446</v>
      </c>
      <c r="V407" s="3">
        <f>Table39[[#This Row],[LPN Hours Contract]]+Table39[[#This Row],[LPN Admin Hours Contract]]</f>
        <v>10.551444444444448</v>
      </c>
      <c r="W407" s="4">
        <f t="shared" si="19"/>
        <v>8.7100922345413612E-2</v>
      </c>
      <c r="X407" s="3">
        <v>116.129</v>
      </c>
      <c r="Y407" s="3">
        <v>10.551444444444448</v>
      </c>
      <c r="Z407" s="4">
        <f>Table39[[#This Row],[LPN Hours Contract]]/Table39[[#This Row],[LPN Hours]]</f>
        <v>9.0859685732628773E-2</v>
      </c>
      <c r="AA407" s="3">
        <v>5.0114444444444439</v>
      </c>
      <c r="AB407" s="3">
        <v>0</v>
      </c>
      <c r="AC407" s="4">
        <f>Table39[[#This Row],[LPN Admin Hours Contract]]/Table39[[#This Row],[LPN Admin Hours]]</f>
        <v>0</v>
      </c>
      <c r="AD407" s="3">
        <f>SUM(Table39[[#This Row],[CNA Hours]], Table39[[#This Row],[NA in Training Hours]], Table39[[#This Row],[Med Aide/Tech Hours]])</f>
        <v>204.86799999999999</v>
      </c>
      <c r="AE407" s="3">
        <f>SUM(Table39[[#This Row],[CNA Hours Contract]], Table39[[#This Row],[NA in Training Hours Contract]], Table39[[#This Row],[Med Aide/Tech Hours Contract]])</f>
        <v>4.4561111111111122</v>
      </c>
      <c r="AF407" s="4">
        <f>Table39[[#This Row],[CNA/NA/Med Aide Contract Hours]]/Table39[[#This Row],[Total CNA, NA in Training, Med Aide/Tech Hours]]</f>
        <v>2.1751132978850344E-2</v>
      </c>
      <c r="AG407" s="3">
        <v>204.86799999999999</v>
      </c>
      <c r="AH407" s="3">
        <v>4.4561111111111122</v>
      </c>
      <c r="AI407" s="4">
        <f>Table39[[#This Row],[CNA Hours Contract]]/Table39[[#This Row],[CNA Hours]]</f>
        <v>2.1751132978850344E-2</v>
      </c>
      <c r="AJ407" s="3">
        <v>0</v>
      </c>
      <c r="AK407" s="3">
        <v>0</v>
      </c>
      <c r="AL407" s="4">
        <v>0</v>
      </c>
      <c r="AM407" s="3">
        <v>0</v>
      </c>
      <c r="AN407" s="3">
        <v>0</v>
      </c>
      <c r="AO407" s="4">
        <v>0</v>
      </c>
      <c r="AP407" s="1" t="s">
        <v>405</v>
      </c>
      <c r="AQ407" s="1">
        <v>3</v>
      </c>
    </row>
    <row r="408" spans="1:43" x14ac:dyDescent="0.2">
      <c r="A408" s="1" t="s">
        <v>681</v>
      </c>
      <c r="B408" s="1" t="s">
        <v>1097</v>
      </c>
      <c r="C408" s="1" t="s">
        <v>1392</v>
      </c>
      <c r="D408" s="1" t="s">
        <v>1691</v>
      </c>
      <c r="E408" s="3">
        <v>90.111111111111114</v>
      </c>
      <c r="F408" s="3">
        <f t="shared" si="20"/>
        <v>359.67033333333336</v>
      </c>
      <c r="G408" s="3">
        <f>SUM(Table39[[#This Row],[RN Hours Contract (W/ Admin, DON)]], Table39[[#This Row],[LPN Contract Hours (w/ Admin)]], Table39[[#This Row],[CNA/NA/Med Aide Contract Hours]])</f>
        <v>4.475888888888889</v>
      </c>
      <c r="H408" s="4">
        <f>Table39[[#This Row],[Total Contract Hours]]/Table39[[#This Row],[Total Hours Nurse Staffing]]</f>
        <v>1.2444420554254466E-2</v>
      </c>
      <c r="I408" s="3">
        <f>SUM(Table39[[#This Row],[RN Hours]], Table39[[#This Row],[RN Admin Hours]], Table39[[#This Row],[RN DON Hours]])</f>
        <v>42.922222222222224</v>
      </c>
      <c r="J408" s="3">
        <f t="shared" si="18"/>
        <v>0.21944444444444444</v>
      </c>
      <c r="K408" s="4">
        <f>Table39[[#This Row],[RN Hours Contract (W/ Admin, DON)]]/Table39[[#This Row],[RN Hours (w/ Admin, DON)]]</f>
        <v>5.1126067822935542E-3</v>
      </c>
      <c r="L408" s="3">
        <v>33.055555555555557</v>
      </c>
      <c r="M408" s="3">
        <v>0.21944444444444444</v>
      </c>
      <c r="N408" s="4">
        <f>Table39[[#This Row],[RN Hours Contract]]/Table39[[#This Row],[RN Hours]]</f>
        <v>6.638655462184874E-3</v>
      </c>
      <c r="O408" s="3">
        <v>5.4222222222222225</v>
      </c>
      <c r="P408" s="3">
        <v>0</v>
      </c>
      <c r="Q408" s="4">
        <f>Table39[[#This Row],[RN Admin Hours Contract]]/Table39[[#This Row],[RN Admin Hours]]</f>
        <v>0</v>
      </c>
      <c r="R408" s="3">
        <v>4.4444444444444446</v>
      </c>
      <c r="S408" s="3">
        <v>0</v>
      </c>
      <c r="T408" s="4">
        <f>Table39[[#This Row],[RN DON Hours Contract]]/Table39[[#This Row],[RN DON Hours]]</f>
        <v>0</v>
      </c>
      <c r="U408" s="3">
        <f>SUM(Table39[[#This Row],[LPN Hours]], Table39[[#This Row],[LPN Admin Hours]])</f>
        <v>128.45144444444443</v>
      </c>
      <c r="V408" s="3">
        <f>Table39[[#This Row],[LPN Hours Contract]]+Table39[[#This Row],[LPN Admin Hours Contract]]</f>
        <v>1.2097777777777776</v>
      </c>
      <c r="W408" s="4">
        <f t="shared" si="19"/>
        <v>9.4181718470360172E-3</v>
      </c>
      <c r="X408" s="3">
        <v>124.39033333333333</v>
      </c>
      <c r="Y408" s="3">
        <v>1.2097777777777776</v>
      </c>
      <c r="Z408" s="4">
        <f>Table39[[#This Row],[LPN Hours Contract]]/Table39[[#This Row],[LPN Hours]]</f>
        <v>9.7256574957146538E-3</v>
      </c>
      <c r="AA408" s="3">
        <v>4.0611111111111109</v>
      </c>
      <c r="AB408" s="3">
        <v>0</v>
      </c>
      <c r="AC408" s="4">
        <f>Table39[[#This Row],[LPN Admin Hours Contract]]/Table39[[#This Row],[LPN Admin Hours]]</f>
        <v>0</v>
      </c>
      <c r="AD408" s="3">
        <f>SUM(Table39[[#This Row],[CNA Hours]], Table39[[#This Row],[NA in Training Hours]], Table39[[#This Row],[Med Aide/Tech Hours]])</f>
        <v>188.29666666666668</v>
      </c>
      <c r="AE408" s="3">
        <f>SUM(Table39[[#This Row],[CNA Hours Contract]], Table39[[#This Row],[NA in Training Hours Contract]], Table39[[#This Row],[Med Aide/Tech Hours Contract]])</f>
        <v>3.0466666666666664</v>
      </c>
      <c r="AF408" s="4">
        <f>Table39[[#This Row],[CNA/NA/Med Aide Contract Hours]]/Table39[[#This Row],[Total CNA, NA in Training, Med Aide/Tech Hours]]</f>
        <v>1.6180141266441253E-2</v>
      </c>
      <c r="AG408" s="3">
        <v>177.02722222222224</v>
      </c>
      <c r="AH408" s="3">
        <v>3.0466666666666664</v>
      </c>
      <c r="AI408" s="4">
        <f>Table39[[#This Row],[CNA Hours Contract]]/Table39[[#This Row],[CNA Hours]]</f>
        <v>1.7210159140621809E-2</v>
      </c>
      <c r="AJ408" s="3">
        <v>8.1805555555555554</v>
      </c>
      <c r="AK408" s="3">
        <v>0</v>
      </c>
      <c r="AL408" s="4">
        <f>Table39[[#This Row],[NA in Training Hours Contract]]/Table39[[#This Row],[NA in Training Hours]]</f>
        <v>0</v>
      </c>
      <c r="AM408" s="3">
        <v>3.088888888888889</v>
      </c>
      <c r="AN408" s="3">
        <v>0</v>
      </c>
      <c r="AO408" s="4">
        <f>Table39[[#This Row],[Med Aide/Tech Hours Contract]]/Table39[[#This Row],[Med Aide/Tech Hours]]</f>
        <v>0</v>
      </c>
      <c r="AP408" s="1" t="s">
        <v>406</v>
      </c>
      <c r="AQ408" s="1">
        <v>3</v>
      </c>
    </row>
    <row r="409" spans="1:43" x14ac:dyDescent="0.2">
      <c r="A409" s="1" t="s">
        <v>681</v>
      </c>
      <c r="B409" s="1" t="s">
        <v>1098</v>
      </c>
      <c r="C409" s="1" t="s">
        <v>1522</v>
      </c>
      <c r="D409" s="1" t="s">
        <v>1691</v>
      </c>
      <c r="E409" s="3">
        <v>80.422222222222217</v>
      </c>
      <c r="F409" s="3">
        <f t="shared" si="20"/>
        <v>257.89166666666665</v>
      </c>
      <c r="G409" s="3">
        <f>SUM(Table39[[#This Row],[RN Hours Contract (W/ Admin, DON)]], Table39[[#This Row],[LPN Contract Hours (w/ Admin)]], Table39[[#This Row],[CNA/NA/Med Aide Contract Hours]])</f>
        <v>40.302777777777777</v>
      </c>
      <c r="H409" s="4">
        <f>Table39[[#This Row],[Total Contract Hours]]/Table39[[#This Row],[Total Hours Nurse Staffing]]</f>
        <v>0.15627793754914315</v>
      </c>
      <c r="I409" s="3">
        <f>SUM(Table39[[#This Row],[RN Hours]], Table39[[#This Row],[RN Admin Hours]], Table39[[#This Row],[RN DON Hours]])</f>
        <v>37.4</v>
      </c>
      <c r="J409" s="3">
        <f t="shared" si="18"/>
        <v>3.197222222222222</v>
      </c>
      <c r="K409" s="4">
        <f>Table39[[#This Row],[RN Hours Contract (W/ Admin, DON)]]/Table39[[#This Row],[RN Hours (w/ Admin, DON)]]</f>
        <v>8.5487225193107544E-2</v>
      </c>
      <c r="L409" s="3">
        <v>32.363888888888887</v>
      </c>
      <c r="M409" s="3">
        <v>2.3972222222222221</v>
      </c>
      <c r="N409" s="4">
        <f>Table39[[#This Row],[RN Hours Contract]]/Table39[[#This Row],[RN Hours]]</f>
        <v>7.4070895202128575E-2</v>
      </c>
      <c r="O409" s="3">
        <v>1.4027777777777777</v>
      </c>
      <c r="P409" s="3">
        <v>0.8</v>
      </c>
      <c r="Q409" s="4">
        <f>Table39[[#This Row],[RN Admin Hours Contract]]/Table39[[#This Row],[RN Admin Hours]]</f>
        <v>0.57029702970297036</v>
      </c>
      <c r="R409" s="3">
        <v>3.6333333333333333</v>
      </c>
      <c r="S409" s="3">
        <v>0</v>
      </c>
      <c r="T409" s="4">
        <f>Table39[[#This Row],[RN DON Hours Contract]]/Table39[[#This Row],[RN DON Hours]]</f>
        <v>0</v>
      </c>
      <c r="U409" s="3">
        <f>SUM(Table39[[#This Row],[LPN Hours]], Table39[[#This Row],[LPN Admin Hours]])</f>
        <v>80.244444444444454</v>
      </c>
      <c r="V409" s="3">
        <f>Table39[[#This Row],[LPN Hours Contract]]+Table39[[#This Row],[LPN Admin Hours Contract]]</f>
        <v>17.569444444444443</v>
      </c>
      <c r="W409" s="4">
        <f t="shared" si="19"/>
        <v>0.21894904458598721</v>
      </c>
      <c r="X409" s="3">
        <v>74.847222222222229</v>
      </c>
      <c r="Y409" s="3">
        <v>17.569444444444443</v>
      </c>
      <c r="Z409" s="4">
        <f>Table39[[#This Row],[LPN Hours Contract]]/Table39[[#This Row],[LPN Hours]]</f>
        <v>0.23473742809426607</v>
      </c>
      <c r="AA409" s="3">
        <v>5.3972222222222221</v>
      </c>
      <c r="AB409" s="3">
        <v>0</v>
      </c>
      <c r="AC409" s="4">
        <f>Table39[[#This Row],[LPN Admin Hours Contract]]/Table39[[#This Row],[LPN Admin Hours]]</f>
        <v>0</v>
      </c>
      <c r="AD409" s="3">
        <f>SUM(Table39[[#This Row],[CNA Hours]], Table39[[#This Row],[NA in Training Hours]], Table39[[#This Row],[Med Aide/Tech Hours]])</f>
        <v>140.24722222222223</v>
      </c>
      <c r="AE409" s="3">
        <f>SUM(Table39[[#This Row],[CNA Hours Contract]], Table39[[#This Row],[NA in Training Hours Contract]], Table39[[#This Row],[Med Aide/Tech Hours Contract]])</f>
        <v>19.536111111111111</v>
      </c>
      <c r="AF409" s="4">
        <f>Table39[[#This Row],[CNA/NA/Med Aide Contract Hours]]/Table39[[#This Row],[Total CNA, NA in Training, Med Aide/Tech Hours]]</f>
        <v>0.13929766879914435</v>
      </c>
      <c r="AG409" s="3">
        <v>140.24722222222223</v>
      </c>
      <c r="AH409" s="3">
        <v>19.536111111111111</v>
      </c>
      <c r="AI409" s="4">
        <f>Table39[[#This Row],[CNA Hours Contract]]/Table39[[#This Row],[CNA Hours]]</f>
        <v>0.13929766879914435</v>
      </c>
      <c r="AJ409" s="3">
        <v>0</v>
      </c>
      <c r="AK409" s="3">
        <v>0</v>
      </c>
      <c r="AL409" s="4">
        <v>0</v>
      </c>
      <c r="AM409" s="3">
        <v>0</v>
      </c>
      <c r="AN409" s="3">
        <v>0</v>
      </c>
      <c r="AO409" s="4">
        <v>0</v>
      </c>
      <c r="AP409" s="1" t="s">
        <v>407</v>
      </c>
      <c r="AQ409" s="1">
        <v>3</v>
      </c>
    </row>
    <row r="410" spans="1:43" x14ac:dyDescent="0.2">
      <c r="A410" s="1" t="s">
        <v>681</v>
      </c>
      <c r="B410" s="1" t="s">
        <v>1099</v>
      </c>
      <c r="C410" s="1" t="s">
        <v>1630</v>
      </c>
      <c r="D410" s="1" t="s">
        <v>1739</v>
      </c>
      <c r="E410" s="3">
        <v>113.66666666666667</v>
      </c>
      <c r="F410" s="3">
        <f t="shared" si="20"/>
        <v>376.77444444444444</v>
      </c>
      <c r="G410" s="3">
        <f>SUM(Table39[[#This Row],[RN Hours Contract (W/ Admin, DON)]], Table39[[#This Row],[LPN Contract Hours (w/ Admin)]], Table39[[#This Row],[CNA/NA/Med Aide Contract Hours]])</f>
        <v>3.7915555555555556</v>
      </c>
      <c r="H410" s="4">
        <f>Table39[[#This Row],[Total Contract Hours]]/Table39[[#This Row],[Total Hours Nurse Staffing]]</f>
        <v>1.0063197256242315E-2</v>
      </c>
      <c r="I410" s="3">
        <f>SUM(Table39[[#This Row],[RN Hours]], Table39[[#This Row],[RN Admin Hours]], Table39[[#This Row],[RN DON Hours]])</f>
        <v>34.468666666666664</v>
      </c>
      <c r="J410" s="3">
        <f t="shared" si="18"/>
        <v>0</v>
      </c>
      <c r="K410" s="4">
        <f>Table39[[#This Row],[RN Hours Contract (W/ Admin, DON)]]/Table39[[#This Row],[RN Hours (w/ Admin, DON)]]</f>
        <v>0</v>
      </c>
      <c r="L410" s="3">
        <v>24.66033333333333</v>
      </c>
      <c r="M410" s="3">
        <v>0</v>
      </c>
      <c r="N410" s="4">
        <f>Table39[[#This Row],[RN Hours Contract]]/Table39[[#This Row],[RN Hours]]</f>
        <v>0</v>
      </c>
      <c r="O410" s="3">
        <v>4.2111111111111112</v>
      </c>
      <c r="P410" s="3">
        <v>0</v>
      </c>
      <c r="Q410" s="4">
        <f>Table39[[#This Row],[RN Admin Hours Contract]]/Table39[[#This Row],[RN Admin Hours]]</f>
        <v>0</v>
      </c>
      <c r="R410" s="3">
        <v>5.5972222222222223</v>
      </c>
      <c r="S410" s="3">
        <v>0</v>
      </c>
      <c r="T410" s="4">
        <f>Table39[[#This Row],[RN DON Hours Contract]]/Table39[[#This Row],[RN DON Hours]]</f>
        <v>0</v>
      </c>
      <c r="U410" s="3">
        <f>SUM(Table39[[#This Row],[LPN Hours]], Table39[[#This Row],[LPN Admin Hours]])</f>
        <v>106.84844444444445</v>
      </c>
      <c r="V410" s="3">
        <f>Table39[[#This Row],[LPN Hours Contract]]+Table39[[#This Row],[LPN Admin Hours Contract]]</f>
        <v>3.7915555555555556</v>
      </c>
      <c r="W410" s="4">
        <f t="shared" si="19"/>
        <v>3.5485360365044565E-2</v>
      </c>
      <c r="X410" s="3">
        <v>101.41511111111112</v>
      </c>
      <c r="Y410" s="3">
        <v>3.7915555555555556</v>
      </c>
      <c r="Z410" s="4">
        <f>Table39[[#This Row],[LPN Hours Contract]]/Table39[[#This Row],[LPN Hours]]</f>
        <v>3.7386495109210112E-2</v>
      </c>
      <c r="AA410" s="3">
        <v>5.4333333333333336</v>
      </c>
      <c r="AB410" s="3">
        <v>0</v>
      </c>
      <c r="AC410" s="4">
        <f>Table39[[#This Row],[LPN Admin Hours Contract]]/Table39[[#This Row],[LPN Admin Hours]]</f>
        <v>0</v>
      </c>
      <c r="AD410" s="3">
        <f>SUM(Table39[[#This Row],[CNA Hours]], Table39[[#This Row],[NA in Training Hours]], Table39[[#This Row],[Med Aide/Tech Hours]])</f>
        <v>235.45733333333334</v>
      </c>
      <c r="AE410" s="3">
        <f>SUM(Table39[[#This Row],[CNA Hours Contract]], Table39[[#This Row],[NA in Training Hours Contract]], Table39[[#This Row],[Med Aide/Tech Hours Contract]])</f>
        <v>0</v>
      </c>
      <c r="AF410" s="4">
        <f>Table39[[#This Row],[CNA/NA/Med Aide Contract Hours]]/Table39[[#This Row],[Total CNA, NA in Training, Med Aide/Tech Hours]]</f>
        <v>0</v>
      </c>
      <c r="AG410" s="3">
        <v>168.07477777777777</v>
      </c>
      <c r="AH410" s="3">
        <v>0</v>
      </c>
      <c r="AI410" s="4">
        <f>Table39[[#This Row],[CNA Hours Contract]]/Table39[[#This Row],[CNA Hours]]</f>
        <v>0</v>
      </c>
      <c r="AJ410" s="3">
        <v>67.38255555555557</v>
      </c>
      <c r="AK410" s="3">
        <v>0</v>
      </c>
      <c r="AL410" s="4">
        <f>Table39[[#This Row],[NA in Training Hours Contract]]/Table39[[#This Row],[NA in Training Hours]]</f>
        <v>0</v>
      </c>
      <c r="AM410" s="3">
        <v>0</v>
      </c>
      <c r="AN410" s="3">
        <v>0</v>
      </c>
      <c r="AO410" s="4">
        <v>0</v>
      </c>
      <c r="AP410" s="1" t="s">
        <v>408</v>
      </c>
      <c r="AQ410" s="1">
        <v>3</v>
      </c>
    </row>
    <row r="411" spans="1:43" x14ac:dyDescent="0.2">
      <c r="A411" s="1" t="s">
        <v>681</v>
      </c>
      <c r="B411" s="1" t="s">
        <v>1100</v>
      </c>
      <c r="C411" s="1" t="s">
        <v>1631</v>
      </c>
      <c r="D411" s="1" t="s">
        <v>1721</v>
      </c>
      <c r="E411" s="3">
        <v>45.5</v>
      </c>
      <c r="F411" s="3">
        <f t="shared" si="20"/>
        <v>142.73611111111111</v>
      </c>
      <c r="G411" s="3">
        <f>SUM(Table39[[#This Row],[RN Hours Contract (W/ Admin, DON)]], Table39[[#This Row],[LPN Contract Hours (w/ Admin)]], Table39[[#This Row],[CNA/NA/Med Aide Contract Hours]])</f>
        <v>6.7388888888888889</v>
      </c>
      <c r="H411" s="4">
        <f>Table39[[#This Row],[Total Contract Hours]]/Table39[[#This Row],[Total Hours Nurse Staffing]]</f>
        <v>4.721222146540819E-2</v>
      </c>
      <c r="I411" s="3">
        <f>SUM(Table39[[#This Row],[RN Hours]], Table39[[#This Row],[RN Admin Hours]], Table39[[#This Row],[RN DON Hours]])</f>
        <v>46.230555555555554</v>
      </c>
      <c r="J411" s="3">
        <f t="shared" si="18"/>
        <v>1.4055555555555554</v>
      </c>
      <c r="K411" s="4">
        <f>Table39[[#This Row],[RN Hours Contract (W/ Admin, DON)]]/Table39[[#This Row],[RN Hours (w/ Admin, DON)]]</f>
        <v>3.0403172504957037E-2</v>
      </c>
      <c r="L411" s="3">
        <v>34.697222222222223</v>
      </c>
      <c r="M411" s="3">
        <v>1.4055555555555554</v>
      </c>
      <c r="N411" s="4">
        <f>Table39[[#This Row],[RN Hours Contract]]/Table39[[#This Row],[RN Hours]]</f>
        <v>4.0509166599951962E-2</v>
      </c>
      <c r="O411" s="3">
        <v>7.4444444444444446</v>
      </c>
      <c r="P411" s="3">
        <v>0</v>
      </c>
      <c r="Q411" s="4">
        <f>Table39[[#This Row],[RN Admin Hours Contract]]/Table39[[#This Row],[RN Admin Hours]]</f>
        <v>0</v>
      </c>
      <c r="R411" s="3">
        <v>4.0888888888888886</v>
      </c>
      <c r="S411" s="3">
        <v>0</v>
      </c>
      <c r="T411" s="4">
        <f>Table39[[#This Row],[RN DON Hours Contract]]/Table39[[#This Row],[RN DON Hours]]</f>
        <v>0</v>
      </c>
      <c r="U411" s="3">
        <f>SUM(Table39[[#This Row],[LPN Hours]], Table39[[#This Row],[LPN Admin Hours]])</f>
        <v>16.955555555555556</v>
      </c>
      <c r="V411" s="3">
        <f>Table39[[#This Row],[LPN Hours Contract]]+Table39[[#This Row],[LPN Admin Hours Contract]]</f>
        <v>0.63055555555555554</v>
      </c>
      <c r="W411" s="4">
        <f t="shared" si="19"/>
        <v>3.7188728702490167E-2</v>
      </c>
      <c r="X411" s="3">
        <v>16.955555555555556</v>
      </c>
      <c r="Y411" s="3">
        <v>0.63055555555555554</v>
      </c>
      <c r="Z411" s="4">
        <f>Table39[[#This Row],[LPN Hours Contract]]/Table39[[#This Row],[LPN Hours]]</f>
        <v>3.7188728702490167E-2</v>
      </c>
      <c r="AA411" s="3">
        <v>0</v>
      </c>
      <c r="AB411" s="3">
        <v>0</v>
      </c>
      <c r="AC411" s="4">
        <v>0</v>
      </c>
      <c r="AD411" s="3">
        <f>SUM(Table39[[#This Row],[CNA Hours]], Table39[[#This Row],[NA in Training Hours]], Table39[[#This Row],[Med Aide/Tech Hours]])</f>
        <v>79.550000000000011</v>
      </c>
      <c r="AE411" s="3">
        <f>SUM(Table39[[#This Row],[CNA Hours Contract]], Table39[[#This Row],[NA in Training Hours Contract]], Table39[[#This Row],[Med Aide/Tech Hours Contract]])</f>
        <v>4.7027777777777775</v>
      </c>
      <c r="AF411" s="4">
        <f>Table39[[#This Row],[CNA/NA/Med Aide Contract Hours]]/Table39[[#This Row],[Total CNA, NA in Training, Med Aide/Tech Hours]]</f>
        <v>5.9117256791675385E-2</v>
      </c>
      <c r="AG411" s="3">
        <v>52.655555555555559</v>
      </c>
      <c r="AH411" s="3">
        <v>4.7027777777777775</v>
      </c>
      <c r="AI411" s="4">
        <f>Table39[[#This Row],[CNA Hours Contract]]/Table39[[#This Row],[CNA Hours]]</f>
        <v>8.9312091158472245E-2</v>
      </c>
      <c r="AJ411" s="3">
        <v>26.894444444444446</v>
      </c>
      <c r="AK411" s="3">
        <v>0</v>
      </c>
      <c r="AL411" s="4">
        <f>Table39[[#This Row],[NA in Training Hours Contract]]/Table39[[#This Row],[NA in Training Hours]]</f>
        <v>0</v>
      </c>
      <c r="AM411" s="3">
        <v>0</v>
      </c>
      <c r="AN411" s="3">
        <v>0</v>
      </c>
      <c r="AO411" s="4">
        <v>0</v>
      </c>
      <c r="AP411" s="1" t="s">
        <v>409</v>
      </c>
      <c r="AQ411" s="1">
        <v>3</v>
      </c>
    </row>
    <row r="412" spans="1:43" x14ac:dyDescent="0.2">
      <c r="A412" s="1" t="s">
        <v>681</v>
      </c>
      <c r="B412" s="1" t="s">
        <v>1101</v>
      </c>
      <c r="C412" s="1" t="s">
        <v>1505</v>
      </c>
      <c r="D412" s="1" t="s">
        <v>1736</v>
      </c>
      <c r="E412" s="3">
        <v>95.74444444444444</v>
      </c>
      <c r="F412" s="3">
        <f t="shared" si="20"/>
        <v>316.93299999999999</v>
      </c>
      <c r="G412" s="3">
        <f>SUM(Table39[[#This Row],[RN Hours Contract (W/ Admin, DON)]], Table39[[#This Row],[LPN Contract Hours (w/ Admin)]], Table39[[#This Row],[CNA/NA/Med Aide Contract Hours]])</f>
        <v>1.0055555555555555</v>
      </c>
      <c r="H412" s="4">
        <f>Table39[[#This Row],[Total Contract Hours]]/Table39[[#This Row],[Total Hours Nurse Staffing]]</f>
        <v>3.1727701298241446E-3</v>
      </c>
      <c r="I412" s="3">
        <f>SUM(Table39[[#This Row],[RN Hours]], Table39[[#This Row],[RN Admin Hours]], Table39[[#This Row],[RN DON Hours]])</f>
        <v>59.10744444444444</v>
      </c>
      <c r="J412" s="3">
        <f t="shared" si="18"/>
        <v>1.0055555555555555</v>
      </c>
      <c r="K412" s="4">
        <f>Table39[[#This Row],[RN Hours Contract (W/ Admin, DON)]]/Table39[[#This Row],[RN Hours (w/ Admin, DON)]]</f>
        <v>1.7012333471813103E-2</v>
      </c>
      <c r="L412" s="3">
        <v>8.0733333333333341</v>
      </c>
      <c r="M412" s="3">
        <v>0</v>
      </c>
      <c r="N412" s="4">
        <f>Table39[[#This Row],[RN Hours Contract]]/Table39[[#This Row],[RN Hours]]</f>
        <v>0</v>
      </c>
      <c r="O412" s="3">
        <v>43.74522222222221</v>
      </c>
      <c r="P412" s="3">
        <v>1.0055555555555555</v>
      </c>
      <c r="Q412" s="4">
        <f>Table39[[#This Row],[RN Admin Hours Contract]]/Table39[[#This Row],[RN Admin Hours]]</f>
        <v>2.298663727086387E-2</v>
      </c>
      <c r="R412" s="3">
        <v>7.2888888888888888</v>
      </c>
      <c r="S412" s="3">
        <v>0</v>
      </c>
      <c r="T412" s="4">
        <f>Table39[[#This Row],[RN DON Hours Contract]]/Table39[[#This Row],[RN DON Hours]]</f>
        <v>0</v>
      </c>
      <c r="U412" s="3">
        <f>SUM(Table39[[#This Row],[LPN Hours]], Table39[[#This Row],[LPN Admin Hours]])</f>
        <v>58.806666666666672</v>
      </c>
      <c r="V412" s="3">
        <f>Table39[[#This Row],[LPN Hours Contract]]+Table39[[#This Row],[LPN Admin Hours Contract]]</f>
        <v>0</v>
      </c>
      <c r="W412" s="4">
        <f t="shared" si="19"/>
        <v>0</v>
      </c>
      <c r="X412" s="3">
        <v>58.806666666666672</v>
      </c>
      <c r="Y412" s="3">
        <v>0</v>
      </c>
      <c r="Z412" s="4">
        <f>Table39[[#This Row],[LPN Hours Contract]]/Table39[[#This Row],[LPN Hours]]</f>
        <v>0</v>
      </c>
      <c r="AA412" s="3">
        <v>0</v>
      </c>
      <c r="AB412" s="3">
        <v>0</v>
      </c>
      <c r="AC412" s="4">
        <v>0</v>
      </c>
      <c r="AD412" s="3">
        <f>SUM(Table39[[#This Row],[CNA Hours]], Table39[[#This Row],[NA in Training Hours]], Table39[[#This Row],[Med Aide/Tech Hours]])</f>
        <v>199.01888888888891</v>
      </c>
      <c r="AE412" s="3">
        <f>SUM(Table39[[#This Row],[CNA Hours Contract]], Table39[[#This Row],[NA in Training Hours Contract]], Table39[[#This Row],[Med Aide/Tech Hours Contract]])</f>
        <v>0</v>
      </c>
      <c r="AF412" s="4">
        <f>Table39[[#This Row],[CNA/NA/Med Aide Contract Hours]]/Table39[[#This Row],[Total CNA, NA in Training, Med Aide/Tech Hours]]</f>
        <v>0</v>
      </c>
      <c r="AG412" s="3">
        <v>199.01888888888891</v>
      </c>
      <c r="AH412" s="3">
        <v>0</v>
      </c>
      <c r="AI412" s="4">
        <f>Table39[[#This Row],[CNA Hours Contract]]/Table39[[#This Row],[CNA Hours]]</f>
        <v>0</v>
      </c>
      <c r="AJ412" s="3">
        <v>0</v>
      </c>
      <c r="AK412" s="3">
        <v>0</v>
      </c>
      <c r="AL412" s="4">
        <v>0</v>
      </c>
      <c r="AM412" s="3">
        <v>0</v>
      </c>
      <c r="AN412" s="3">
        <v>0</v>
      </c>
      <c r="AO412" s="4">
        <v>0</v>
      </c>
      <c r="AP412" s="1" t="s">
        <v>410</v>
      </c>
      <c r="AQ412" s="1">
        <v>3</v>
      </c>
    </row>
    <row r="413" spans="1:43" x14ac:dyDescent="0.2">
      <c r="A413" s="1" t="s">
        <v>681</v>
      </c>
      <c r="B413" s="1" t="s">
        <v>1102</v>
      </c>
      <c r="C413" s="1" t="s">
        <v>1432</v>
      </c>
      <c r="D413" s="1" t="s">
        <v>1744</v>
      </c>
      <c r="E413" s="3">
        <v>68.411111111111111</v>
      </c>
      <c r="F413" s="3">
        <f t="shared" si="20"/>
        <v>281.83866666666665</v>
      </c>
      <c r="G413" s="3">
        <f>SUM(Table39[[#This Row],[RN Hours Contract (W/ Admin, DON)]], Table39[[#This Row],[LPN Contract Hours (w/ Admin)]], Table39[[#This Row],[CNA/NA/Med Aide Contract Hours]])</f>
        <v>1.8333333333333333</v>
      </c>
      <c r="H413" s="4">
        <f>Table39[[#This Row],[Total Contract Hours]]/Table39[[#This Row],[Total Hours Nurse Staffing]]</f>
        <v>6.5049035145402336E-3</v>
      </c>
      <c r="I413" s="3">
        <f>SUM(Table39[[#This Row],[RN Hours]], Table39[[#This Row],[RN Admin Hours]], Table39[[#This Row],[RN DON Hours]])</f>
        <v>57.165555555555535</v>
      </c>
      <c r="J413" s="3">
        <f t="shared" si="18"/>
        <v>1.8333333333333333</v>
      </c>
      <c r="K413" s="4">
        <f>Table39[[#This Row],[RN Hours Contract (W/ Admin, DON)]]/Table39[[#This Row],[RN Hours (w/ Admin, DON)]]</f>
        <v>3.2070594180644924E-2</v>
      </c>
      <c r="L413" s="3">
        <v>6.931111111111111</v>
      </c>
      <c r="M413" s="3">
        <v>0</v>
      </c>
      <c r="N413" s="4">
        <f>Table39[[#This Row],[RN Hours Contract]]/Table39[[#This Row],[RN Hours]]</f>
        <v>0</v>
      </c>
      <c r="O413" s="3">
        <v>44.34666666666665</v>
      </c>
      <c r="P413" s="3">
        <v>1.8333333333333333</v>
      </c>
      <c r="Q413" s="4">
        <f>Table39[[#This Row],[RN Admin Hours Contract]]/Table39[[#This Row],[RN Admin Hours]]</f>
        <v>4.1340950090198447E-2</v>
      </c>
      <c r="R413" s="3">
        <v>5.8877777777777771</v>
      </c>
      <c r="S413" s="3">
        <v>0</v>
      </c>
      <c r="T413" s="4">
        <f>Table39[[#This Row],[RN DON Hours Contract]]/Table39[[#This Row],[RN DON Hours]]</f>
        <v>0</v>
      </c>
      <c r="U413" s="3">
        <f>SUM(Table39[[#This Row],[LPN Hours]], Table39[[#This Row],[LPN Admin Hours]])</f>
        <v>64.728666666666669</v>
      </c>
      <c r="V413" s="3">
        <f>Table39[[#This Row],[LPN Hours Contract]]+Table39[[#This Row],[LPN Admin Hours Contract]]</f>
        <v>0</v>
      </c>
      <c r="W413" s="4">
        <f t="shared" si="19"/>
        <v>0</v>
      </c>
      <c r="X413" s="3">
        <v>64.728666666666669</v>
      </c>
      <c r="Y413" s="3">
        <v>0</v>
      </c>
      <c r="Z413" s="4">
        <f>Table39[[#This Row],[LPN Hours Contract]]/Table39[[#This Row],[LPN Hours]]</f>
        <v>0</v>
      </c>
      <c r="AA413" s="3">
        <v>0</v>
      </c>
      <c r="AB413" s="3">
        <v>0</v>
      </c>
      <c r="AC413" s="4">
        <v>0</v>
      </c>
      <c r="AD413" s="3">
        <f>SUM(Table39[[#This Row],[CNA Hours]], Table39[[#This Row],[NA in Training Hours]], Table39[[#This Row],[Med Aide/Tech Hours]])</f>
        <v>159.94444444444446</v>
      </c>
      <c r="AE413" s="3">
        <f>SUM(Table39[[#This Row],[CNA Hours Contract]], Table39[[#This Row],[NA in Training Hours Contract]], Table39[[#This Row],[Med Aide/Tech Hours Contract]])</f>
        <v>0</v>
      </c>
      <c r="AF413" s="4">
        <f>Table39[[#This Row],[CNA/NA/Med Aide Contract Hours]]/Table39[[#This Row],[Total CNA, NA in Training, Med Aide/Tech Hours]]</f>
        <v>0</v>
      </c>
      <c r="AG413" s="3">
        <v>158.89666666666668</v>
      </c>
      <c r="AH413" s="3">
        <v>0</v>
      </c>
      <c r="AI413" s="4">
        <f>Table39[[#This Row],[CNA Hours Contract]]/Table39[[#This Row],[CNA Hours]]</f>
        <v>0</v>
      </c>
      <c r="AJ413" s="3">
        <v>1.0477777777777777</v>
      </c>
      <c r="AK413" s="3">
        <v>0</v>
      </c>
      <c r="AL413" s="4">
        <f>Table39[[#This Row],[NA in Training Hours Contract]]/Table39[[#This Row],[NA in Training Hours]]</f>
        <v>0</v>
      </c>
      <c r="AM413" s="3">
        <v>0</v>
      </c>
      <c r="AN413" s="3">
        <v>0</v>
      </c>
      <c r="AO413" s="4">
        <v>0</v>
      </c>
      <c r="AP413" s="1" t="s">
        <v>411</v>
      </c>
      <c r="AQ413" s="1">
        <v>3</v>
      </c>
    </row>
    <row r="414" spans="1:43" x14ac:dyDescent="0.2">
      <c r="A414" s="1" t="s">
        <v>681</v>
      </c>
      <c r="B414" s="1" t="s">
        <v>1103</v>
      </c>
      <c r="C414" s="1" t="s">
        <v>1632</v>
      </c>
      <c r="D414" s="1" t="s">
        <v>1725</v>
      </c>
      <c r="E414" s="3">
        <v>91.144444444444446</v>
      </c>
      <c r="F414" s="3">
        <f t="shared" si="20"/>
        <v>351.09311111111111</v>
      </c>
      <c r="G414" s="3">
        <f>SUM(Table39[[#This Row],[RN Hours Contract (W/ Admin, DON)]], Table39[[#This Row],[LPN Contract Hours (w/ Admin)]], Table39[[#This Row],[CNA/NA/Med Aide Contract Hours]])</f>
        <v>41.905000000000001</v>
      </c>
      <c r="H414" s="4">
        <f>Table39[[#This Row],[Total Contract Hours]]/Table39[[#This Row],[Total Hours Nurse Staffing]]</f>
        <v>0.11935580241771888</v>
      </c>
      <c r="I414" s="3">
        <f>SUM(Table39[[#This Row],[RN Hours]], Table39[[#This Row],[RN Admin Hours]], Table39[[#This Row],[RN DON Hours]])</f>
        <v>59.022333333333329</v>
      </c>
      <c r="J414" s="3">
        <f t="shared" si="18"/>
        <v>2.8248888888888888</v>
      </c>
      <c r="K414" s="4">
        <f>Table39[[#This Row],[RN Hours Contract (W/ Admin, DON)]]/Table39[[#This Row],[RN Hours (w/ Admin, DON)]]</f>
        <v>4.7861355682688851E-2</v>
      </c>
      <c r="L414" s="3">
        <v>45.488777777777777</v>
      </c>
      <c r="M414" s="3">
        <v>2.8248888888888888</v>
      </c>
      <c r="N414" s="4">
        <f>Table39[[#This Row],[RN Hours Contract]]/Table39[[#This Row],[RN Hours]]</f>
        <v>6.210078676303557E-2</v>
      </c>
      <c r="O414" s="3">
        <v>7.9335555555555528</v>
      </c>
      <c r="P414" s="3">
        <v>0</v>
      </c>
      <c r="Q414" s="4">
        <f>Table39[[#This Row],[RN Admin Hours Contract]]/Table39[[#This Row],[RN Admin Hours]]</f>
        <v>0</v>
      </c>
      <c r="R414" s="3">
        <v>5.6</v>
      </c>
      <c r="S414" s="3">
        <v>0</v>
      </c>
      <c r="T414" s="4">
        <f>Table39[[#This Row],[RN DON Hours Contract]]/Table39[[#This Row],[RN DON Hours]]</f>
        <v>0</v>
      </c>
      <c r="U414" s="3">
        <f>SUM(Table39[[#This Row],[LPN Hours]], Table39[[#This Row],[LPN Admin Hours]])</f>
        <v>112.00577777777778</v>
      </c>
      <c r="V414" s="3">
        <f>Table39[[#This Row],[LPN Hours Contract]]+Table39[[#This Row],[LPN Admin Hours Contract]]</f>
        <v>10.554333333333334</v>
      </c>
      <c r="W414" s="4">
        <f t="shared" si="19"/>
        <v>9.4230257962882868E-2</v>
      </c>
      <c r="X414" s="3">
        <v>107.72888888888889</v>
      </c>
      <c r="Y414" s="3">
        <v>10.554333333333334</v>
      </c>
      <c r="Z414" s="4">
        <f>Table39[[#This Row],[LPN Hours Contract]]/Table39[[#This Row],[LPN Hours]]</f>
        <v>9.7971244688312226E-2</v>
      </c>
      <c r="AA414" s="3">
        <v>4.2768888888888901</v>
      </c>
      <c r="AB414" s="3">
        <v>0</v>
      </c>
      <c r="AC414" s="4">
        <f>Table39[[#This Row],[LPN Admin Hours Contract]]/Table39[[#This Row],[LPN Admin Hours]]</f>
        <v>0</v>
      </c>
      <c r="AD414" s="3">
        <f>SUM(Table39[[#This Row],[CNA Hours]], Table39[[#This Row],[NA in Training Hours]], Table39[[#This Row],[Med Aide/Tech Hours]])</f>
        <v>180.065</v>
      </c>
      <c r="AE414" s="3">
        <f>SUM(Table39[[#This Row],[CNA Hours Contract]], Table39[[#This Row],[NA in Training Hours Contract]], Table39[[#This Row],[Med Aide/Tech Hours Contract]])</f>
        <v>28.525777777777776</v>
      </c>
      <c r="AF414" s="4">
        <f>Table39[[#This Row],[CNA/NA/Med Aide Contract Hours]]/Table39[[#This Row],[Total CNA, NA in Training, Med Aide/Tech Hours]]</f>
        <v>0.15841933622734999</v>
      </c>
      <c r="AG414" s="3">
        <v>180.065</v>
      </c>
      <c r="AH414" s="3">
        <v>28.525777777777776</v>
      </c>
      <c r="AI414" s="4">
        <f>Table39[[#This Row],[CNA Hours Contract]]/Table39[[#This Row],[CNA Hours]]</f>
        <v>0.15841933622734999</v>
      </c>
      <c r="AJ414" s="3">
        <v>0</v>
      </c>
      <c r="AK414" s="3">
        <v>0</v>
      </c>
      <c r="AL414" s="4">
        <v>0</v>
      </c>
      <c r="AM414" s="3">
        <v>0</v>
      </c>
      <c r="AN414" s="3">
        <v>0</v>
      </c>
      <c r="AO414" s="4">
        <v>0</v>
      </c>
      <c r="AP414" s="1" t="s">
        <v>412</v>
      </c>
      <c r="AQ414" s="1">
        <v>3</v>
      </c>
    </row>
    <row r="415" spans="1:43" x14ac:dyDescent="0.2">
      <c r="A415" s="1" t="s">
        <v>681</v>
      </c>
      <c r="B415" s="1" t="s">
        <v>1104</v>
      </c>
      <c r="C415" s="1" t="s">
        <v>1529</v>
      </c>
      <c r="D415" s="1" t="s">
        <v>1740</v>
      </c>
      <c r="E415" s="3">
        <v>80.922222222222217</v>
      </c>
      <c r="F415" s="3">
        <f t="shared" si="20"/>
        <v>274.02144444444446</v>
      </c>
      <c r="G415" s="3">
        <f>SUM(Table39[[#This Row],[RN Hours Contract (W/ Admin, DON)]], Table39[[#This Row],[LPN Contract Hours (w/ Admin)]], Table39[[#This Row],[CNA/NA/Med Aide Contract Hours]])</f>
        <v>0</v>
      </c>
      <c r="H415" s="4">
        <f>Table39[[#This Row],[Total Contract Hours]]/Table39[[#This Row],[Total Hours Nurse Staffing]]</f>
        <v>0</v>
      </c>
      <c r="I415" s="3">
        <f>SUM(Table39[[#This Row],[RN Hours]], Table39[[#This Row],[RN Admin Hours]], Table39[[#This Row],[RN DON Hours]])</f>
        <v>71.698111111111118</v>
      </c>
      <c r="J415" s="3">
        <f t="shared" si="18"/>
        <v>0</v>
      </c>
      <c r="K415" s="4">
        <f>Table39[[#This Row],[RN Hours Contract (W/ Admin, DON)]]/Table39[[#This Row],[RN Hours (w/ Admin, DON)]]</f>
        <v>0</v>
      </c>
      <c r="L415" s="3">
        <v>51.116888888888894</v>
      </c>
      <c r="M415" s="3">
        <v>0</v>
      </c>
      <c r="N415" s="4">
        <f>Table39[[#This Row],[RN Hours Contract]]/Table39[[#This Row],[RN Hours]]</f>
        <v>0</v>
      </c>
      <c r="O415" s="3">
        <v>15.878444444444444</v>
      </c>
      <c r="P415" s="3">
        <v>0</v>
      </c>
      <c r="Q415" s="4">
        <f>Table39[[#This Row],[RN Admin Hours Contract]]/Table39[[#This Row],[RN Admin Hours]]</f>
        <v>0</v>
      </c>
      <c r="R415" s="3">
        <v>4.7027777777777775</v>
      </c>
      <c r="S415" s="3">
        <v>0</v>
      </c>
      <c r="T415" s="4">
        <f>Table39[[#This Row],[RN DON Hours Contract]]/Table39[[#This Row],[RN DON Hours]]</f>
        <v>0</v>
      </c>
      <c r="U415" s="3">
        <f>SUM(Table39[[#This Row],[LPN Hours]], Table39[[#This Row],[LPN Admin Hours]])</f>
        <v>51.863444444444447</v>
      </c>
      <c r="V415" s="3">
        <f>Table39[[#This Row],[LPN Hours Contract]]+Table39[[#This Row],[LPN Admin Hours Contract]]</f>
        <v>0</v>
      </c>
      <c r="W415" s="4">
        <f t="shared" si="19"/>
        <v>0</v>
      </c>
      <c r="X415" s="3">
        <v>51.863444444444447</v>
      </c>
      <c r="Y415" s="3">
        <v>0</v>
      </c>
      <c r="Z415" s="4">
        <f>Table39[[#This Row],[LPN Hours Contract]]/Table39[[#This Row],[LPN Hours]]</f>
        <v>0</v>
      </c>
      <c r="AA415" s="3">
        <v>0</v>
      </c>
      <c r="AB415" s="3">
        <v>0</v>
      </c>
      <c r="AC415" s="4">
        <v>0</v>
      </c>
      <c r="AD415" s="3">
        <f>SUM(Table39[[#This Row],[CNA Hours]], Table39[[#This Row],[NA in Training Hours]], Table39[[#This Row],[Med Aide/Tech Hours]])</f>
        <v>150.45988888888888</v>
      </c>
      <c r="AE415" s="3">
        <f>SUM(Table39[[#This Row],[CNA Hours Contract]], Table39[[#This Row],[NA in Training Hours Contract]], Table39[[#This Row],[Med Aide/Tech Hours Contract]])</f>
        <v>0</v>
      </c>
      <c r="AF415" s="4">
        <f>Table39[[#This Row],[CNA/NA/Med Aide Contract Hours]]/Table39[[#This Row],[Total CNA, NA in Training, Med Aide/Tech Hours]]</f>
        <v>0</v>
      </c>
      <c r="AG415" s="3">
        <v>150.45988888888888</v>
      </c>
      <c r="AH415" s="3">
        <v>0</v>
      </c>
      <c r="AI415" s="4">
        <f>Table39[[#This Row],[CNA Hours Contract]]/Table39[[#This Row],[CNA Hours]]</f>
        <v>0</v>
      </c>
      <c r="AJ415" s="3">
        <v>0</v>
      </c>
      <c r="AK415" s="3">
        <v>0</v>
      </c>
      <c r="AL415" s="4">
        <v>0</v>
      </c>
      <c r="AM415" s="3">
        <v>0</v>
      </c>
      <c r="AN415" s="3">
        <v>0</v>
      </c>
      <c r="AO415" s="4">
        <v>0</v>
      </c>
      <c r="AP415" s="1" t="s">
        <v>413</v>
      </c>
      <c r="AQ415" s="1">
        <v>3</v>
      </c>
    </row>
    <row r="416" spans="1:43" x14ac:dyDescent="0.2">
      <c r="A416" s="1" t="s">
        <v>681</v>
      </c>
      <c r="B416" s="1" t="s">
        <v>1105</v>
      </c>
      <c r="C416" s="1" t="s">
        <v>1443</v>
      </c>
      <c r="D416" s="1" t="s">
        <v>1727</v>
      </c>
      <c r="E416" s="3">
        <v>54.977777777777774</v>
      </c>
      <c r="F416" s="3">
        <f t="shared" si="20"/>
        <v>286.58000000000004</v>
      </c>
      <c r="G416" s="3">
        <f>SUM(Table39[[#This Row],[RN Hours Contract (W/ Admin, DON)]], Table39[[#This Row],[LPN Contract Hours (w/ Admin)]], Table39[[#This Row],[CNA/NA/Med Aide Contract Hours]])</f>
        <v>0</v>
      </c>
      <c r="H416" s="4">
        <f>Table39[[#This Row],[Total Contract Hours]]/Table39[[#This Row],[Total Hours Nurse Staffing]]</f>
        <v>0</v>
      </c>
      <c r="I416" s="3">
        <f>SUM(Table39[[#This Row],[RN Hours]], Table39[[#This Row],[RN Admin Hours]], Table39[[#This Row],[RN DON Hours]])</f>
        <v>84.094444444444449</v>
      </c>
      <c r="J416" s="3">
        <f t="shared" si="18"/>
        <v>0</v>
      </c>
      <c r="K416" s="4">
        <f>Table39[[#This Row],[RN Hours Contract (W/ Admin, DON)]]/Table39[[#This Row],[RN Hours (w/ Admin, DON)]]</f>
        <v>0</v>
      </c>
      <c r="L416" s="3">
        <v>66.938888888888883</v>
      </c>
      <c r="M416" s="3">
        <v>0</v>
      </c>
      <c r="N416" s="4">
        <f>Table39[[#This Row],[RN Hours Contract]]/Table39[[#This Row],[RN Hours]]</f>
        <v>0</v>
      </c>
      <c r="O416" s="3">
        <v>12.311111111111112</v>
      </c>
      <c r="P416" s="3">
        <v>0</v>
      </c>
      <c r="Q416" s="4">
        <f>Table39[[#This Row],[RN Admin Hours Contract]]/Table39[[#This Row],[RN Admin Hours]]</f>
        <v>0</v>
      </c>
      <c r="R416" s="3">
        <v>4.8444444444444441</v>
      </c>
      <c r="S416" s="3">
        <v>0</v>
      </c>
      <c r="T416" s="4">
        <f>Table39[[#This Row],[RN DON Hours Contract]]/Table39[[#This Row],[RN DON Hours]]</f>
        <v>0</v>
      </c>
      <c r="U416" s="3">
        <f>SUM(Table39[[#This Row],[LPN Hours]], Table39[[#This Row],[LPN Admin Hours]])</f>
        <v>69.538333333333327</v>
      </c>
      <c r="V416" s="3">
        <f>Table39[[#This Row],[LPN Hours Contract]]+Table39[[#This Row],[LPN Admin Hours Contract]]</f>
        <v>0</v>
      </c>
      <c r="W416" s="4">
        <f t="shared" si="19"/>
        <v>0</v>
      </c>
      <c r="X416" s="3">
        <v>64.336111111111109</v>
      </c>
      <c r="Y416" s="3">
        <v>0</v>
      </c>
      <c r="Z416" s="4">
        <f>Table39[[#This Row],[LPN Hours Contract]]/Table39[[#This Row],[LPN Hours]]</f>
        <v>0</v>
      </c>
      <c r="AA416" s="3">
        <v>5.2022222222222236</v>
      </c>
      <c r="AB416" s="3">
        <v>0</v>
      </c>
      <c r="AC416" s="4">
        <f>Table39[[#This Row],[LPN Admin Hours Contract]]/Table39[[#This Row],[LPN Admin Hours]]</f>
        <v>0</v>
      </c>
      <c r="AD416" s="3">
        <f>SUM(Table39[[#This Row],[CNA Hours]], Table39[[#This Row],[NA in Training Hours]], Table39[[#This Row],[Med Aide/Tech Hours]])</f>
        <v>132.94722222222222</v>
      </c>
      <c r="AE416" s="3">
        <f>SUM(Table39[[#This Row],[CNA Hours Contract]], Table39[[#This Row],[NA in Training Hours Contract]], Table39[[#This Row],[Med Aide/Tech Hours Contract]])</f>
        <v>0</v>
      </c>
      <c r="AF416" s="4">
        <f>Table39[[#This Row],[CNA/NA/Med Aide Contract Hours]]/Table39[[#This Row],[Total CNA, NA in Training, Med Aide/Tech Hours]]</f>
        <v>0</v>
      </c>
      <c r="AG416" s="3">
        <v>121.125</v>
      </c>
      <c r="AH416" s="3">
        <v>0</v>
      </c>
      <c r="AI416" s="4">
        <f>Table39[[#This Row],[CNA Hours Contract]]/Table39[[#This Row],[CNA Hours]]</f>
        <v>0</v>
      </c>
      <c r="AJ416" s="3">
        <v>11.822222222222223</v>
      </c>
      <c r="AK416" s="3">
        <v>0</v>
      </c>
      <c r="AL416" s="4">
        <f>Table39[[#This Row],[NA in Training Hours Contract]]/Table39[[#This Row],[NA in Training Hours]]</f>
        <v>0</v>
      </c>
      <c r="AM416" s="3">
        <v>0</v>
      </c>
      <c r="AN416" s="3">
        <v>0</v>
      </c>
      <c r="AO416" s="4">
        <v>0</v>
      </c>
      <c r="AP416" s="1" t="s">
        <v>414</v>
      </c>
      <c r="AQ416" s="1">
        <v>3</v>
      </c>
    </row>
    <row r="417" spans="1:43" x14ac:dyDescent="0.2">
      <c r="A417" s="1" t="s">
        <v>681</v>
      </c>
      <c r="B417" s="1" t="s">
        <v>1106</v>
      </c>
      <c r="C417" s="1" t="s">
        <v>1406</v>
      </c>
      <c r="D417" s="1" t="s">
        <v>1734</v>
      </c>
      <c r="E417" s="3">
        <v>106.02222222222223</v>
      </c>
      <c r="F417" s="3">
        <f t="shared" si="20"/>
        <v>387.52055555555557</v>
      </c>
      <c r="G417" s="3">
        <f>SUM(Table39[[#This Row],[RN Hours Contract (W/ Admin, DON)]], Table39[[#This Row],[LPN Contract Hours (w/ Admin)]], Table39[[#This Row],[CNA/NA/Med Aide Contract Hours]])</f>
        <v>9.4611111111111121</v>
      </c>
      <c r="H417" s="4">
        <f>Table39[[#This Row],[Total Contract Hours]]/Table39[[#This Row],[Total Hours Nurse Staffing]]</f>
        <v>2.4414475504525208E-2</v>
      </c>
      <c r="I417" s="3">
        <f>SUM(Table39[[#This Row],[RN Hours]], Table39[[#This Row],[RN Admin Hours]], Table39[[#This Row],[RN DON Hours]])</f>
        <v>98.410000000000011</v>
      </c>
      <c r="J417" s="3">
        <f t="shared" si="18"/>
        <v>2.6083333333333334</v>
      </c>
      <c r="K417" s="4">
        <f>Table39[[#This Row],[RN Hours Contract (W/ Admin, DON)]]/Table39[[#This Row],[RN Hours (w/ Admin, DON)]]</f>
        <v>2.650475900145649E-2</v>
      </c>
      <c r="L417" s="3">
        <v>22.213888888888889</v>
      </c>
      <c r="M417" s="3">
        <v>1.1916666666666667</v>
      </c>
      <c r="N417" s="4">
        <f>Table39[[#This Row],[RN Hours Contract]]/Table39[[#This Row],[RN Hours]]</f>
        <v>5.364511691884457E-2</v>
      </c>
      <c r="O417" s="3">
        <v>69.351666666666674</v>
      </c>
      <c r="P417" s="3">
        <v>1.4166666666666667</v>
      </c>
      <c r="Q417" s="4">
        <f>Table39[[#This Row],[RN Admin Hours Contract]]/Table39[[#This Row],[RN Admin Hours]]</f>
        <v>2.0427290860589746E-2</v>
      </c>
      <c r="R417" s="3">
        <v>6.8444444444444441</v>
      </c>
      <c r="S417" s="3">
        <v>0</v>
      </c>
      <c r="T417" s="4">
        <f>Table39[[#This Row],[RN DON Hours Contract]]/Table39[[#This Row],[RN DON Hours]]</f>
        <v>0</v>
      </c>
      <c r="U417" s="3">
        <f>SUM(Table39[[#This Row],[LPN Hours]], Table39[[#This Row],[LPN Admin Hours]])</f>
        <v>74.61055555555555</v>
      </c>
      <c r="V417" s="3">
        <f>Table39[[#This Row],[LPN Hours Contract]]+Table39[[#This Row],[LPN Admin Hours Contract]]</f>
        <v>4.0027777777777782</v>
      </c>
      <c r="W417" s="4">
        <f t="shared" si="19"/>
        <v>5.3648947497747575E-2</v>
      </c>
      <c r="X417" s="3">
        <v>74.61055555555555</v>
      </c>
      <c r="Y417" s="3">
        <v>4.0027777777777782</v>
      </c>
      <c r="Z417" s="4">
        <f>Table39[[#This Row],[LPN Hours Contract]]/Table39[[#This Row],[LPN Hours]]</f>
        <v>5.3648947497747575E-2</v>
      </c>
      <c r="AA417" s="3">
        <v>0</v>
      </c>
      <c r="AB417" s="3">
        <v>0</v>
      </c>
      <c r="AC417" s="4">
        <v>0</v>
      </c>
      <c r="AD417" s="3">
        <f>SUM(Table39[[#This Row],[CNA Hours]], Table39[[#This Row],[NA in Training Hours]], Table39[[#This Row],[Med Aide/Tech Hours]])</f>
        <v>214.5</v>
      </c>
      <c r="AE417" s="3">
        <f>SUM(Table39[[#This Row],[CNA Hours Contract]], Table39[[#This Row],[NA in Training Hours Contract]], Table39[[#This Row],[Med Aide/Tech Hours Contract]])</f>
        <v>2.85</v>
      </c>
      <c r="AF417" s="4">
        <f>Table39[[#This Row],[CNA/NA/Med Aide Contract Hours]]/Table39[[#This Row],[Total CNA, NA in Training, Med Aide/Tech Hours]]</f>
        <v>1.3286713286713287E-2</v>
      </c>
      <c r="AG417" s="3">
        <v>214.5</v>
      </c>
      <c r="AH417" s="3">
        <v>2.85</v>
      </c>
      <c r="AI417" s="4">
        <f>Table39[[#This Row],[CNA Hours Contract]]/Table39[[#This Row],[CNA Hours]]</f>
        <v>1.3286713286713287E-2</v>
      </c>
      <c r="AJ417" s="3">
        <v>0</v>
      </c>
      <c r="AK417" s="3">
        <v>0</v>
      </c>
      <c r="AL417" s="4">
        <v>0</v>
      </c>
      <c r="AM417" s="3">
        <v>0</v>
      </c>
      <c r="AN417" s="3">
        <v>0</v>
      </c>
      <c r="AO417" s="4">
        <v>0</v>
      </c>
      <c r="AP417" s="1" t="s">
        <v>415</v>
      </c>
      <c r="AQ417" s="1">
        <v>3</v>
      </c>
    </row>
    <row r="418" spans="1:43" x14ac:dyDescent="0.2">
      <c r="A418" s="1" t="s">
        <v>681</v>
      </c>
      <c r="B418" s="1" t="s">
        <v>1107</v>
      </c>
      <c r="C418" s="1" t="s">
        <v>1629</v>
      </c>
      <c r="D418" s="1" t="s">
        <v>1730</v>
      </c>
      <c r="E418" s="3">
        <v>93.844444444444449</v>
      </c>
      <c r="F418" s="3">
        <f t="shared" si="20"/>
        <v>327.85277777777782</v>
      </c>
      <c r="G418" s="3">
        <f>SUM(Table39[[#This Row],[RN Hours Contract (W/ Admin, DON)]], Table39[[#This Row],[LPN Contract Hours (w/ Admin)]], Table39[[#This Row],[CNA/NA/Med Aide Contract Hours]])</f>
        <v>2.3861111111111111</v>
      </c>
      <c r="H418" s="4">
        <f>Table39[[#This Row],[Total Contract Hours]]/Table39[[#This Row],[Total Hours Nurse Staffing]]</f>
        <v>7.277995712845365E-3</v>
      </c>
      <c r="I418" s="3">
        <f>SUM(Table39[[#This Row],[RN Hours]], Table39[[#This Row],[RN Admin Hours]], Table39[[#This Row],[RN DON Hours]])</f>
        <v>65.341666666666669</v>
      </c>
      <c r="J418" s="3">
        <f t="shared" si="18"/>
        <v>0</v>
      </c>
      <c r="K418" s="4">
        <f>Table39[[#This Row],[RN Hours Contract (W/ Admin, DON)]]/Table39[[#This Row],[RN Hours (w/ Admin, DON)]]</f>
        <v>0</v>
      </c>
      <c r="L418" s="3">
        <v>44.125</v>
      </c>
      <c r="M418" s="3">
        <v>0</v>
      </c>
      <c r="N418" s="4">
        <f>Table39[[#This Row],[RN Hours Contract]]/Table39[[#This Row],[RN Hours]]</f>
        <v>0</v>
      </c>
      <c r="O418" s="3">
        <v>15.794444444444444</v>
      </c>
      <c r="P418" s="3">
        <v>0</v>
      </c>
      <c r="Q418" s="4">
        <f>Table39[[#This Row],[RN Admin Hours Contract]]/Table39[[#This Row],[RN Admin Hours]]</f>
        <v>0</v>
      </c>
      <c r="R418" s="3">
        <v>5.4222222222222225</v>
      </c>
      <c r="S418" s="3">
        <v>0</v>
      </c>
      <c r="T418" s="4">
        <f>Table39[[#This Row],[RN DON Hours Contract]]/Table39[[#This Row],[RN DON Hours]]</f>
        <v>0</v>
      </c>
      <c r="U418" s="3">
        <f>SUM(Table39[[#This Row],[LPN Hours]], Table39[[#This Row],[LPN Admin Hours]])</f>
        <v>69.227777777777774</v>
      </c>
      <c r="V418" s="3">
        <f>Table39[[#This Row],[LPN Hours Contract]]+Table39[[#This Row],[LPN Admin Hours Contract]]</f>
        <v>0</v>
      </c>
      <c r="W418" s="4">
        <f t="shared" si="19"/>
        <v>0</v>
      </c>
      <c r="X418" s="3">
        <v>69.227777777777774</v>
      </c>
      <c r="Y418" s="3">
        <v>0</v>
      </c>
      <c r="Z418" s="4">
        <f>Table39[[#This Row],[LPN Hours Contract]]/Table39[[#This Row],[LPN Hours]]</f>
        <v>0</v>
      </c>
      <c r="AA418" s="3">
        <v>0</v>
      </c>
      <c r="AB418" s="3">
        <v>0</v>
      </c>
      <c r="AC418" s="4">
        <v>0</v>
      </c>
      <c r="AD418" s="3">
        <f>SUM(Table39[[#This Row],[CNA Hours]], Table39[[#This Row],[NA in Training Hours]], Table39[[#This Row],[Med Aide/Tech Hours]])</f>
        <v>193.28333333333336</v>
      </c>
      <c r="AE418" s="3">
        <f>SUM(Table39[[#This Row],[CNA Hours Contract]], Table39[[#This Row],[NA in Training Hours Contract]], Table39[[#This Row],[Med Aide/Tech Hours Contract]])</f>
        <v>2.3861111111111111</v>
      </c>
      <c r="AF418" s="4">
        <f>Table39[[#This Row],[CNA/NA/Med Aide Contract Hours]]/Table39[[#This Row],[Total CNA, NA in Training, Med Aide/Tech Hours]]</f>
        <v>1.2345146733350578E-2</v>
      </c>
      <c r="AG418" s="3">
        <v>160.22777777777779</v>
      </c>
      <c r="AH418" s="3">
        <v>2.3861111111111111</v>
      </c>
      <c r="AI418" s="4">
        <f>Table39[[#This Row],[CNA Hours Contract]]/Table39[[#This Row],[CNA Hours]]</f>
        <v>1.4891994036267812E-2</v>
      </c>
      <c r="AJ418" s="3">
        <v>33.055555555555557</v>
      </c>
      <c r="AK418" s="3">
        <v>0</v>
      </c>
      <c r="AL418" s="4">
        <f>Table39[[#This Row],[NA in Training Hours Contract]]/Table39[[#This Row],[NA in Training Hours]]</f>
        <v>0</v>
      </c>
      <c r="AM418" s="3">
        <v>0</v>
      </c>
      <c r="AN418" s="3">
        <v>0</v>
      </c>
      <c r="AO418" s="4">
        <v>0</v>
      </c>
      <c r="AP418" s="1" t="s">
        <v>416</v>
      </c>
      <c r="AQ418" s="1">
        <v>3</v>
      </c>
    </row>
    <row r="419" spans="1:43" x14ac:dyDescent="0.2">
      <c r="A419" s="1" t="s">
        <v>681</v>
      </c>
      <c r="B419" s="1" t="s">
        <v>1108</v>
      </c>
      <c r="C419" s="1" t="s">
        <v>1414</v>
      </c>
      <c r="D419" s="1" t="s">
        <v>1749</v>
      </c>
      <c r="E419" s="3">
        <v>42.022222222222226</v>
      </c>
      <c r="F419" s="3">
        <f t="shared" si="20"/>
        <v>138.74744444444445</v>
      </c>
      <c r="G419" s="3">
        <f>SUM(Table39[[#This Row],[RN Hours Contract (W/ Admin, DON)]], Table39[[#This Row],[LPN Contract Hours (w/ Admin)]], Table39[[#This Row],[CNA/NA/Med Aide Contract Hours]])</f>
        <v>3.4416666666666669</v>
      </c>
      <c r="H419" s="4">
        <f>Table39[[#This Row],[Total Contract Hours]]/Table39[[#This Row],[Total Hours Nurse Staffing]]</f>
        <v>2.4805261678493378E-2</v>
      </c>
      <c r="I419" s="3">
        <f>SUM(Table39[[#This Row],[RN Hours]], Table39[[#This Row],[RN Admin Hours]], Table39[[#This Row],[RN DON Hours]])</f>
        <v>34.833333333333336</v>
      </c>
      <c r="J419" s="3">
        <f t="shared" si="18"/>
        <v>0</v>
      </c>
      <c r="K419" s="4">
        <f>Table39[[#This Row],[RN Hours Contract (W/ Admin, DON)]]/Table39[[#This Row],[RN Hours (w/ Admin, DON)]]</f>
        <v>0</v>
      </c>
      <c r="L419" s="3">
        <v>24.494444444444444</v>
      </c>
      <c r="M419" s="3">
        <v>0</v>
      </c>
      <c r="N419" s="4">
        <f>Table39[[#This Row],[RN Hours Contract]]/Table39[[#This Row],[RN Hours]]</f>
        <v>0</v>
      </c>
      <c r="O419" s="3">
        <v>5.5055555555555555</v>
      </c>
      <c r="P419" s="3">
        <v>0</v>
      </c>
      <c r="Q419" s="4">
        <f>Table39[[#This Row],[RN Admin Hours Contract]]/Table39[[#This Row],[RN Admin Hours]]</f>
        <v>0</v>
      </c>
      <c r="R419" s="3">
        <v>4.833333333333333</v>
      </c>
      <c r="S419" s="3">
        <v>0</v>
      </c>
      <c r="T419" s="4">
        <f>Table39[[#This Row],[RN DON Hours Contract]]/Table39[[#This Row],[RN DON Hours]]</f>
        <v>0</v>
      </c>
      <c r="U419" s="3">
        <f>SUM(Table39[[#This Row],[LPN Hours]], Table39[[#This Row],[LPN Admin Hours]])</f>
        <v>40.644666666666666</v>
      </c>
      <c r="V419" s="3">
        <f>Table39[[#This Row],[LPN Hours Contract]]+Table39[[#This Row],[LPN Admin Hours Contract]]</f>
        <v>3.3583333333333334</v>
      </c>
      <c r="W419" s="4">
        <f t="shared" si="19"/>
        <v>8.2626666885364214E-2</v>
      </c>
      <c r="X419" s="3">
        <v>40.644666666666666</v>
      </c>
      <c r="Y419" s="3">
        <v>3.3583333333333334</v>
      </c>
      <c r="Z419" s="4">
        <f>Table39[[#This Row],[LPN Hours Contract]]/Table39[[#This Row],[LPN Hours]]</f>
        <v>8.2626666885364214E-2</v>
      </c>
      <c r="AA419" s="3">
        <v>0</v>
      </c>
      <c r="AB419" s="3">
        <v>0</v>
      </c>
      <c r="AC419" s="4">
        <v>0</v>
      </c>
      <c r="AD419" s="3">
        <f>SUM(Table39[[#This Row],[CNA Hours]], Table39[[#This Row],[NA in Training Hours]], Table39[[#This Row],[Med Aide/Tech Hours]])</f>
        <v>63.269444444444446</v>
      </c>
      <c r="AE419" s="3">
        <f>SUM(Table39[[#This Row],[CNA Hours Contract]], Table39[[#This Row],[NA in Training Hours Contract]], Table39[[#This Row],[Med Aide/Tech Hours Contract]])</f>
        <v>8.3333333333333329E-2</v>
      </c>
      <c r="AF419" s="4">
        <f>Table39[[#This Row],[CNA/NA/Med Aide Contract Hours]]/Table39[[#This Row],[Total CNA, NA in Training, Med Aide/Tech Hours]]</f>
        <v>1.317118145497651E-3</v>
      </c>
      <c r="AG419" s="3">
        <v>58.030555555555559</v>
      </c>
      <c r="AH419" s="3">
        <v>8.3333333333333329E-2</v>
      </c>
      <c r="AI419" s="4">
        <f>Table39[[#This Row],[CNA Hours Contract]]/Table39[[#This Row],[CNA Hours]]</f>
        <v>1.4360250825714422E-3</v>
      </c>
      <c r="AJ419" s="3">
        <v>5.2388888888888889</v>
      </c>
      <c r="AK419" s="3">
        <v>0</v>
      </c>
      <c r="AL419" s="4">
        <f>Table39[[#This Row],[NA in Training Hours Contract]]/Table39[[#This Row],[NA in Training Hours]]</f>
        <v>0</v>
      </c>
      <c r="AM419" s="3">
        <v>0</v>
      </c>
      <c r="AN419" s="3">
        <v>0</v>
      </c>
      <c r="AO419" s="4">
        <v>0</v>
      </c>
      <c r="AP419" s="1" t="s">
        <v>417</v>
      </c>
      <c r="AQ419" s="1">
        <v>3</v>
      </c>
    </row>
    <row r="420" spans="1:43" x14ac:dyDescent="0.2">
      <c r="A420" s="1" t="s">
        <v>681</v>
      </c>
      <c r="B420" s="1" t="s">
        <v>1109</v>
      </c>
      <c r="C420" s="1" t="s">
        <v>1416</v>
      </c>
      <c r="D420" s="1" t="s">
        <v>1718</v>
      </c>
      <c r="E420" s="3">
        <v>99.111111111111114</v>
      </c>
      <c r="F420" s="3">
        <f t="shared" si="20"/>
        <v>321.6583333333333</v>
      </c>
      <c r="G420" s="3">
        <f>SUM(Table39[[#This Row],[RN Hours Contract (W/ Admin, DON)]], Table39[[#This Row],[LPN Contract Hours (w/ Admin)]], Table39[[#This Row],[CNA/NA/Med Aide Contract Hours]])</f>
        <v>0</v>
      </c>
      <c r="H420" s="4">
        <f>Table39[[#This Row],[Total Contract Hours]]/Table39[[#This Row],[Total Hours Nurse Staffing]]</f>
        <v>0</v>
      </c>
      <c r="I420" s="3">
        <f>SUM(Table39[[#This Row],[RN Hours]], Table39[[#This Row],[RN Admin Hours]], Table39[[#This Row],[RN DON Hours]])</f>
        <v>63.413888888888891</v>
      </c>
      <c r="J420" s="3">
        <f t="shared" si="18"/>
        <v>0</v>
      </c>
      <c r="K420" s="4">
        <f>Table39[[#This Row],[RN Hours Contract (W/ Admin, DON)]]/Table39[[#This Row],[RN Hours (w/ Admin, DON)]]</f>
        <v>0</v>
      </c>
      <c r="L420" s="3">
        <v>42.791666666666664</v>
      </c>
      <c r="M420" s="3">
        <v>0</v>
      </c>
      <c r="N420" s="4">
        <f>Table39[[#This Row],[RN Hours Contract]]/Table39[[#This Row],[RN Hours]]</f>
        <v>0</v>
      </c>
      <c r="O420" s="3">
        <v>15.377777777777778</v>
      </c>
      <c r="P420" s="3">
        <v>0</v>
      </c>
      <c r="Q420" s="4">
        <f>Table39[[#This Row],[RN Admin Hours Contract]]/Table39[[#This Row],[RN Admin Hours]]</f>
        <v>0</v>
      </c>
      <c r="R420" s="3">
        <v>5.2444444444444445</v>
      </c>
      <c r="S420" s="3">
        <v>0</v>
      </c>
      <c r="T420" s="4">
        <f>Table39[[#This Row],[RN DON Hours Contract]]/Table39[[#This Row],[RN DON Hours]]</f>
        <v>0</v>
      </c>
      <c r="U420" s="3">
        <f>SUM(Table39[[#This Row],[LPN Hours]], Table39[[#This Row],[LPN Admin Hours]])</f>
        <v>78.49722222222222</v>
      </c>
      <c r="V420" s="3">
        <f>Table39[[#This Row],[LPN Hours Contract]]+Table39[[#This Row],[LPN Admin Hours Contract]]</f>
        <v>0</v>
      </c>
      <c r="W420" s="4">
        <f t="shared" si="19"/>
        <v>0</v>
      </c>
      <c r="X420" s="3">
        <v>76.55</v>
      </c>
      <c r="Y420" s="3">
        <v>0</v>
      </c>
      <c r="Z420" s="4">
        <f>Table39[[#This Row],[LPN Hours Contract]]/Table39[[#This Row],[LPN Hours]]</f>
        <v>0</v>
      </c>
      <c r="AA420" s="3">
        <v>1.9472222222222222</v>
      </c>
      <c r="AB420" s="3">
        <v>0</v>
      </c>
      <c r="AC420" s="4">
        <f>Table39[[#This Row],[LPN Admin Hours Contract]]/Table39[[#This Row],[LPN Admin Hours]]</f>
        <v>0</v>
      </c>
      <c r="AD420" s="3">
        <f>SUM(Table39[[#This Row],[CNA Hours]], Table39[[#This Row],[NA in Training Hours]], Table39[[#This Row],[Med Aide/Tech Hours]])</f>
        <v>179.74722222222223</v>
      </c>
      <c r="AE420" s="3">
        <f>SUM(Table39[[#This Row],[CNA Hours Contract]], Table39[[#This Row],[NA in Training Hours Contract]], Table39[[#This Row],[Med Aide/Tech Hours Contract]])</f>
        <v>0</v>
      </c>
      <c r="AF420" s="4">
        <f>Table39[[#This Row],[CNA/NA/Med Aide Contract Hours]]/Table39[[#This Row],[Total CNA, NA in Training, Med Aide/Tech Hours]]</f>
        <v>0</v>
      </c>
      <c r="AG420" s="3">
        <v>148.58333333333334</v>
      </c>
      <c r="AH420" s="3">
        <v>0</v>
      </c>
      <c r="AI420" s="4">
        <f>Table39[[#This Row],[CNA Hours Contract]]/Table39[[#This Row],[CNA Hours]]</f>
        <v>0</v>
      </c>
      <c r="AJ420" s="3">
        <v>31.163888888888888</v>
      </c>
      <c r="AK420" s="3">
        <v>0</v>
      </c>
      <c r="AL420" s="4">
        <f>Table39[[#This Row],[NA in Training Hours Contract]]/Table39[[#This Row],[NA in Training Hours]]</f>
        <v>0</v>
      </c>
      <c r="AM420" s="3">
        <v>0</v>
      </c>
      <c r="AN420" s="3">
        <v>0</v>
      </c>
      <c r="AO420" s="4">
        <v>0</v>
      </c>
      <c r="AP420" s="1" t="s">
        <v>418</v>
      </c>
      <c r="AQ420" s="1">
        <v>3</v>
      </c>
    </row>
    <row r="421" spans="1:43" x14ac:dyDescent="0.2">
      <c r="A421" s="1" t="s">
        <v>681</v>
      </c>
      <c r="B421" s="1" t="s">
        <v>1110</v>
      </c>
      <c r="C421" s="1" t="s">
        <v>1576</v>
      </c>
      <c r="D421" s="1" t="s">
        <v>1720</v>
      </c>
      <c r="E421" s="3">
        <v>110.6</v>
      </c>
      <c r="F421" s="3">
        <f t="shared" si="20"/>
        <v>442.21411111111109</v>
      </c>
      <c r="G421" s="3">
        <f>SUM(Table39[[#This Row],[RN Hours Contract (W/ Admin, DON)]], Table39[[#This Row],[LPN Contract Hours (w/ Admin)]], Table39[[#This Row],[CNA/NA/Med Aide Contract Hours]])</f>
        <v>0</v>
      </c>
      <c r="H421" s="4">
        <f>Table39[[#This Row],[Total Contract Hours]]/Table39[[#This Row],[Total Hours Nurse Staffing]]</f>
        <v>0</v>
      </c>
      <c r="I421" s="3">
        <f>SUM(Table39[[#This Row],[RN Hours]], Table39[[#This Row],[RN Admin Hours]], Table39[[#This Row],[RN DON Hours]])</f>
        <v>118.77022222222222</v>
      </c>
      <c r="J421" s="3">
        <f t="shared" si="18"/>
        <v>0</v>
      </c>
      <c r="K421" s="4">
        <f>Table39[[#This Row],[RN Hours Contract (W/ Admin, DON)]]/Table39[[#This Row],[RN Hours (w/ Admin, DON)]]</f>
        <v>0</v>
      </c>
      <c r="L421" s="3">
        <v>71.520222222222216</v>
      </c>
      <c r="M421" s="3">
        <v>0</v>
      </c>
      <c r="N421" s="4">
        <f>Table39[[#This Row],[RN Hours Contract]]/Table39[[#This Row],[RN Hours]]</f>
        <v>0</v>
      </c>
      <c r="O421" s="3">
        <v>43.161111111111111</v>
      </c>
      <c r="P421" s="3">
        <v>0</v>
      </c>
      <c r="Q421" s="4">
        <f>Table39[[#This Row],[RN Admin Hours Contract]]/Table39[[#This Row],[RN Admin Hours]]</f>
        <v>0</v>
      </c>
      <c r="R421" s="3">
        <v>4.0888888888888886</v>
      </c>
      <c r="S421" s="3">
        <v>0</v>
      </c>
      <c r="T421" s="4">
        <f>Table39[[#This Row],[RN DON Hours Contract]]/Table39[[#This Row],[RN DON Hours]]</f>
        <v>0</v>
      </c>
      <c r="U421" s="3">
        <f>SUM(Table39[[#This Row],[LPN Hours]], Table39[[#This Row],[LPN Admin Hours]])</f>
        <v>89.660444444444437</v>
      </c>
      <c r="V421" s="3">
        <f>Table39[[#This Row],[LPN Hours Contract]]+Table39[[#This Row],[LPN Admin Hours Contract]]</f>
        <v>0</v>
      </c>
      <c r="W421" s="4">
        <f t="shared" si="19"/>
        <v>0</v>
      </c>
      <c r="X421" s="3">
        <v>89.660444444444437</v>
      </c>
      <c r="Y421" s="3">
        <v>0</v>
      </c>
      <c r="Z421" s="4">
        <f>Table39[[#This Row],[LPN Hours Contract]]/Table39[[#This Row],[LPN Hours]]</f>
        <v>0</v>
      </c>
      <c r="AA421" s="3">
        <v>0</v>
      </c>
      <c r="AB421" s="3">
        <v>0</v>
      </c>
      <c r="AC421" s="4">
        <v>0</v>
      </c>
      <c r="AD421" s="3">
        <f>SUM(Table39[[#This Row],[CNA Hours]], Table39[[#This Row],[NA in Training Hours]], Table39[[#This Row],[Med Aide/Tech Hours]])</f>
        <v>233.78344444444446</v>
      </c>
      <c r="AE421" s="3">
        <f>SUM(Table39[[#This Row],[CNA Hours Contract]], Table39[[#This Row],[NA in Training Hours Contract]], Table39[[#This Row],[Med Aide/Tech Hours Contract]])</f>
        <v>0</v>
      </c>
      <c r="AF421" s="4">
        <f>Table39[[#This Row],[CNA/NA/Med Aide Contract Hours]]/Table39[[#This Row],[Total CNA, NA in Training, Med Aide/Tech Hours]]</f>
        <v>0</v>
      </c>
      <c r="AG421" s="3">
        <v>217.70122222222224</v>
      </c>
      <c r="AH421" s="3">
        <v>0</v>
      </c>
      <c r="AI421" s="4">
        <f>Table39[[#This Row],[CNA Hours Contract]]/Table39[[#This Row],[CNA Hours]]</f>
        <v>0</v>
      </c>
      <c r="AJ421" s="3">
        <v>16.082222222222224</v>
      </c>
      <c r="AK421" s="3">
        <v>0</v>
      </c>
      <c r="AL421" s="4">
        <f>Table39[[#This Row],[NA in Training Hours Contract]]/Table39[[#This Row],[NA in Training Hours]]</f>
        <v>0</v>
      </c>
      <c r="AM421" s="3">
        <v>0</v>
      </c>
      <c r="AN421" s="3">
        <v>0</v>
      </c>
      <c r="AO421" s="4">
        <v>0</v>
      </c>
      <c r="AP421" s="1" t="s">
        <v>419</v>
      </c>
      <c r="AQ421" s="1">
        <v>3</v>
      </c>
    </row>
    <row r="422" spans="1:43" x14ac:dyDescent="0.2">
      <c r="A422" s="1" t="s">
        <v>681</v>
      </c>
      <c r="B422" s="1" t="s">
        <v>1111</v>
      </c>
      <c r="C422" s="1" t="s">
        <v>1633</v>
      </c>
      <c r="D422" s="1" t="s">
        <v>1688</v>
      </c>
      <c r="E422" s="3">
        <v>133.52222222222221</v>
      </c>
      <c r="F422" s="3">
        <f t="shared" si="20"/>
        <v>372.07811111111113</v>
      </c>
      <c r="G422" s="3">
        <f>SUM(Table39[[#This Row],[RN Hours Contract (W/ Admin, DON)]], Table39[[#This Row],[LPN Contract Hours (w/ Admin)]], Table39[[#This Row],[CNA/NA/Med Aide Contract Hours]])</f>
        <v>1.3972222222222221</v>
      </c>
      <c r="H422" s="4">
        <f>Table39[[#This Row],[Total Contract Hours]]/Table39[[#This Row],[Total Hours Nurse Staffing]]</f>
        <v>3.7551852164853074E-3</v>
      </c>
      <c r="I422" s="3">
        <f>SUM(Table39[[#This Row],[RN Hours]], Table39[[#This Row],[RN Admin Hours]], Table39[[#This Row],[RN DON Hours]])</f>
        <v>51.87222222222222</v>
      </c>
      <c r="J422" s="3">
        <f t="shared" si="18"/>
        <v>0.7</v>
      </c>
      <c r="K422" s="4">
        <f>Table39[[#This Row],[RN Hours Contract (W/ Admin, DON)]]/Table39[[#This Row],[RN Hours (w/ Admin, DON)]]</f>
        <v>1.3494698511299133E-2</v>
      </c>
      <c r="L422" s="3">
        <v>39.027777777777779</v>
      </c>
      <c r="M422" s="3">
        <v>0.7</v>
      </c>
      <c r="N422" s="4">
        <f>Table39[[#This Row],[RN Hours Contract]]/Table39[[#This Row],[RN Hours]]</f>
        <v>1.793594306049822E-2</v>
      </c>
      <c r="O422" s="3">
        <v>7.8666666666666663</v>
      </c>
      <c r="P422" s="3">
        <v>0</v>
      </c>
      <c r="Q422" s="4">
        <f>Table39[[#This Row],[RN Admin Hours Contract]]/Table39[[#This Row],[RN Admin Hours]]</f>
        <v>0</v>
      </c>
      <c r="R422" s="3">
        <v>4.9777777777777779</v>
      </c>
      <c r="S422" s="3">
        <v>0</v>
      </c>
      <c r="T422" s="4">
        <f>Table39[[#This Row],[RN DON Hours Contract]]/Table39[[#This Row],[RN DON Hours]]</f>
        <v>0</v>
      </c>
      <c r="U422" s="3">
        <f>SUM(Table39[[#This Row],[LPN Hours]], Table39[[#This Row],[LPN Admin Hours]])</f>
        <v>120.33066666666667</v>
      </c>
      <c r="V422" s="3">
        <f>Table39[[#This Row],[LPN Hours Contract]]+Table39[[#This Row],[LPN Admin Hours Contract]]</f>
        <v>8.611111111111111E-2</v>
      </c>
      <c r="W422" s="4">
        <f t="shared" si="19"/>
        <v>7.1562066010696446E-4</v>
      </c>
      <c r="X422" s="3">
        <v>114.93622222222223</v>
      </c>
      <c r="Y422" s="3">
        <v>8.611111111111111E-2</v>
      </c>
      <c r="Z422" s="4">
        <f>Table39[[#This Row],[LPN Hours Contract]]/Table39[[#This Row],[LPN Hours]]</f>
        <v>7.4920777319982285E-4</v>
      </c>
      <c r="AA422" s="3">
        <v>5.3944444444444448</v>
      </c>
      <c r="AB422" s="3">
        <v>0</v>
      </c>
      <c r="AC422" s="4">
        <f>Table39[[#This Row],[LPN Admin Hours Contract]]/Table39[[#This Row],[LPN Admin Hours]]</f>
        <v>0</v>
      </c>
      <c r="AD422" s="3">
        <f>SUM(Table39[[#This Row],[CNA Hours]], Table39[[#This Row],[NA in Training Hours]], Table39[[#This Row],[Med Aide/Tech Hours]])</f>
        <v>199.87522222222225</v>
      </c>
      <c r="AE422" s="3">
        <f>SUM(Table39[[#This Row],[CNA Hours Contract]], Table39[[#This Row],[NA in Training Hours Contract]], Table39[[#This Row],[Med Aide/Tech Hours Contract]])</f>
        <v>0.61111111111111116</v>
      </c>
      <c r="AF422" s="4">
        <f>Table39[[#This Row],[CNA/NA/Med Aide Contract Hours]]/Table39[[#This Row],[Total CNA, NA in Training, Med Aide/Tech Hours]]</f>
        <v>3.0574630727948603E-3</v>
      </c>
      <c r="AG422" s="3">
        <v>125.1918888888889</v>
      </c>
      <c r="AH422" s="3">
        <v>0</v>
      </c>
      <c r="AI422" s="4">
        <f>Table39[[#This Row],[CNA Hours Contract]]/Table39[[#This Row],[CNA Hours]]</f>
        <v>0</v>
      </c>
      <c r="AJ422" s="3">
        <v>74.683333333333337</v>
      </c>
      <c r="AK422" s="3">
        <v>0.61111111111111116</v>
      </c>
      <c r="AL422" s="4">
        <f>Table39[[#This Row],[NA in Training Hours Contract]]/Table39[[#This Row],[NA in Training Hours]]</f>
        <v>8.1826973145875184E-3</v>
      </c>
      <c r="AM422" s="3">
        <v>0</v>
      </c>
      <c r="AN422" s="3">
        <v>0</v>
      </c>
      <c r="AO422" s="4">
        <v>0</v>
      </c>
      <c r="AP422" s="1" t="s">
        <v>420</v>
      </c>
      <c r="AQ422" s="1">
        <v>3</v>
      </c>
    </row>
    <row r="423" spans="1:43" x14ac:dyDescent="0.2">
      <c r="A423" s="1" t="s">
        <v>681</v>
      </c>
      <c r="B423" s="1" t="s">
        <v>1112</v>
      </c>
      <c r="C423" s="1" t="s">
        <v>1531</v>
      </c>
      <c r="D423" s="1" t="s">
        <v>1717</v>
      </c>
      <c r="E423" s="3">
        <v>17.277777777777779</v>
      </c>
      <c r="F423" s="3">
        <f t="shared" si="20"/>
        <v>63.597222222222229</v>
      </c>
      <c r="G423" s="3">
        <f>SUM(Table39[[#This Row],[RN Hours Contract (W/ Admin, DON)]], Table39[[#This Row],[LPN Contract Hours (w/ Admin)]], Table39[[#This Row],[CNA/NA/Med Aide Contract Hours]])</f>
        <v>2.5444444444444447</v>
      </c>
      <c r="H423" s="4">
        <f>Table39[[#This Row],[Total Contract Hours]]/Table39[[#This Row],[Total Hours Nurse Staffing]]</f>
        <v>4.0008735531775495E-2</v>
      </c>
      <c r="I423" s="3">
        <f>SUM(Table39[[#This Row],[RN Hours]], Table39[[#This Row],[RN Admin Hours]], Table39[[#This Row],[RN DON Hours]])</f>
        <v>32.163888888888891</v>
      </c>
      <c r="J423" s="3">
        <f t="shared" si="18"/>
        <v>0.45833333333333331</v>
      </c>
      <c r="K423" s="4">
        <f>Table39[[#This Row],[RN Hours Contract (W/ Admin, DON)]]/Table39[[#This Row],[RN Hours (w/ Admin, DON)]]</f>
        <v>1.4249935227567146E-2</v>
      </c>
      <c r="L423" s="3">
        <v>25.233333333333334</v>
      </c>
      <c r="M423" s="3">
        <v>0.45833333333333331</v>
      </c>
      <c r="N423" s="4">
        <f>Table39[[#This Row],[RN Hours Contract]]/Table39[[#This Row],[RN Hours]]</f>
        <v>1.8163804491413475E-2</v>
      </c>
      <c r="O423" s="3">
        <v>2.1805555555555554</v>
      </c>
      <c r="P423" s="3">
        <v>0</v>
      </c>
      <c r="Q423" s="4">
        <f>Table39[[#This Row],[RN Admin Hours Contract]]/Table39[[#This Row],[RN Admin Hours]]</f>
        <v>0</v>
      </c>
      <c r="R423" s="3">
        <v>4.75</v>
      </c>
      <c r="S423" s="3">
        <v>0</v>
      </c>
      <c r="T423" s="4">
        <f>Table39[[#This Row],[RN DON Hours Contract]]/Table39[[#This Row],[RN DON Hours]]</f>
        <v>0</v>
      </c>
      <c r="U423" s="3">
        <f>SUM(Table39[[#This Row],[LPN Hours]], Table39[[#This Row],[LPN Admin Hours]])</f>
        <v>0</v>
      </c>
      <c r="V423" s="3">
        <f>Table39[[#This Row],[LPN Hours Contract]]+Table39[[#This Row],[LPN Admin Hours Contract]]</f>
        <v>0</v>
      </c>
      <c r="W423" s="4">
        <v>0</v>
      </c>
      <c r="X423" s="3">
        <v>0</v>
      </c>
      <c r="Y423" s="3">
        <v>0</v>
      </c>
      <c r="Z423" s="4">
        <v>0</v>
      </c>
      <c r="AA423" s="3">
        <v>0</v>
      </c>
      <c r="AB423" s="3">
        <v>0</v>
      </c>
      <c r="AC423" s="4">
        <v>0</v>
      </c>
      <c r="AD423" s="3">
        <f>SUM(Table39[[#This Row],[CNA Hours]], Table39[[#This Row],[NA in Training Hours]], Table39[[#This Row],[Med Aide/Tech Hours]])</f>
        <v>31.433333333333334</v>
      </c>
      <c r="AE423" s="3">
        <f>SUM(Table39[[#This Row],[CNA Hours Contract]], Table39[[#This Row],[NA in Training Hours Contract]], Table39[[#This Row],[Med Aide/Tech Hours Contract]])</f>
        <v>2.0861111111111112</v>
      </c>
      <c r="AF423" s="4">
        <f>Table39[[#This Row],[CNA/NA/Med Aide Contract Hours]]/Table39[[#This Row],[Total CNA, NA in Training, Med Aide/Tech Hours]]</f>
        <v>6.636620714033227E-2</v>
      </c>
      <c r="AG423" s="3">
        <v>31.433333333333334</v>
      </c>
      <c r="AH423" s="3">
        <v>2.0861111111111112</v>
      </c>
      <c r="AI423" s="4">
        <f>Table39[[#This Row],[CNA Hours Contract]]/Table39[[#This Row],[CNA Hours]]</f>
        <v>6.636620714033227E-2</v>
      </c>
      <c r="AJ423" s="3">
        <v>0</v>
      </c>
      <c r="AK423" s="3">
        <v>0</v>
      </c>
      <c r="AL423" s="4">
        <v>0</v>
      </c>
      <c r="AM423" s="3">
        <v>0</v>
      </c>
      <c r="AN423" s="3">
        <v>0</v>
      </c>
      <c r="AO423" s="4">
        <v>0</v>
      </c>
      <c r="AP423" s="1" t="s">
        <v>421</v>
      </c>
      <c r="AQ423" s="1">
        <v>3</v>
      </c>
    </row>
    <row r="424" spans="1:43" x14ac:dyDescent="0.2">
      <c r="A424" s="1" t="s">
        <v>681</v>
      </c>
      <c r="B424" s="1" t="s">
        <v>1113</v>
      </c>
      <c r="C424" s="1" t="s">
        <v>1472</v>
      </c>
      <c r="D424" s="1" t="s">
        <v>1721</v>
      </c>
      <c r="E424" s="3">
        <v>165.21111111111111</v>
      </c>
      <c r="F424" s="3">
        <f t="shared" si="20"/>
        <v>692.04333333333329</v>
      </c>
      <c r="G424" s="3">
        <f>SUM(Table39[[#This Row],[RN Hours Contract (W/ Admin, DON)]], Table39[[#This Row],[LPN Contract Hours (w/ Admin)]], Table39[[#This Row],[CNA/NA/Med Aide Contract Hours]])</f>
        <v>133.99055555555555</v>
      </c>
      <c r="H424" s="4">
        <f>Table39[[#This Row],[Total Contract Hours]]/Table39[[#This Row],[Total Hours Nurse Staffing]]</f>
        <v>0.19361584614964703</v>
      </c>
      <c r="I424" s="3">
        <f>SUM(Table39[[#This Row],[RN Hours]], Table39[[#This Row],[RN Admin Hours]], Table39[[#This Row],[RN DON Hours]])</f>
        <v>130.61133333333333</v>
      </c>
      <c r="J424" s="3">
        <f t="shared" si="18"/>
        <v>5.7891111111111098</v>
      </c>
      <c r="K424" s="4">
        <f>Table39[[#This Row],[RN Hours Contract (W/ Admin, DON)]]/Table39[[#This Row],[RN Hours (w/ Admin, DON)]]</f>
        <v>4.4323191283383599E-2</v>
      </c>
      <c r="L424" s="3">
        <v>106.17244444444445</v>
      </c>
      <c r="M424" s="3">
        <v>5.7891111111111098</v>
      </c>
      <c r="N424" s="4">
        <f>Table39[[#This Row],[RN Hours Contract]]/Table39[[#This Row],[RN Hours]]</f>
        <v>5.4525551722983137E-2</v>
      </c>
      <c r="O424" s="3">
        <v>22.927777777777777</v>
      </c>
      <c r="P424" s="3">
        <v>0</v>
      </c>
      <c r="Q424" s="4">
        <f>Table39[[#This Row],[RN Admin Hours Contract]]/Table39[[#This Row],[RN Admin Hours]]</f>
        <v>0</v>
      </c>
      <c r="R424" s="3">
        <v>1.5111111111111111</v>
      </c>
      <c r="S424" s="3">
        <v>0</v>
      </c>
      <c r="T424" s="4">
        <f>Table39[[#This Row],[RN DON Hours Contract]]/Table39[[#This Row],[RN DON Hours]]</f>
        <v>0</v>
      </c>
      <c r="U424" s="3">
        <f>SUM(Table39[[#This Row],[LPN Hours]], Table39[[#This Row],[LPN Admin Hours]])</f>
        <v>152.6201111111111</v>
      </c>
      <c r="V424" s="3">
        <f>Table39[[#This Row],[LPN Hours Contract]]+Table39[[#This Row],[LPN Admin Hours Contract]]</f>
        <v>21.33955555555556</v>
      </c>
      <c r="W424" s="4">
        <f t="shared" si="19"/>
        <v>0.13982138658004153</v>
      </c>
      <c r="X424" s="3">
        <v>138.73122222222221</v>
      </c>
      <c r="Y424" s="3">
        <v>21.33955555555556</v>
      </c>
      <c r="Z424" s="4">
        <f>Table39[[#This Row],[LPN Hours Contract]]/Table39[[#This Row],[LPN Hours]]</f>
        <v>0.15381941580081712</v>
      </c>
      <c r="AA424" s="3">
        <v>13.888888888888889</v>
      </c>
      <c r="AB424" s="3">
        <v>0</v>
      </c>
      <c r="AC424" s="4">
        <f>Table39[[#This Row],[LPN Admin Hours Contract]]/Table39[[#This Row],[LPN Admin Hours]]</f>
        <v>0</v>
      </c>
      <c r="AD424" s="3">
        <f>SUM(Table39[[#This Row],[CNA Hours]], Table39[[#This Row],[NA in Training Hours]], Table39[[#This Row],[Med Aide/Tech Hours]])</f>
        <v>408.81188888888886</v>
      </c>
      <c r="AE424" s="3">
        <f>SUM(Table39[[#This Row],[CNA Hours Contract]], Table39[[#This Row],[NA in Training Hours Contract]], Table39[[#This Row],[Med Aide/Tech Hours Contract]])</f>
        <v>106.86188888888888</v>
      </c>
      <c r="AF424" s="4">
        <f>Table39[[#This Row],[CNA/NA/Med Aide Contract Hours]]/Table39[[#This Row],[Total CNA, NA in Training, Med Aide/Tech Hours]]</f>
        <v>0.26139623575852738</v>
      </c>
      <c r="AG424" s="3">
        <v>408.28411111111109</v>
      </c>
      <c r="AH424" s="3">
        <v>106.86188888888888</v>
      </c>
      <c r="AI424" s="4">
        <f>Table39[[#This Row],[CNA Hours Contract]]/Table39[[#This Row],[CNA Hours]]</f>
        <v>0.26173413557062797</v>
      </c>
      <c r="AJ424" s="3">
        <v>0.52777777777777779</v>
      </c>
      <c r="AK424" s="3">
        <v>0</v>
      </c>
      <c r="AL424" s="4">
        <f>Table39[[#This Row],[NA in Training Hours Contract]]/Table39[[#This Row],[NA in Training Hours]]</f>
        <v>0</v>
      </c>
      <c r="AM424" s="3">
        <v>0</v>
      </c>
      <c r="AN424" s="3">
        <v>0</v>
      </c>
      <c r="AO424" s="4">
        <v>0</v>
      </c>
      <c r="AP424" s="1" t="s">
        <v>422</v>
      </c>
      <c r="AQ424" s="1">
        <v>3</v>
      </c>
    </row>
    <row r="425" spans="1:43" x14ac:dyDescent="0.2">
      <c r="A425" s="1" t="s">
        <v>681</v>
      </c>
      <c r="B425" s="1" t="s">
        <v>1114</v>
      </c>
      <c r="C425" s="1" t="s">
        <v>1443</v>
      </c>
      <c r="D425" s="1" t="s">
        <v>1727</v>
      </c>
      <c r="E425" s="3">
        <v>104.33333333333333</v>
      </c>
      <c r="F425" s="3">
        <f t="shared" si="20"/>
        <v>409.02777777777777</v>
      </c>
      <c r="G425" s="3">
        <f>SUM(Table39[[#This Row],[RN Hours Contract (W/ Admin, DON)]], Table39[[#This Row],[LPN Contract Hours (w/ Admin)]], Table39[[#This Row],[CNA/NA/Med Aide Contract Hours]])</f>
        <v>0</v>
      </c>
      <c r="H425" s="4">
        <f>Table39[[#This Row],[Total Contract Hours]]/Table39[[#This Row],[Total Hours Nurse Staffing]]</f>
        <v>0</v>
      </c>
      <c r="I425" s="3">
        <f>SUM(Table39[[#This Row],[RN Hours]], Table39[[#This Row],[RN Admin Hours]], Table39[[#This Row],[RN DON Hours]])</f>
        <v>80.908333333333331</v>
      </c>
      <c r="J425" s="3">
        <f t="shared" ref="J425:J488" si="21">SUM(M425,P425,S425)</f>
        <v>0</v>
      </c>
      <c r="K425" s="4">
        <f>Table39[[#This Row],[RN Hours Contract (W/ Admin, DON)]]/Table39[[#This Row],[RN Hours (w/ Admin, DON)]]</f>
        <v>0</v>
      </c>
      <c r="L425" s="3">
        <v>59.841666666666669</v>
      </c>
      <c r="M425" s="3">
        <v>0</v>
      </c>
      <c r="N425" s="4">
        <f>Table39[[#This Row],[RN Hours Contract]]/Table39[[#This Row],[RN Hours]]</f>
        <v>0</v>
      </c>
      <c r="O425" s="3">
        <v>15.466666666666667</v>
      </c>
      <c r="P425" s="3">
        <v>0</v>
      </c>
      <c r="Q425" s="4">
        <f>Table39[[#This Row],[RN Admin Hours Contract]]/Table39[[#This Row],[RN Admin Hours]]</f>
        <v>0</v>
      </c>
      <c r="R425" s="3">
        <v>5.6</v>
      </c>
      <c r="S425" s="3">
        <v>0</v>
      </c>
      <c r="T425" s="4">
        <f>Table39[[#This Row],[RN DON Hours Contract]]/Table39[[#This Row],[RN DON Hours]]</f>
        <v>0</v>
      </c>
      <c r="U425" s="3">
        <f>SUM(Table39[[#This Row],[LPN Hours]], Table39[[#This Row],[LPN Admin Hours]])</f>
        <v>103.83333333333333</v>
      </c>
      <c r="V425" s="3">
        <f>Table39[[#This Row],[LPN Hours Contract]]+Table39[[#This Row],[LPN Admin Hours Contract]]</f>
        <v>0</v>
      </c>
      <c r="W425" s="4">
        <f t="shared" ref="W425:W488" si="22">V425/U425</f>
        <v>0</v>
      </c>
      <c r="X425" s="3">
        <v>103.83333333333333</v>
      </c>
      <c r="Y425" s="3">
        <v>0</v>
      </c>
      <c r="Z425" s="4">
        <f>Table39[[#This Row],[LPN Hours Contract]]/Table39[[#This Row],[LPN Hours]]</f>
        <v>0</v>
      </c>
      <c r="AA425" s="3">
        <v>0</v>
      </c>
      <c r="AB425" s="3">
        <v>0</v>
      </c>
      <c r="AC425" s="4">
        <v>0</v>
      </c>
      <c r="AD425" s="3">
        <f>SUM(Table39[[#This Row],[CNA Hours]], Table39[[#This Row],[NA in Training Hours]], Table39[[#This Row],[Med Aide/Tech Hours]])</f>
        <v>224.2861111111111</v>
      </c>
      <c r="AE425" s="3">
        <f>SUM(Table39[[#This Row],[CNA Hours Contract]], Table39[[#This Row],[NA in Training Hours Contract]], Table39[[#This Row],[Med Aide/Tech Hours Contract]])</f>
        <v>0</v>
      </c>
      <c r="AF425" s="4">
        <f>Table39[[#This Row],[CNA/NA/Med Aide Contract Hours]]/Table39[[#This Row],[Total CNA, NA in Training, Med Aide/Tech Hours]]</f>
        <v>0</v>
      </c>
      <c r="AG425" s="3">
        <v>224.2861111111111</v>
      </c>
      <c r="AH425" s="3">
        <v>0</v>
      </c>
      <c r="AI425" s="4">
        <f>Table39[[#This Row],[CNA Hours Contract]]/Table39[[#This Row],[CNA Hours]]</f>
        <v>0</v>
      </c>
      <c r="AJ425" s="3">
        <v>0</v>
      </c>
      <c r="AK425" s="3">
        <v>0</v>
      </c>
      <c r="AL425" s="4">
        <v>0</v>
      </c>
      <c r="AM425" s="3">
        <v>0</v>
      </c>
      <c r="AN425" s="3">
        <v>0</v>
      </c>
      <c r="AO425" s="4">
        <v>0</v>
      </c>
      <c r="AP425" s="1" t="s">
        <v>423</v>
      </c>
      <c r="AQ425" s="1">
        <v>3</v>
      </c>
    </row>
    <row r="426" spans="1:43" x14ac:dyDescent="0.2">
      <c r="A426" s="1" t="s">
        <v>681</v>
      </c>
      <c r="B426" s="1" t="s">
        <v>1115</v>
      </c>
      <c r="C426" s="1" t="s">
        <v>1596</v>
      </c>
      <c r="D426" s="1" t="s">
        <v>1730</v>
      </c>
      <c r="E426" s="3">
        <v>25.233333333333334</v>
      </c>
      <c r="F426" s="3">
        <f t="shared" si="20"/>
        <v>97.63055555555556</v>
      </c>
      <c r="G426" s="3">
        <f>SUM(Table39[[#This Row],[RN Hours Contract (W/ Admin, DON)]], Table39[[#This Row],[LPN Contract Hours (w/ Admin)]], Table39[[#This Row],[CNA/NA/Med Aide Contract Hours]])</f>
        <v>3.0777777777777775</v>
      </c>
      <c r="H426" s="4">
        <f>Table39[[#This Row],[Total Contract Hours]]/Table39[[#This Row],[Total Hours Nurse Staffing]]</f>
        <v>3.1524738953537995E-2</v>
      </c>
      <c r="I426" s="3">
        <f>SUM(Table39[[#This Row],[RN Hours]], Table39[[#This Row],[RN Admin Hours]], Table39[[#This Row],[RN DON Hours]])</f>
        <v>27.777777777777779</v>
      </c>
      <c r="J426" s="3">
        <f t="shared" si="21"/>
        <v>2.2777777777777777</v>
      </c>
      <c r="K426" s="4">
        <f>Table39[[#This Row],[RN Hours Contract (W/ Admin, DON)]]/Table39[[#This Row],[RN Hours (w/ Admin, DON)]]</f>
        <v>8.199999999999999E-2</v>
      </c>
      <c r="L426" s="3">
        <v>19.794444444444444</v>
      </c>
      <c r="M426" s="3">
        <v>2.2777777777777777</v>
      </c>
      <c r="N426" s="4">
        <f>Table39[[#This Row],[RN Hours Contract]]/Table39[[#This Row],[RN Hours]]</f>
        <v>0.11507156890261015</v>
      </c>
      <c r="O426" s="3">
        <v>1.7</v>
      </c>
      <c r="P426" s="3">
        <v>0</v>
      </c>
      <c r="Q426" s="4">
        <f>Table39[[#This Row],[RN Admin Hours Contract]]/Table39[[#This Row],[RN Admin Hours]]</f>
        <v>0</v>
      </c>
      <c r="R426" s="3">
        <v>6.2833333333333332</v>
      </c>
      <c r="S426" s="3">
        <v>0</v>
      </c>
      <c r="T426" s="4">
        <f>Table39[[#This Row],[RN DON Hours Contract]]/Table39[[#This Row],[RN DON Hours]]</f>
        <v>0</v>
      </c>
      <c r="U426" s="3">
        <f>SUM(Table39[[#This Row],[LPN Hours]], Table39[[#This Row],[LPN Admin Hours]])</f>
        <v>26.222222222222221</v>
      </c>
      <c r="V426" s="3">
        <f>Table39[[#This Row],[LPN Hours Contract]]+Table39[[#This Row],[LPN Admin Hours Contract]]</f>
        <v>0</v>
      </c>
      <c r="W426" s="4">
        <f t="shared" si="22"/>
        <v>0</v>
      </c>
      <c r="X426" s="3">
        <v>24.963888888888889</v>
      </c>
      <c r="Y426" s="3">
        <v>0</v>
      </c>
      <c r="Z426" s="4">
        <f>Table39[[#This Row],[LPN Hours Contract]]/Table39[[#This Row],[LPN Hours]]</f>
        <v>0</v>
      </c>
      <c r="AA426" s="3">
        <v>1.2583333333333333</v>
      </c>
      <c r="AB426" s="3">
        <v>0</v>
      </c>
      <c r="AC426" s="4">
        <f>Table39[[#This Row],[LPN Admin Hours Contract]]/Table39[[#This Row],[LPN Admin Hours]]</f>
        <v>0</v>
      </c>
      <c r="AD426" s="3">
        <f>SUM(Table39[[#This Row],[CNA Hours]], Table39[[#This Row],[NA in Training Hours]], Table39[[#This Row],[Med Aide/Tech Hours]])</f>
        <v>43.630555555555553</v>
      </c>
      <c r="AE426" s="3">
        <f>SUM(Table39[[#This Row],[CNA Hours Contract]], Table39[[#This Row],[NA in Training Hours Contract]], Table39[[#This Row],[Med Aide/Tech Hours Contract]])</f>
        <v>0.8</v>
      </c>
      <c r="AF426" s="4">
        <f>Table39[[#This Row],[CNA/NA/Med Aide Contract Hours]]/Table39[[#This Row],[Total CNA, NA in Training, Med Aide/Tech Hours]]</f>
        <v>1.8335773858789078E-2</v>
      </c>
      <c r="AG426" s="3">
        <v>43.630555555555553</v>
      </c>
      <c r="AH426" s="3">
        <v>0.8</v>
      </c>
      <c r="AI426" s="4">
        <f>Table39[[#This Row],[CNA Hours Contract]]/Table39[[#This Row],[CNA Hours]]</f>
        <v>1.8335773858789078E-2</v>
      </c>
      <c r="AJ426" s="3">
        <v>0</v>
      </c>
      <c r="AK426" s="3">
        <v>0</v>
      </c>
      <c r="AL426" s="4">
        <v>0</v>
      </c>
      <c r="AM426" s="3">
        <v>0</v>
      </c>
      <c r="AN426" s="3">
        <v>0</v>
      </c>
      <c r="AO426" s="4">
        <v>0</v>
      </c>
      <c r="AP426" s="1" t="s">
        <v>424</v>
      </c>
      <c r="AQ426" s="1">
        <v>3</v>
      </c>
    </row>
    <row r="427" spans="1:43" x14ac:dyDescent="0.2">
      <c r="A427" s="1" t="s">
        <v>681</v>
      </c>
      <c r="B427" s="1" t="s">
        <v>1116</v>
      </c>
      <c r="C427" s="1" t="s">
        <v>1477</v>
      </c>
      <c r="D427" s="1" t="s">
        <v>1725</v>
      </c>
      <c r="E427" s="3">
        <v>64.87777777777778</v>
      </c>
      <c r="F427" s="3">
        <f t="shared" si="20"/>
        <v>235.65566666666666</v>
      </c>
      <c r="G427" s="3">
        <f>SUM(Table39[[#This Row],[RN Hours Contract (W/ Admin, DON)]], Table39[[#This Row],[LPN Contract Hours (w/ Admin)]], Table39[[#This Row],[CNA/NA/Med Aide Contract Hours]])</f>
        <v>7.508</v>
      </c>
      <c r="H427" s="4">
        <f>Table39[[#This Row],[Total Contract Hours]]/Table39[[#This Row],[Total Hours Nurse Staffing]]</f>
        <v>3.1860044386795988E-2</v>
      </c>
      <c r="I427" s="3">
        <f>SUM(Table39[[#This Row],[RN Hours]], Table39[[#This Row],[RN Admin Hours]], Table39[[#This Row],[RN DON Hours]])</f>
        <v>49.445666666666668</v>
      </c>
      <c r="J427" s="3">
        <f t="shared" si="21"/>
        <v>0</v>
      </c>
      <c r="K427" s="4">
        <f>Table39[[#This Row],[RN Hours Contract (W/ Admin, DON)]]/Table39[[#This Row],[RN Hours (w/ Admin, DON)]]</f>
        <v>0</v>
      </c>
      <c r="L427" s="3">
        <v>33.934555555555555</v>
      </c>
      <c r="M427" s="3">
        <v>0</v>
      </c>
      <c r="N427" s="4">
        <f>Table39[[#This Row],[RN Hours Contract]]/Table39[[#This Row],[RN Hours]]</f>
        <v>0</v>
      </c>
      <c r="O427" s="3">
        <v>10.444444444444445</v>
      </c>
      <c r="P427" s="3">
        <v>0</v>
      </c>
      <c r="Q427" s="4">
        <f>Table39[[#This Row],[RN Admin Hours Contract]]/Table39[[#This Row],[RN Admin Hours]]</f>
        <v>0</v>
      </c>
      <c r="R427" s="3">
        <v>5.0666666666666664</v>
      </c>
      <c r="S427" s="3">
        <v>0</v>
      </c>
      <c r="T427" s="4">
        <f>Table39[[#This Row],[RN DON Hours Contract]]/Table39[[#This Row],[RN DON Hours]]</f>
        <v>0</v>
      </c>
      <c r="U427" s="3">
        <f>SUM(Table39[[#This Row],[LPN Hours]], Table39[[#This Row],[LPN Admin Hours]])</f>
        <v>63.768111111111118</v>
      </c>
      <c r="V427" s="3">
        <f>Table39[[#This Row],[LPN Hours Contract]]+Table39[[#This Row],[LPN Admin Hours Contract]]</f>
        <v>1.2333333333333334</v>
      </c>
      <c r="W427" s="4">
        <f t="shared" si="22"/>
        <v>1.9340910556129586E-2</v>
      </c>
      <c r="X427" s="3">
        <v>58.568111111111115</v>
      </c>
      <c r="Y427" s="3">
        <v>1.2333333333333334</v>
      </c>
      <c r="Z427" s="4">
        <f>Table39[[#This Row],[LPN Hours Contract]]/Table39[[#This Row],[LPN Hours]]</f>
        <v>2.1058103290945204E-2</v>
      </c>
      <c r="AA427" s="3">
        <v>5.2</v>
      </c>
      <c r="AB427" s="3">
        <v>0</v>
      </c>
      <c r="AC427" s="4">
        <f>Table39[[#This Row],[LPN Admin Hours Contract]]/Table39[[#This Row],[LPN Admin Hours]]</f>
        <v>0</v>
      </c>
      <c r="AD427" s="3">
        <f>SUM(Table39[[#This Row],[CNA Hours]], Table39[[#This Row],[NA in Training Hours]], Table39[[#This Row],[Med Aide/Tech Hours]])</f>
        <v>122.4418888888889</v>
      </c>
      <c r="AE427" s="3">
        <f>SUM(Table39[[#This Row],[CNA Hours Contract]], Table39[[#This Row],[NA in Training Hours Contract]], Table39[[#This Row],[Med Aide/Tech Hours Contract]])</f>
        <v>6.2746666666666666</v>
      </c>
      <c r="AF427" s="4">
        <f>Table39[[#This Row],[CNA/NA/Med Aide Contract Hours]]/Table39[[#This Row],[Total CNA, NA in Training, Med Aide/Tech Hours]]</f>
        <v>5.1246078638664871E-2</v>
      </c>
      <c r="AG427" s="3">
        <v>116.97533333333334</v>
      </c>
      <c r="AH427" s="3">
        <v>6.2746666666666666</v>
      </c>
      <c r="AI427" s="4">
        <f>Table39[[#This Row],[CNA Hours Contract]]/Table39[[#This Row],[CNA Hours]]</f>
        <v>5.3640938545448325E-2</v>
      </c>
      <c r="AJ427" s="3">
        <v>5.4665555555555567</v>
      </c>
      <c r="AK427" s="3">
        <v>0</v>
      </c>
      <c r="AL427" s="4">
        <f>Table39[[#This Row],[NA in Training Hours Contract]]/Table39[[#This Row],[NA in Training Hours]]</f>
        <v>0</v>
      </c>
      <c r="AM427" s="3">
        <v>0</v>
      </c>
      <c r="AN427" s="3">
        <v>0</v>
      </c>
      <c r="AO427" s="4">
        <v>0</v>
      </c>
      <c r="AP427" s="1" t="s">
        <v>425</v>
      </c>
      <c r="AQ427" s="1">
        <v>3</v>
      </c>
    </row>
    <row r="428" spans="1:43" x14ac:dyDescent="0.2">
      <c r="A428" s="1" t="s">
        <v>681</v>
      </c>
      <c r="B428" s="1" t="s">
        <v>1117</v>
      </c>
      <c r="C428" s="1" t="s">
        <v>1634</v>
      </c>
      <c r="D428" s="1" t="s">
        <v>1688</v>
      </c>
      <c r="E428" s="3">
        <v>26.18888888888889</v>
      </c>
      <c r="F428" s="3">
        <f t="shared" si="20"/>
        <v>186.0611111111111</v>
      </c>
      <c r="G428" s="3">
        <f>SUM(Table39[[#This Row],[RN Hours Contract (W/ Admin, DON)]], Table39[[#This Row],[LPN Contract Hours (w/ Admin)]], Table39[[#This Row],[CNA/NA/Med Aide Contract Hours]])</f>
        <v>0</v>
      </c>
      <c r="H428" s="4">
        <f>Table39[[#This Row],[Total Contract Hours]]/Table39[[#This Row],[Total Hours Nurse Staffing]]</f>
        <v>0</v>
      </c>
      <c r="I428" s="3">
        <f>SUM(Table39[[#This Row],[RN Hours]], Table39[[#This Row],[RN Admin Hours]], Table39[[#This Row],[RN DON Hours]])</f>
        <v>71.505555555555546</v>
      </c>
      <c r="J428" s="3">
        <f t="shared" si="21"/>
        <v>0</v>
      </c>
      <c r="K428" s="4">
        <f>Table39[[#This Row],[RN Hours Contract (W/ Admin, DON)]]/Table39[[#This Row],[RN Hours (w/ Admin, DON)]]</f>
        <v>0</v>
      </c>
      <c r="L428" s="3">
        <v>57.327777777777776</v>
      </c>
      <c r="M428" s="3">
        <v>0</v>
      </c>
      <c r="N428" s="4">
        <f>Table39[[#This Row],[RN Hours Contract]]/Table39[[#This Row],[RN Hours]]</f>
        <v>0</v>
      </c>
      <c r="O428" s="3">
        <v>9.1999999999999993</v>
      </c>
      <c r="P428" s="3">
        <v>0</v>
      </c>
      <c r="Q428" s="4">
        <f>Table39[[#This Row],[RN Admin Hours Contract]]/Table39[[#This Row],[RN Admin Hours]]</f>
        <v>0</v>
      </c>
      <c r="R428" s="3">
        <v>4.9777777777777779</v>
      </c>
      <c r="S428" s="3">
        <v>0</v>
      </c>
      <c r="T428" s="4">
        <f>Table39[[#This Row],[RN DON Hours Contract]]/Table39[[#This Row],[RN DON Hours]]</f>
        <v>0</v>
      </c>
      <c r="U428" s="3">
        <f>SUM(Table39[[#This Row],[LPN Hours]], Table39[[#This Row],[LPN Admin Hours]])</f>
        <v>0</v>
      </c>
      <c r="V428" s="3">
        <f>Table39[[#This Row],[LPN Hours Contract]]+Table39[[#This Row],[LPN Admin Hours Contract]]</f>
        <v>0</v>
      </c>
      <c r="W428" s="4">
        <v>0</v>
      </c>
      <c r="X428" s="3">
        <v>0</v>
      </c>
      <c r="Y428" s="3">
        <v>0</v>
      </c>
      <c r="Z428" s="4">
        <v>0</v>
      </c>
      <c r="AA428" s="3">
        <v>0</v>
      </c>
      <c r="AB428" s="3">
        <v>0</v>
      </c>
      <c r="AC428" s="4">
        <v>0</v>
      </c>
      <c r="AD428" s="3">
        <f>SUM(Table39[[#This Row],[CNA Hours]], Table39[[#This Row],[NA in Training Hours]], Table39[[#This Row],[Med Aide/Tech Hours]])</f>
        <v>114.55555555555556</v>
      </c>
      <c r="AE428" s="3">
        <f>SUM(Table39[[#This Row],[CNA Hours Contract]], Table39[[#This Row],[NA in Training Hours Contract]], Table39[[#This Row],[Med Aide/Tech Hours Contract]])</f>
        <v>0</v>
      </c>
      <c r="AF428" s="4">
        <f>Table39[[#This Row],[CNA/NA/Med Aide Contract Hours]]/Table39[[#This Row],[Total CNA, NA in Training, Med Aide/Tech Hours]]</f>
        <v>0</v>
      </c>
      <c r="AG428" s="3">
        <v>114.55555555555556</v>
      </c>
      <c r="AH428" s="3">
        <v>0</v>
      </c>
      <c r="AI428" s="4">
        <f>Table39[[#This Row],[CNA Hours Contract]]/Table39[[#This Row],[CNA Hours]]</f>
        <v>0</v>
      </c>
      <c r="AJ428" s="3">
        <v>0</v>
      </c>
      <c r="AK428" s="3">
        <v>0</v>
      </c>
      <c r="AL428" s="4">
        <v>0</v>
      </c>
      <c r="AM428" s="3">
        <v>0</v>
      </c>
      <c r="AN428" s="3">
        <v>0</v>
      </c>
      <c r="AO428" s="4">
        <v>0</v>
      </c>
      <c r="AP428" s="1" t="s">
        <v>426</v>
      </c>
      <c r="AQ428" s="1">
        <v>3</v>
      </c>
    </row>
    <row r="429" spans="1:43" x14ac:dyDescent="0.2">
      <c r="A429" s="1" t="s">
        <v>681</v>
      </c>
      <c r="B429" s="1" t="s">
        <v>684</v>
      </c>
      <c r="C429" s="1" t="s">
        <v>1619</v>
      </c>
      <c r="D429" s="1" t="s">
        <v>1721</v>
      </c>
      <c r="E429" s="3">
        <v>88.488888888888894</v>
      </c>
      <c r="F429" s="3">
        <f t="shared" si="20"/>
        <v>329.53511111111106</v>
      </c>
      <c r="G429" s="3">
        <f>SUM(Table39[[#This Row],[RN Hours Contract (W/ Admin, DON)]], Table39[[#This Row],[LPN Contract Hours (w/ Admin)]], Table39[[#This Row],[CNA/NA/Med Aide Contract Hours]])</f>
        <v>53.304555555555552</v>
      </c>
      <c r="H429" s="4">
        <f>Table39[[#This Row],[Total Contract Hours]]/Table39[[#This Row],[Total Hours Nurse Staffing]]</f>
        <v>0.16175683184661491</v>
      </c>
      <c r="I429" s="3">
        <f>SUM(Table39[[#This Row],[RN Hours]], Table39[[#This Row],[RN Admin Hours]], Table39[[#This Row],[RN DON Hours]])</f>
        <v>69.504888888888885</v>
      </c>
      <c r="J429" s="3">
        <f t="shared" si="21"/>
        <v>9.8798888888888907</v>
      </c>
      <c r="K429" s="4">
        <f>Table39[[#This Row],[RN Hours Contract (W/ Admin, DON)]]/Table39[[#This Row],[RN Hours (w/ Admin, DON)]]</f>
        <v>0.14214667553361557</v>
      </c>
      <c r="L429" s="3">
        <v>29.874333333333333</v>
      </c>
      <c r="M429" s="3">
        <v>9.8798888888888907</v>
      </c>
      <c r="N429" s="4">
        <f>Table39[[#This Row],[RN Hours Contract]]/Table39[[#This Row],[RN Hours]]</f>
        <v>0.33071495784192306</v>
      </c>
      <c r="O429" s="3">
        <v>34.030555555555559</v>
      </c>
      <c r="P429" s="3">
        <v>0</v>
      </c>
      <c r="Q429" s="4">
        <f>Table39[[#This Row],[RN Admin Hours Contract]]/Table39[[#This Row],[RN Admin Hours]]</f>
        <v>0</v>
      </c>
      <c r="R429" s="3">
        <v>5.6</v>
      </c>
      <c r="S429" s="3">
        <v>0</v>
      </c>
      <c r="T429" s="4">
        <f>Table39[[#This Row],[RN DON Hours Contract]]/Table39[[#This Row],[RN DON Hours]]</f>
        <v>0</v>
      </c>
      <c r="U429" s="3">
        <f>SUM(Table39[[#This Row],[LPN Hours]], Table39[[#This Row],[LPN Admin Hours]])</f>
        <v>82.353666666666669</v>
      </c>
      <c r="V429" s="3">
        <f>Table39[[#This Row],[LPN Hours Contract]]+Table39[[#This Row],[LPN Admin Hours Contract]]</f>
        <v>11.40088888888889</v>
      </c>
      <c r="W429" s="4">
        <f t="shared" si="22"/>
        <v>0.13843814550522612</v>
      </c>
      <c r="X429" s="3">
        <v>80.453666666666663</v>
      </c>
      <c r="Y429" s="3">
        <v>11.40088888888889</v>
      </c>
      <c r="Z429" s="4">
        <f>Table39[[#This Row],[LPN Hours Contract]]/Table39[[#This Row],[LPN Hours]]</f>
        <v>0.14170751143170052</v>
      </c>
      <c r="AA429" s="3">
        <v>1.9</v>
      </c>
      <c r="AB429" s="3">
        <v>0</v>
      </c>
      <c r="AC429" s="4">
        <f>Table39[[#This Row],[LPN Admin Hours Contract]]/Table39[[#This Row],[LPN Admin Hours]]</f>
        <v>0</v>
      </c>
      <c r="AD429" s="3">
        <f>SUM(Table39[[#This Row],[CNA Hours]], Table39[[#This Row],[NA in Training Hours]], Table39[[#This Row],[Med Aide/Tech Hours]])</f>
        <v>177.67655555555555</v>
      </c>
      <c r="AE429" s="3">
        <f>SUM(Table39[[#This Row],[CNA Hours Contract]], Table39[[#This Row],[NA in Training Hours Contract]], Table39[[#This Row],[Med Aide/Tech Hours Contract]])</f>
        <v>32.023777777777774</v>
      </c>
      <c r="AF429" s="4">
        <f>Table39[[#This Row],[CNA/NA/Med Aide Contract Hours]]/Table39[[#This Row],[Total CNA, NA in Training, Med Aide/Tech Hours]]</f>
        <v>0.1802363720843555</v>
      </c>
      <c r="AG429" s="3">
        <v>177.67655555555555</v>
      </c>
      <c r="AH429" s="3">
        <v>32.023777777777774</v>
      </c>
      <c r="AI429" s="4">
        <f>Table39[[#This Row],[CNA Hours Contract]]/Table39[[#This Row],[CNA Hours]]</f>
        <v>0.1802363720843555</v>
      </c>
      <c r="AJ429" s="3">
        <v>0</v>
      </c>
      <c r="AK429" s="3">
        <v>0</v>
      </c>
      <c r="AL429" s="4">
        <v>0</v>
      </c>
      <c r="AM429" s="3">
        <v>0</v>
      </c>
      <c r="AN429" s="3">
        <v>0</v>
      </c>
      <c r="AO429" s="4">
        <v>0</v>
      </c>
      <c r="AP429" s="1" t="s">
        <v>427</v>
      </c>
      <c r="AQ429" s="1">
        <v>3</v>
      </c>
    </row>
    <row r="430" spans="1:43" x14ac:dyDescent="0.2">
      <c r="A430" s="1" t="s">
        <v>681</v>
      </c>
      <c r="B430" s="1" t="s">
        <v>1118</v>
      </c>
      <c r="C430" s="1" t="s">
        <v>1381</v>
      </c>
      <c r="D430" s="1" t="s">
        <v>1714</v>
      </c>
      <c r="E430" s="3">
        <v>43.2</v>
      </c>
      <c r="F430" s="3">
        <f t="shared" si="20"/>
        <v>236.07777777777778</v>
      </c>
      <c r="G430" s="3">
        <f>SUM(Table39[[#This Row],[RN Hours Contract (W/ Admin, DON)]], Table39[[#This Row],[LPN Contract Hours (w/ Admin)]], Table39[[#This Row],[CNA/NA/Med Aide Contract Hours]])</f>
        <v>8.3333333333333329E-2</v>
      </c>
      <c r="H430" s="4">
        <f>Table39[[#This Row],[Total Contract Hours]]/Table39[[#This Row],[Total Hours Nurse Staffing]]</f>
        <v>3.5299101049559933E-4</v>
      </c>
      <c r="I430" s="3">
        <f>SUM(Table39[[#This Row],[RN Hours]], Table39[[#This Row],[RN Admin Hours]], Table39[[#This Row],[RN DON Hours]])</f>
        <v>41.872222222222227</v>
      </c>
      <c r="J430" s="3">
        <f t="shared" si="21"/>
        <v>0</v>
      </c>
      <c r="K430" s="4">
        <f>Table39[[#This Row],[RN Hours Contract (W/ Admin, DON)]]/Table39[[#This Row],[RN Hours (w/ Admin, DON)]]</f>
        <v>0</v>
      </c>
      <c r="L430" s="3">
        <v>30.261111111111113</v>
      </c>
      <c r="M430" s="3">
        <v>0</v>
      </c>
      <c r="N430" s="4">
        <f>Table39[[#This Row],[RN Hours Contract]]/Table39[[#This Row],[RN Hours]]</f>
        <v>0</v>
      </c>
      <c r="O430" s="3">
        <v>5.7444444444444445</v>
      </c>
      <c r="P430" s="3">
        <v>0</v>
      </c>
      <c r="Q430" s="4">
        <f>Table39[[#This Row],[RN Admin Hours Contract]]/Table39[[#This Row],[RN Admin Hours]]</f>
        <v>0</v>
      </c>
      <c r="R430" s="3">
        <v>5.8666666666666663</v>
      </c>
      <c r="S430" s="3">
        <v>0</v>
      </c>
      <c r="T430" s="4">
        <f>Table39[[#This Row],[RN DON Hours Contract]]/Table39[[#This Row],[RN DON Hours]]</f>
        <v>0</v>
      </c>
      <c r="U430" s="3">
        <f>SUM(Table39[[#This Row],[LPN Hours]], Table39[[#This Row],[LPN Admin Hours]])</f>
        <v>44.644444444444446</v>
      </c>
      <c r="V430" s="3">
        <f>Table39[[#This Row],[LPN Hours Contract]]+Table39[[#This Row],[LPN Admin Hours Contract]]</f>
        <v>0</v>
      </c>
      <c r="W430" s="4">
        <f t="shared" si="22"/>
        <v>0</v>
      </c>
      <c r="X430" s="3">
        <v>44.644444444444446</v>
      </c>
      <c r="Y430" s="3">
        <v>0</v>
      </c>
      <c r="Z430" s="4">
        <f>Table39[[#This Row],[LPN Hours Contract]]/Table39[[#This Row],[LPN Hours]]</f>
        <v>0</v>
      </c>
      <c r="AA430" s="3">
        <v>0</v>
      </c>
      <c r="AB430" s="3">
        <v>0</v>
      </c>
      <c r="AC430" s="4">
        <v>0</v>
      </c>
      <c r="AD430" s="3">
        <f>SUM(Table39[[#This Row],[CNA Hours]], Table39[[#This Row],[NA in Training Hours]], Table39[[#This Row],[Med Aide/Tech Hours]])</f>
        <v>149.5611111111111</v>
      </c>
      <c r="AE430" s="3">
        <f>SUM(Table39[[#This Row],[CNA Hours Contract]], Table39[[#This Row],[NA in Training Hours Contract]], Table39[[#This Row],[Med Aide/Tech Hours Contract]])</f>
        <v>8.3333333333333329E-2</v>
      </c>
      <c r="AF430" s="4">
        <f>Table39[[#This Row],[CNA/NA/Med Aide Contract Hours]]/Table39[[#This Row],[Total CNA, NA in Training, Med Aide/Tech Hours]]</f>
        <v>5.5718584005051816E-4</v>
      </c>
      <c r="AG430" s="3">
        <v>149.5611111111111</v>
      </c>
      <c r="AH430" s="3">
        <v>8.3333333333333329E-2</v>
      </c>
      <c r="AI430" s="4">
        <f>Table39[[#This Row],[CNA Hours Contract]]/Table39[[#This Row],[CNA Hours]]</f>
        <v>5.5718584005051816E-4</v>
      </c>
      <c r="AJ430" s="3">
        <v>0</v>
      </c>
      <c r="AK430" s="3">
        <v>0</v>
      </c>
      <c r="AL430" s="4">
        <v>0</v>
      </c>
      <c r="AM430" s="3">
        <v>0</v>
      </c>
      <c r="AN430" s="3">
        <v>0</v>
      </c>
      <c r="AO430" s="4">
        <v>0</v>
      </c>
      <c r="AP430" s="1" t="s">
        <v>428</v>
      </c>
      <c r="AQ430" s="1">
        <v>3</v>
      </c>
    </row>
    <row r="431" spans="1:43" x14ac:dyDescent="0.2">
      <c r="A431" s="1" t="s">
        <v>681</v>
      </c>
      <c r="B431" s="1" t="s">
        <v>1119</v>
      </c>
      <c r="C431" s="1" t="s">
        <v>1372</v>
      </c>
      <c r="D431" s="1" t="s">
        <v>1689</v>
      </c>
      <c r="E431" s="3">
        <v>63.722222222222221</v>
      </c>
      <c r="F431" s="3">
        <f t="shared" si="20"/>
        <v>234.5638888888889</v>
      </c>
      <c r="G431" s="3">
        <f>SUM(Table39[[#This Row],[RN Hours Contract (W/ Admin, DON)]], Table39[[#This Row],[LPN Contract Hours (w/ Admin)]], Table39[[#This Row],[CNA/NA/Med Aide Contract Hours]])</f>
        <v>0</v>
      </c>
      <c r="H431" s="4">
        <f>Table39[[#This Row],[Total Contract Hours]]/Table39[[#This Row],[Total Hours Nurse Staffing]]</f>
        <v>0</v>
      </c>
      <c r="I431" s="3">
        <f>SUM(Table39[[#This Row],[RN Hours]], Table39[[#This Row],[RN Admin Hours]], Table39[[#This Row],[RN DON Hours]])</f>
        <v>51.416666666666664</v>
      </c>
      <c r="J431" s="3">
        <f t="shared" si="21"/>
        <v>0</v>
      </c>
      <c r="K431" s="4">
        <f>Table39[[#This Row],[RN Hours Contract (W/ Admin, DON)]]/Table39[[#This Row],[RN Hours (w/ Admin, DON)]]</f>
        <v>0</v>
      </c>
      <c r="L431" s="3">
        <v>24.405555555555555</v>
      </c>
      <c r="M431" s="3">
        <v>0</v>
      </c>
      <c r="N431" s="4">
        <f>Table39[[#This Row],[RN Hours Contract]]/Table39[[#This Row],[RN Hours]]</f>
        <v>0</v>
      </c>
      <c r="O431" s="3">
        <v>21.788888888888888</v>
      </c>
      <c r="P431" s="3">
        <v>0</v>
      </c>
      <c r="Q431" s="4">
        <f>Table39[[#This Row],[RN Admin Hours Contract]]/Table39[[#This Row],[RN Admin Hours]]</f>
        <v>0</v>
      </c>
      <c r="R431" s="3">
        <v>5.2222222222222223</v>
      </c>
      <c r="S431" s="3">
        <v>0</v>
      </c>
      <c r="T431" s="4">
        <f>Table39[[#This Row],[RN DON Hours Contract]]/Table39[[#This Row],[RN DON Hours]]</f>
        <v>0</v>
      </c>
      <c r="U431" s="3">
        <f>SUM(Table39[[#This Row],[LPN Hours]], Table39[[#This Row],[LPN Admin Hours]])</f>
        <v>76.733333333333334</v>
      </c>
      <c r="V431" s="3">
        <f>Table39[[#This Row],[LPN Hours Contract]]+Table39[[#This Row],[LPN Admin Hours Contract]]</f>
        <v>0</v>
      </c>
      <c r="W431" s="4">
        <f t="shared" si="22"/>
        <v>0</v>
      </c>
      <c r="X431" s="3">
        <v>71.311111111111117</v>
      </c>
      <c r="Y431" s="3">
        <v>0</v>
      </c>
      <c r="Z431" s="4">
        <f>Table39[[#This Row],[LPN Hours Contract]]/Table39[[#This Row],[LPN Hours]]</f>
        <v>0</v>
      </c>
      <c r="AA431" s="3">
        <v>5.4222222222222225</v>
      </c>
      <c r="AB431" s="3">
        <v>0</v>
      </c>
      <c r="AC431" s="4">
        <f>Table39[[#This Row],[LPN Admin Hours Contract]]/Table39[[#This Row],[LPN Admin Hours]]</f>
        <v>0</v>
      </c>
      <c r="AD431" s="3">
        <f>SUM(Table39[[#This Row],[CNA Hours]], Table39[[#This Row],[NA in Training Hours]], Table39[[#This Row],[Med Aide/Tech Hours]])</f>
        <v>106.41388888888889</v>
      </c>
      <c r="AE431" s="3">
        <f>SUM(Table39[[#This Row],[CNA Hours Contract]], Table39[[#This Row],[NA in Training Hours Contract]], Table39[[#This Row],[Med Aide/Tech Hours Contract]])</f>
        <v>0</v>
      </c>
      <c r="AF431" s="4">
        <f>Table39[[#This Row],[CNA/NA/Med Aide Contract Hours]]/Table39[[#This Row],[Total CNA, NA in Training, Med Aide/Tech Hours]]</f>
        <v>0</v>
      </c>
      <c r="AG431" s="3">
        <v>106.41388888888889</v>
      </c>
      <c r="AH431" s="3">
        <v>0</v>
      </c>
      <c r="AI431" s="4">
        <f>Table39[[#This Row],[CNA Hours Contract]]/Table39[[#This Row],[CNA Hours]]</f>
        <v>0</v>
      </c>
      <c r="AJ431" s="3">
        <v>0</v>
      </c>
      <c r="AK431" s="3">
        <v>0</v>
      </c>
      <c r="AL431" s="4">
        <v>0</v>
      </c>
      <c r="AM431" s="3">
        <v>0</v>
      </c>
      <c r="AN431" s="3">
        <v>0</v>
      </c>
      <c r="AO431" s="4">
        <v>0</v>
      </c>
      <c r="AP431" s="1" t="s">
        <v>429</v>
      </c>
      <c r="AQ431" s="1">
        <v>3</v>
      </c>
    </row>
    <row r="432" spans="1:43" x14ac:dyDescent="0.2">
      <c r="A432" s="1" t="s">
        <v>681</v>
      </c>
      <c r="B432" s="1" t="s">
        <v>1120</v>
      </c>
      <c r="C432" s="1" t="s">
        <v>1443</v>
      </c>
      <c r="D432" s="1" t="s">
        <v>1727</v>
      </c>
      <c r="E432" s="3">
        <v>114.6</v>
      </c>
      <c r="F432" s="3">
        <f t="shared" si="20"/>
        <v>363.64222222222224</v>
      </c>
      <c r="G432" s="3">
        <f>SUM(Table39[[#This Row],[RN Hours Contract (W/ Admin, DON)]], Table39[[#This Row],[LPN Contract Hours (w/ Admin)]], Table39[[#This Row],[CNA/NA/Med Aide Contract Hours]])</f>
        <v>7.2668888888888885</v>
      </c>
      <c r="H432" s="4">
        <f>Table39[[#This Row],[Total Contract Hours]]/Table39[[#This Row],[Total Hours Nurse Staffing]]</f>
        <v>1.9983622486082167E-2</v>
      </c>
      <c r="I432" s="3">
        <f>SUM(Table39[[#This Row],[RN Hours]], Table39[[#This Row],[RN Admin Hours]], Table39[[#This Row],[RN DON Hours]])</f>
        <v>55.116666666666667</v>
      </c>
      <c r="J432" s="3">
        <f t="shared" si="21"/>
        <v>0</v>
      </c>
      <c r="K432" s="4">
        <f>Table39[[#This Row],[RN Hours Contract (W/ Admin, DON)]]/Table39[[#This Row],[RN Hours (w/ Admin, DON)]]</f>
        <v>0</v>
      </c>
      <c r="L432" s="3">
        <v>10.313888888888888</v>
      </c>
      <c r="M432" s="3">
        <v>0</v>
      </c>
      <c r="N432" s="4">
        <f>Table39[[#This Row],[RN Hours Contract]]/Table39[[#This Row],[RN Hours]]</f>
        <v>0</v>
      </c>
      <c r="O432" s="3">
        <v>39.680555555555557</v>
      </c>
      <c r="P432" s="3">
        <v>0</v>
      </c>
      <c r="Q432" s="4">
        <f>Table39[[#This Row],[RN Admin Hours Contract]]/Table39[[#This Row],[RN Admin Hours]]</f>
        <v>0</v>
      </c>
      <c r="R432" s="3">
        <v>5.1222222222222218</v>
      </c>
      <c r="S432" s="3">
        <v>0</v>
      </c>
      <c r="T432" s="4">
        <f>Table39[[#This Row],[RN DON Hours Contract]]/Table39[[#This Row],[RN DON Hours]]</f>
        <v>0</v>
      </c>
      <c r="U432" s="3">
        <f>SUM(Table39[[#This Row],[LPN Hours]], Table39[[#This Row],[LPN Admin Hours]])</f>
        <v>85.064222222222213</v>
      </c>
      <c r="V432" s="3">
        <f>Table39[[#This Row],[LPN Hours Contract]]+Table39[[#This Row],[LPN Admin Hours Contract]]</f>
        <v>8.3333333333333329E-2</v>
      </c>
      <c r="W432" s="4">
        <f t="shared" si="22"/>
        <v>9.7965197537024313E-4</v>
      </c>
      <c r="X432" s="3">
        <v>85.064222222222213</v>
      </c>
      <c r="Y432" s="3">
        <v>8.3333333333333329E-2</v>
      </c>
      <c r="Z432" s="4">
        <f>Table39[[#This Row],[LPN Hours Contract]]/Table39[[#This Row],[LPN Hours]]</f>
        <v>9.7965197537024313E-4</v>
      </c>
      <c r="AA432" s="3">
        <v>0</v>
      </c>
      <c r="AB432" s="3">
        <v>0</v>
      </c>
      <c r="AC432" s="4">
        <v>0</v>
      </c>
      <c r="AD432" s="3">
        <f>SUM(Table39[[#This Row],[CNA Hours]], Table39[[#This Row],[NA in Training Hours]], Table39[[#This Row],[Med Aide/Tech Hours]])</f>
        <v>223.46133333333333</v>
      </c>
      <c r="AE432" s="3">
        <f>SUM(Table39[[#This Row],[CNA Hours Contract]], Table39[[#This Row],[NA in Training Hours Contract]], Table39[[#This Row],[Med Aide/Tech Hours Contract]])</f>
        <v>7.1835555555555555</v>
      </c>
      <c r="AF432" s="4">
        <f>Table39[[#This Row],[CNA/NA/Med Aide Contract Hours]]/Table39[[#This Row],[Total CNA, NA in Training, Med Aide/Tech Hours]]</f>
        <v>3.2146749723541534E-2</v>
      </c>
      <c r="AG432" s="3">
        <v>223.46133333333333</v>
      </c>
      <c r="AH432" s="3">
        <v>7.1835555555555555</v>
      </c>
      <c r="AI432" s="4">
        <f>Table39[[#This Row],[CNA Hours Contract]]/Table39[[#This Row],[CNA Hours]]</f>
        <v>3.2146749723541534E-2</v>
      </c>
      <c r="AJ432" s="3">
        <v>0</v>
      </c>
      <c r="AK432" s="3">
        <v>0</v>
      </c>
      <c r="AL432" s="4">
        <v>0</v>
      </c>
      <c r="AM432" s="3">
        <v>0</v>
      </c>
      <c r="AN432" s="3">
        <v>0</v>
      </c>
      <c r="AO432" s="4">
        <v>0</v>
      </c>
      <c r="AP432" s="1" t="s">
        <v>430</v>
      </c>
      <c r="AQ432" s="1">
        <v>3</v>
      </c>
    </row>
    <row r="433" spans="1:43" x14ac:dyDescent="0.2">
      <c r="A433" s="1" t="s">
        <v>681</v>
      </c>
      <c r="B433" s="1" t="s">
        <v>1121</v>
      </c>
      <c r="C433" s="1" t="s">
        <v>1411</v>
      </c>
      <c r="D433" s="1" t="s">
        <v>1734</v>
      </c>
      <c r="E433" s="3">
        <v>73.044444444444451</v>
      </c>
      <c r="F433" s="3">
        <f t="shared" si="20"/>
        <v>229.80833333333334</v>
      </c>
      <c r="G433" s="3">
        <f>SUM(Table39[[#This Row],[RN Hours Contract (W/ Admin, DON)]], Table39[[#This Row],[LPN Contract Hours (w/ Admin)]], Table39[[#This Row],[CNA/NA/Med Aide Contract Hours]])</f>
        <v>3.2083333333333335</v>
      </c>
      <c r="H433" s="4">
        <f>Table39[[#This Row],[Total Contract Hours]]/Table39[[#This Row],[Total Hours Nurse Staffing]]</f>
        <v>1.3960909453530117E-2</v>
      </c>
      <c r="I433" s="3">
        <f>SUM(Table39[[#This Row],[RN Hours]], Table39[[#This Row],[RN Admin Hours]], Table39[[#This Row],[RN DON Hours]])</f>
        <v>52.038888888888891</v>
      </c>
      <c r="J433" s="3">
        <f t="shared" si="21"/>
        <v>9.4444444444444442E-2</v>
      </c>
      <c r="K433" s="4">
        <f>Table39[[#This Row],[RN Hours Contract (W/ Admin, DON)]]/Table39[[#This Row],[RN Hours (w/ Admin, DON)]]</f>
        <v>1.8148820326678765E-3</v>
      </c>
      <c r="L433" s="3">
        <v>33.744444444444447</v>
      </c>
      <c r="M433" s="3">
        <v>9.4444444444444442E-2</v>
      </c>
      <c r="N433" s="4">
        <f>Table39[[#This Row],[RN Hours Contract]]/Table39[[#This Row],[RN Hours]]</f>
        <v>2.7988146196904836E-3</v>
      </c>
      <c r="O433" s="3">
        <v>13.555555555555555</v>
      </c>
      <c r="P433" s="3">
        <v>0</v>
      </c>
      <c r="Q433" s="4">
        <f>Table39[[#This Row],[RN Admin Hours Contract]]/Table39[[#This Row],[RN Admin Hours]]</f>
        <v>0</v>
      </c>
      <c r="R433" s="3">
        <v>4.7388888888888889</v>
      </c>
      <c r="S433" s="3">
        <v>0</v>
      </c>
      <c r="T433" s="4">
        <f>Table39[[#This Row],[RN DON Hours Contract]]/Table39[[#This Row],[RN DON Hours]]</f>
        <v>0</v>
      </c>
      <c r="U433" s="3">
        <f>SUM(Table39[[#This Row],[LPN Hours]], Table39[[#This Row],[LPN Admin Hours]])</f>
        <v>71.855555555555554</v>
      </c>
      <c r="V433" s="3">
        <f>Table39[[#This Row],[LPN Hours Contract]]+Table39[[#This Row],[LPN Admin Hours Contract]]</f>
        <v>2.9472222222222224</v>
      </c>
      <c r="W433" s="4">
        <f t="shared" si="22"/>
        <v>4.1015927014071446E-2</v>
      </c>
      <c r="X433" s="3">
        <v>61.455555555555556</v>
      </c>
      <c r="Y433" s="3">
        <v>2.9472222222222224</v>
      </c>
      <c r="Z433" s="4">
        <f>Table39[[#This Row],[LPN Hours Contract]]/Table39[[#This Row],[LPN Hours]]</f>
        <v>4.795696980654493E-2</v>
      </c>
      <c r="AA433" s="3">
        <v>10.4</v>
      </c>
      <c r="AB433" s="3">
        <v>0</v>
      </c>
      <c r="AC433" s="4">
        <f>Table39[[#This Row],[LPN Admin Hours Contract]]/Table39[[#This Row],[LPN Admin Hours]]</f>
        <v>0</v>
      </c>
      <c r="AD433" s="3">
        <f>SUM(Table39[[#This Row],[CNA Hours]], Table39[[#This Row],[NA in Training Hours]], Table39[[#This Row],[Med Aide/Tech Hours]])</f>
        <v>105.91388888888889</v>
      </c>
      <c r="AE433" s="3">
        <f>SUM(Table39[[#This Row],[CNA Hours Contract]], Table39[[#This Row],[NA in Training Hours Contract]], Table39[[#This Row],[Med Aide/Tech Hours Contract]])</f>
        <v>0.16666666666666666</v>
      </c>
      <c r="AF433" s="4">
        <f>Table39[[#This Row],[CNA/NA/Med Aide Contract Hours]]/Table39[[#This Row],[Total CNA, NA in Training, Med Aide/Tech Hours]]</f>
        <v>1.5736053922211439E-3</v>
      </c>
      <c r="AG433" s="3">
        <v>105.91388888888889</v>
      </c>
      <c r="AH433" s="3">
        <v>0.16666666666666666</v>
      </c>
      <c r="AI433" s="4">
        <f>Table39[[#This Row],[CNA Hours Contract]]/Table39[[#This Row],[CNA Hours]]</f>
        <v>1.5736053922211439E-3</v>
      </c>
      <c r="AJ433" s="3">
        <v>0</v>
      </c>
      <c r="AK433" s="3">
        <v>0</v>
      </c>
      <c r="AL433" s="4">
        <v>0</v>
      </c>
      <c r="AM433" s="3">
        <v>0</v>
      </c>
      <c r="AN433" s="3">
        <v>0</v>
      </c>
      <c r="AO433" s="4">
        <v>0</v>
      </c>
      <c r="AP433" s="1" t="s">
        <v>431</v>
      </c>
      <c r="AQ433" s="1">
        <v>3</v>
      </c>
    </row>
    <row r="434" spans="1:43" x14ac:dyDescent="0.2">
      <c r="A434" s="1" t="s">
        <v>681</v>
      </c>
      <c r="B434" s="1" t="s">
        <v>1122</v>
      </c>
      <c r="C434" s="1" t="s">
        <v>1635</v>
      </c>
      <c r="D434" s="1" t="s">
        <v>1753</v>
      </c>
      <c r="E434" s="3">
        <v>67.733333333333334</v>
      </c>
      <c r="F434" s="3">
        <f t="shared" si="20"/>
        <v>290.26111111111112</v>
      </c>
      <c r="G434" s="3">
        <f>SUM(Table39[[#This Row],[RN Hours Contract (W/ Admin, DON)]], Table39[[#This Row],[LPN Contract Hours (w/ Admin)]], Table39[[#This Row],[CNA/NA/Med Aide Contract Hours]])</f>
        <v>35.027777777777771</v>
      </c>
      <c r="H434" s="4">
        <f>Table39[[#This Row],[Total Contract Hours]]/Table39[[#This Row],[Total Hours Nurse Staffing]]</f>
        <v>0.12067678526996763</v>
      </c>
      <c r="I434" s="3">
        <f>SUM(Table39[[#This Row],[RN Hours]], Table39[[#This Row],[RN Admin Hours]], Table39[[#This Row],[RN DON Hours]])</f>
        <v>38.62222222222222</v>
      </c>
      <c r="J434" s="3">
        <f t="shared" si="21"/>
        <v>0.53333333333333333</v>
      </c>
      <c r="K434" s="4">
        <f>Table39[[#This Row],[RN Hours Contract (W/ Admin, DON)]]/Table39[[#This Row],[RN Hours (w/ Admin, DON)]]</f>
        <v>1.3808975834292291E-2</v>
      </c>
      <c r="L434" s="3">
        <v>19.552777777777777</v>
      </c>
      <c r="M434" s="3">
        <v>0.53333333333333333</v>
      </c>
      <c r="N434" s="4">
        <f>Table39[[#This Row],[RN Hours Contract]]/Table39[[#This Row],[RN Hours]]</f>
        <v>2.7276601790026993E-2</v>
      </c>
      <c r="O434" s="3">
        <v>14.091666666666667</v>
      </c>
      <c r="P434" s="3">
        <v>0</v>
      </c>
      <c r="Q434" s="4">
        <f>Table39[[#This Row],[RN Admin Hours Contract]]/Table39[[#This Row],[RN Admin Hours]]</f>
        <v>0</v>
      </c>
      <c r="R434" s="3">
        <v>4.9777777777777779</v>
      </c>
      <c r="S434" s="3">
        <v>0</v>
      </c>
      <c r="T434" s="4">
        <f>Table39[[#This Row],[RN DON Hours Contract]]/Table39[[#This Row],[RN DON Hours]]</f>
        <v>0</v>
      </c>
      <c r="U434" s="3">
        <f>SUM(Table39[[#This Row],[LPN Hours]], Table39[[#This Row],[LPN Admin Hours]])</f>
        <v>85.416666666666671</v>
      </c>
      <c r="V434" s="3">
        <f>Table39[[#This Row],[LPN Hours Contract]]+Table39[[#This Row],[LPN Admin Hours Contract]]</f>
        <v>31.738888888888887</v>
      </c>
      <c r="W434" s="4">
        <f t="shared" si="22"/>
        <v>0.37157723577235768</v>
      </c>
      <c r="X434" s="3">
        <v>73.5</v>
      </c>
      <c r="Y434" s="3">
        <v>31.738888888888887</v>
      </c>
      <c r="Z434" s="4">
        <f>Table39[[#This Row],[LPN Hours Contract]]/Table39[[#This Row],[LPN Hours]]</f>
        <v>0.4318216175359032</v>
      </c>
      <c r="AA434" s="3">
        <v>11.916666666666666</v>
      </c>
      <c r="AB434" s="3">
        <v>0</v>
      </c>
      <c r="AC434" s="4">
        <f>Table39[[#This Row],[LPN Admin Hours Contract]]/Table39[[#This Row],[LPN Admin Hours]]</f>
        <v>0</v>
      </c>
      <c r="AD434" s="3">
        <f>SUM(Table39[[#This Row],[CNA Hours]], Table39[[#This Row],[NA in Training Hours]], Table39[[#This Row],[Med Aide/Tech Hours]])</f>
        <v>166.22222222222223</v>
      </c>
      <c r="AE434" s="3">
        <f>SUM(Table39[[#This Row],[CNA Hours Contract]], Table39[[#This Row],[NA in Training Hours Contract]], Table39[[#This Row],[Med Aide/Tech Hours Contract]])</f>
        <v>2.7555555555555555</v>
      </c>
      <c r="AF434" s="4">
        <f>Table39[[#This Row],[CNA/NA/Med Aide Contract Hours]]/Table39[[#This Row],[Total CNA, NA in Training, Med Aide/Tech Hours]]</f>
        <v>1.6577540106951869E-2</v>
      </c>
      <c r="AG434" s="3">
        <v>165.70277777777778</v>
      </c>
      <c r="AH434" s="3">
        <v>2.7555555555555555</v>
      </c>
      <c r="AI434" s="4">
        <f>Table39[[#This Row],[CNA Hours Contract]]/Table39[[#This Row],[CNA Hours]]</f>
        <v>1.6629507317318493E-2</v>
      </c>
      <c r="AJ434" s="3">
        <v>0.51944444444444449</v>
      </c>
      <c r="AK434" s="3">
        <v>0</v>
      </c>
      <c r="AL434" s="4">
        <f>Table39[[#This Row],[NA in Training Hours Contract]]/Table39[[#This Row],[NA in Training Hours]]</f>
        <v>0</v>
      </c>
      <c r="AM434" s="3">
        <v>0</v>
      </c>
      <c r="AN434" s="3">
        <v>0</v>
      </c>
      <c r="AO434" s="4">
        <v>0</v>
      </c>
      <c r="AP434" s="1" t="s">
        <v>432</v>
      </c>
      <c r="AQ434" s="1">
        <v>3</v>
      </c>
    </row>
    <row r="435" spans="1:43" x14ac:dyDescent="0.2">
      <c r="A435" s="1" t="s">
        <v>681</v>
      </c>
      <c r="B435" s="1" t="s">
        <v>1123</v>
      </c>
      <c r="C435" s="1" t="s">
        <v>1416</v>
      </c>
      <c r="D435" s="1" t="s">
        <v>1718</v>
      </c>
      <c r="E435" s="3">
        <v>138.69999999999999</v>
      </c>
      <c r="F435" s="3">
        <f t="shared" si="20"/>
        <v>479.65277777777777</v>
      </c>
      <c r="G435" s="3">
        <f>SUM(Table39[[#This Row],[RN Hours Contract (W/ Admin, DON)]], Table39[[#This Row],[LPN Contract Hours (w/ Admin)]], Table39[[#This Row],[CNA/NA/Med Aide Contract Hours]])</f>
        <v>7.1333333333333329</v>
      </c>
      <c r="H435" s="4">
        <f>Table39[[#This Row],[Total Contract Hours]]/Table39[[#This Row],[Total Hours Nurse Staffing]]</f>
        <v>1.4871869118285795E-2</v>
      </c>
      <c r="I435" s="3">
        <f>SUM(Table39[[#This Row],[RN Hours]], Table39[[#This Row],[RN Admin Hours]], Table39[[#This Row],[RN DON Hours]])</f>
        <v>57.883333333333333</v>
      </c>
      <c r="J435" s="3">
        <f t="shared" si="21"/>
        <v>0</v>
      </c>
      <c r="K435" s="4">
        <f>Table39[[#This Row],[RN Hours Contract (W/ Admin, DON)]]/Table39[[#This Row],[RN Hours (w/ Admin, DON)]]</f>
        <v>0</v>
      </c>
      <c r="L435" s="3">
        <v>33.108333333333334</v>
      </c>
      <c r="M435" s="3">
        <v>0</v>
      </c>
      <c r="N435" s="4">
        <f>Table39[[#This Row],[RN Hours Contract]]/Table39[[#This Row],[RN Hours]]</f>
        <v>0</v>
      </c>
      <c r="O435" s="3">
        <v>19.441666666666666</v>
      </c>
      <c r="P435" s="3">
        <v>0</v>
      </c>
      <c r="Q435" s="4">
        <f>Table39[[#This Row],[RN Admin Hours Contract]]/Table39[[#This Row],[RN Admin Hours]]</f>
        <v>0</v>
      </c>
      <c r="R435" s="3">
        <v>5.333333333333333</v>
      </c>
      <c r="S435" s="3">
        <v>0</v>
      </c>
      <c r="T435" s="4">
        <f>Table39[[#This Row],[RN DON Hours Contract]]/Table39[[#This Row],[RN DON Hours]]</f>
        <v>0</v>
      </c>
      <c r="U435" s="3">
        <f>SUM(Table39[[#This Row],[LPN Hours]], Table39[[#This Row],[LPN Admin Hours]])</f>
        <v>147.10555555555555</v>
      </c>
      <c r="V435" s="3">
        <f>Table39[[#This Row],[LPN Hours Contract]]+Table39[[#This Row],[LPN Admin Hours Contract]]</f>
        <v>1.5833333333333333</v>
      </c>
      <c r="W435" s="4">
        <f t="shared" si="22"/>
        <v>1.0763246346161109E-2</v>
      </c>
      <c r="X435" s="3">
        <v>127.04722222222222</v>
      </c>
      <c r="Y435" s="3">
        <v>1.5833333333333333</v>
      </c>
      <c r="Z435" s="4">
        <f>Table39[[#This Row],[LPN Hours Contract]]/Table39[[#This Row],[LPN Hours]]</f>
        <v>1.2462557666659378E-2</v>
      </c>
      <c r="AA435" s="3">
        <v>20.058333333333334</v>
      </c>
      <c r="AB435" s="3">
        <v>0</v>
      </c>
      <c r="AC435" s="4">
        <f>Table39[[#This Row],[LPN Admin Hours Contract]]/Table39[[#This Row],[LPN Admin Hours]]</f>
        <v>0</v>
      </c>
      <c r="AD435" s="3">
        <f>SUM(Table39[[#This Row],[CNA Hours]], Table39[[#This Row],[NA in Training Hours]], Table39[[#This Row],[Med Aide/Tech Hours]])</f>
        <v>274.66388888888889</v>
      </c>
      <c r="AE435" s="3">
        <f>SUM(Table39[[#This Row],[CNA Hours Contract]], Table39[[#This Row],[NA in Training Hours Contract]], Table39[[#This Row],[Med Aide/Tech Hours Contract]])</f>
        <v>5.55</v>
      </c>
      <c r="AF435" s="4">
        <f>Table39[[#This Row],[CNA/NA/Med Aide Contract Hours]]/Table39[[#This Row],[Total CNA, NA in Training, Med Aide/Tech Hours]]</f>
        <v>2.0206515033525822E-2</v>
      </c>
      <c r="AG435" s="3">
        <v>247.42500000000001</v>
      </c>
      <c r="AH435" s="3">
        <v>5.55</v>
      </c>
      <c r="AI435" s="4">
        <f>Table39[[#This Row],[CNA Hours Contract]]/Table39[[#This Row],[CNA Hours]]</f>
        <v>2.2431039709002728E-2</v>
      </c>
      <c r="AJ435" s="3">
        <v>27.238888888888887</v>
      </c>
      <c r="AK435" s="3">
        <v>0</v>
      </c>
      <c r="AL435" s="4">
        <f>Table39[[#This Row],[NA in Training Hours Contract]]/Table39[[#This Row],[NA in Training Hours]]</f>
        <v>0</v>
      </c>
      <c r="AM435" s="3">
        <v>0</v>
      </c>
      <c r="AN435" s="3">
        <v>0</v>
      </c>
      <c r="AO435" s="4">
        <v>0</v>
      </c>
      <c r="AP435" s="1" t="s">
        <v>433</v>
      </c>
      <c r="AQ435" s="1">
        <v>3</v>
      </c>
    </row>
    <row r="436" spans="1:43" x14ac:dyDescent="0.2">
      <c r="A436" s="1" t="s">
        <v>681</v>
      </c>
      <c r="B436" s="1" t="s">
        <v>1124</v>
      </c>
      <c r="C436" s="1" t="s">
        <v>1395</v>
      </c>
      <c r="D436" s="1" t="s">
        <v>1730</v>
      </c>
      <c r="E436" s="3">
        <v>22.1</v>
      </c>
      <c r="F436" s="3">
        <f t="shared" si="20"/>
        <v>81.536111111111111</v>
      </c>
      <c r="G436" s="3">
        <f>SUM(Table39[[#This Row],[RN Hours Contract (W/ Admin, DON)]], Table39[[#This Row],[LPN Contract Hours (w/ Admin)]], Table39[[#This Row],[CNA/NA/Med Aide Contract Hours]])</f>
        <v>0</v>
      </c>
      <c r="H436" s="4">
        <f>Table39[[#This Row],[Total Contract Hours]]/Table39[[#This Row],[Total Hours Nurse Staffing]]</f>
        <v>0</v>
      </c>
      <c r="I436" s="3">
        <f>SUM(Table39[[#This Row],[RN Hours]], Table39[[#This Row],[RN Admin Hours]], Table39[[#This Row],[RN DON Hours]])</f>
        <v>21.402777777777779</v>
      </c>
      <c r="J436" s="3">
        <f t="shared" si="21"/>
        <v>0</v>
      </c>
      <c r="K436" s="4">
        <f>Table39[[#This Row],[RN Hours Contract (W/ Admin, DON)]]/Table39[[#This Row],[RN Hours (w/ Admin, DON)]]</f>
        <v>0</v>
      </c>
      <c r="L436" s="3">
        <v>17.208333333333332</v>
      </c>
      <c r="M436" s="3">
        <v>0</v>
      </c>
      <c r="N436" s="4">
        <f>Table39[[#This Row],[RN Hours Contract]]/Table39[[#This Row],[RN Hours]]</f>
        <v>0</v>
      </c>
      <c r="O436" s="3">
        <v>0</v>
      </c>
      <c r="P436" s="3">
        <v>0</v>
      </c>
      <c r="Q436" s="4">
        <v>0</v>
      </c>
      <c r="R436" s="3">
        <v>4.1944444444444446</v>
      </c>
      <c r="S436" s="3">
        <v>0</v>
      </c>
      <c r="T436" s="4">
        <f>Table39[[#This Row],[RN DON Hours Contract]]/Table39[[#This Row],[RN DON Hours]]</f>
        <v>0</v>
      </c>
      <c r="U436" s="3">
        <f>SUM(Table39[[#This Row],[LPN Hours]], Table39[[#This Row],[LPN Admin Hours]])</f>
        <v>21.880555555555556</v>
      </c>
      <c r="V436" s="3">
        <f>Table39[[#This Row],[LPN Hours Contract]]+Table39[[#This Row],[LPN Admin Hours Contract]]</f>
        <v>0</v>
      </c>
      <c r="W436" s="4">
        <f t="shared" si="22"/>
        <v>0</v>
      </c>
      <c r="X436" s="3">
        <v>21.880555555555556</v>
      </c>
      <c r="Y436" s="3">
        <v>0</v>
      </c>
      <c r="Z436" s="4">
        <f>Table39[[#This Row],[LPN Hours Contract]]/Table39[[#This Row],[LPN Hours]]</f>
        <v>0</v>
      </c>
      <c r="AA436" s="3">
        <v>0</v>
      </c>
      <c r="AB436" s="3">
        <v>0</v>
      </c>
      <c r="AC436" s="4">
        <v>0</v>
      </c>
      <c r="AD436" s="3">
        <f>SUM(Table39[[#This Row],[CNA Hours]], Table39[[#This Row],[NA in Training Hours]], Table39[[#This Row],[Med Aide/Tech Hours]])</f>
        <v>38.25277777777778</v>
      </c>
      <c r="AE436" s="3">
        <f>SUM(Table39[[#This Row],[CNA Hours Contract]], Table39[[#This Row],[NA in Training Hours Contract]], Table39[[#This Row],[Med Aide/Tech Hours Contract]])</f>
        <v>0</v>
      </c>
      <c r="AF436" s="4">
        <f>Table39[[#This Row],[CNA/NA/Med Aide Contract Hours]]/Table39[[#This Row],[Total CNA, NA in Training, Med Aide/Tech Hours]]</f>
        <v>0</v>
      </c>
      <c r="AG436" s="3">
        <v>38.25277777777778</v>
      </c>
      <c r="AH436" s="3">
        <v>0</v>
      </c>
      <c r="AI436" s="4">
        <f>Table39[[#This Row],[CNA Hours Contract]]/Table39[[#This Row],[CNA Hours]]</f>
        <v>0</v>
      </c>
      <c r="AJ436" s="3">
        <v>0</v>
      </c>
      <c r="AK436" s="3">
        <v>0</v>
      </c>
      <c r="AL436" s="4">
        <v>0</v>
      </c>
      <c r="AM436" s="3">
        <v>0</v>
      </c>
      <c r="AN436" s="3">
        <v>0</v>
      </c>
      <c r="AO436" s="4">
        <v>0</v>
      </c>
      <c r="AP436" s="1" t="s">
        <v>434</v>
      </c>
      <c r="AQ436" s="1">
        <v>3</v>
      </c>
    </row>
    <row r="437" spans="1:43" x14ac:dyDescent="0.2">
      <c r="A437" s="1" t="s">
        <v>681</v>
      </c>
      <c r="B437" s="1" t="s">
        <v>1125</v>
      </c>
      <c r="C437" s="1" t="s">
        <v>1631</v>
      </c>
      <c r="D437" s="1" t="s">
        <v>1721</v>
      </c>
      <c r="E437" s="3">
        <v>103.3</v>
      </c>
      <c r="F437" s="3">
        <f t="shared" si="20"/>
        <v>362.85722222222222</v>
      </c>
      <c r="G437" s="3">
        <f>SUM(Table39[[#This Row],[RN Hours Contract (W/ Admin, DON)]], Table39[[#This Row],[LPN Contract Hours (w/ Admin)]], Table39[[#This Row],[CNA/NA/Med Aide Contract Hours]])</f>
        <v>9.5618888888888875</v>
      </c>
      <c r="H437" s="4">
        <f>Table39[[#This Row],[Total Contract Hours]]/Table39[[#This Row],[Total Hours Nurse Staffing]]</f>
        <v>2.6351656528509067E-2</v>
      </c>
      <c r="I437" s="3">
        <f>SUM(Table39[[#This Row],[RN Hours]], Table39[[#This Row],[RN Admin Hours]], Table39[[#This Row],[RN DON Hours]])</f>
        <v>113.71655555555554</v>
      </c>
      <c r="J437" s="3">
        <f t="shared" si="21"/>
        <v>3.092888888888889</v>
      </c>
      <c r="K437" s="4">
        <f>Table39[[#This Row],[RN Hours Contract (W/ Admin, DON)]]/Table39[[#This Row],[RN Hours (w/ Admin, DON)]]</f>
        <v>2.7198228734406898E-2</v>
      </c>
      <c r="L437" s="3">
        <v>82.605444444444444</v>
      </c>
      <c r="M437" s="3">
        <v>3.092888888888889</v>
      </c>
      <c r="N437" s="4">
        <f>Table39[[#This Row],[RN Hours Contract]]/Table39[[#This Row],[RN Hours]]</f>
        <v>3.7441707501119782E-2</v>
      </c>
      <c r="O437" s="3">
        <v>25.866666666666667</v>
      </c>
      <c r="P437" s="3">
        <v>0</v>
      </c>
      <c r="Q437" s="4">
        <f>Table39[[#This Row],[RN Admin Hours Contract]]/Table39[[#This Row],[RN Admin Hours]]</f>
        <v>0</v>
      </c>
      <c r="R437" s="3">
        <v>5.2444444444444445</v>
      </c>
      <c r="S437" s="3">
        <v>0</v>
      </c>
      <c r="T437" s="4">
        <f>Table39[[#This Row],[RN DON Hours Contract]]/Table39[[#This Row],[RN DON Hours]]</f>
        <v>0</v>
      </c>
      <c r="U437" s="3">
        <f>SUM(Table39[[#This Row],[LPN Hours]], Table39[[#This Row],[LPN Admin Hours]])</f>
        <v>62.450111111111113</v>
      </c>
      <c r="V437" s="3">
        <f>Table39[[#This Row],[LPN Hours Contract]]+Table39[[#This Row],[LPN Admin Hours Contract]]</f>
        <v>1.2633333333333332</v>
      </c>
      <c r="W437" s="4">
        <f t="shared" si="22"/>
        <v>2.0229480954575295E-2</v>
      </c>
      <c r="X437" s="3">
        <v>62.450111111111113</v>
      </c>
      <c r="Y437" s="3">
        <v>1.2633333333333332</v>
      </c>
      <c r="Z437" s="4">
        <f>Table39[[#This Row],[LPN Hours Contract]]/Table39[[#This Row],[LPN Hours]]</f>
        <v>2.0229480954575295E-2</v>
      </c>
      <c r="AA437" s="3">
        <v>0</v>
      </c>
      <c r="AB437" s="3">
        <v>0</v>
      </c>
      <c r="AC437" s="4">
        <v>0</v>
      </c>
      <c r="AD437" s="3">
        <f>SUM(Table39[[#This Row],[CNA Hours]], Table39[[#This Row],[NA in Training Hours]], Table39[[#This Row],[Med Aide/Tech Hours]])</f>
        <v>186.69055555555556</v>
      </c>
      <c r="AE437" s="3">
        <f>SUM(Table39[[#This Row],[CNA Hours Contract]], Table39[[#This Row],[NA in Training Hours Contract]], Table39[[#This Row],[Med Aide/Tech Hours Contract]])</f>
        <v>5.2056666666666667</v>
      </c>
      <c r="AF437" s="4">
        <f>Table39[[#This Row],[CNA/NA/Med Aide Contract Hours]]/Table39[[#This Row],[Total CNA, NA in Training, Med Aide/Tech Hours]]</f>
        <v>2.7883931520668485E-2</v>
      </c>
      <c r="AG437" s="3">
        <v>169.65411111111112</v>
      </c>
      <c r="AH437" s="3">
        <v>5.2056666666666667</v>
      </c>
      <c r="AI437" s="4">
        <f>Table39[[#This Row],[CNA Hours Contract]]/Table39[[#This Row],[CNA Hours]]</f>
        <v>3.0683999536311461E-2</v>
      </c>
      <c r="AJ437" s="3">
        <v>17.036444444444445</v>
      </c>
      <c r="AK437" s="3">
        <v>0</v>
      </c>
      <c r="AL437" s="4">
        <f>Table39[[#This Row],[NA in Training Hours Contract]]/Table39[[#This Row],[NA in Training Hours]]</f>
        <v>0</v>
      </c>
      <c r="AM437" s="3">
        <v>0</v>
      </c>
      <c r="AN437" s="3">
        <v>0</v>
      </c>
      <c r="AO437" s="4">
        <v>0</v>
      </c>
      <c r="AP437" s="1" t="s">
        <v>435</v>
      </c>
      <c r="AQ437" s="1">
        <v>3</v>
      </c>
    </row>
    <row r="438" spans="1:43" x14ac:dyDescent="0.2">
      <c r="A438" s="1" t="s">
        <v>681</v>
      </c>
      <c r="B438" s="1" t="s">
        <v>1126</v>
      </c>
      <c r="C438" s="1" t="s">
        <v>1467</v>
      </c>
      <c r="D438" s="1" t="s">
        <v>1721</v>
      </c>
      <c r="E438" s="3">
        <v>103.47777777777777</v>
      </c>
      <c r="F438" s="3">
        <f t="shared" si="20"/>
        <v>376.78700000000003</v>
      </c>
      <c r="G438" s="3">
        <f>SUM(Table39[[#This Row],[RN Hours Contract (W/ Admin, DON)]], Table39[[#This Row],[LPN Contract Hours (w/ Admin)]], Table39[[#This Row],[CNA/NA/Med Aide Contract Hours]])</f>
        <v>64.822555555555553</v>
      </c>
      <c r="H438" s="4">
        <f>Table39[[#This Row],[Total Contract Hours]]/Table39[[#This Row],[Total Hours Nurse Staffing]]</f>
        <v>0.17204031868285144</v>
      </c>
      <c r="I438" s="3">
        <f>SUM(Table39[[#This Row],[RN Hours]], Table39[[#This Row],[RN Admin Hours]], Table39[[#This Row],[RN DON Hours]])</f>
        <v>120.72533333333334</v>
      </c>
      <c r="J438" s="3">
        <f t="shared" si="21"/>
        <v>14.500888888888888</v>
      </c>
      <c r="K438" s="4">
        <f>Table39[[#This Row],[RN Hours Contract (W/ Admin, DON)]]/Table39[[#This Row],[RN Hours (w/ Admin, DON)]]</f>
        <v>0.12011471402485714</v>
      </c>
      <c r="L438" s="3">
        <v>80.510888888888886</v>
      </c>
      <c r="M438" s="3">
        <v>14.500888888888888</v>
      </c>
      <c r="N438" s="4">
        <f>Table39[[#This Row],[RN Hours Contract]]/Table39[[#This Row],[RN Hours]]</f>
        <v>0.18011090287304132</v>
      </c>
      <c r="O438" s="3">
        <v>38.970000000000006</v>
      </c>
      <c r="P438" s="3">
        <v>0</v>
      </c>
      <c r="Q438" s="4">
        <f>Table39[[#This Row],[RN Admin Hours Contract]]/Table39[[#This Row],[RN Admin Hours]]</f>
        <v>0</v>
      </c>
      <c r="R438" s="3">
        <v>1.2444444444444445</v>
      </c>
      <c r="S438" s="3">
        <v>0</v>
      </c>
      <c r="T438" s="4">
        <f>Table39[[#This Row],[RN DON Hours Contract]]/Table39[[#This Row],[RN DON Hours]]</f>
        <v>0</v>
      </c>
      <c r="U438" s="3">
        <f>SUM(Table39[[#This Row],[LPN Hours]], Table39[[#This Row],[LPN Admin Hours]])</f>
        <v>49.142777777777781</v>
      </c>
      <c r="V438" s="3">
        <f>Table39[[#This Row],[LPN Hours Contract]]+Table39[[#This Row],[LPN Admin Hours Contract]]</f>
        <v>15.125</v>
      </c>
      <c r="W438" s="4">
        <f t="shared" si="22"/>
        <v>0.30777665984602687</v>
      </c>
      <c r="X438" s="3">
        <v>49.142777777777781</v>
      </c>
      <c r="Y438" s="3">
        <v>15.125</v>
      </c>
      <c r="Z438" s="4">
        <f>Table39[[#This Row],[LPN Hours Contract]]/Table39[[#This Row],[LPN Hours]]</f>
        <v>0.30777665984602687</v>
      </c>
      <c r="AA438" s="3">
        <v>0</v>
      </c>
      <c r="AB438" s="3">
        <v>0</v>
      </c>
      <c r="AC438" s="4">
        <v>0</v>
      </c>
      <c r="AD438" s="3">
        <f>SUM(Table39[[#This Row],[CNA Hours]], Table39[[#This Row],[NA in Training Hours]], Table39[[#This Row],[Med Aide/Tech Hours]])</f>
        <v>206.91888888888889</v>
      </c>
      <c r="AE438" s="3">
        <f>SUM(Table39[[#This Row],[CNA Hours Contract]], Table39[[#This Row],[NA in Training Hours Contract]], Table39[[#This Row],[Med Aide/Tech Hours Contract]])</f>
        <v>35.196666666666665</v>
      </c>
      <c r="AF438" s="4">
        <f>Table39[[#This Row],[CNA/NA/Med Aide Contract Hours]]/Table39[[#This Row],[Total CNA, NA in Training, Med Aide/Tech Hours]]</f>
        <v>0.17009885784553261</v>
      </c>
      <c r="AG438" s="3">
        <v>138.51444444444445</v>
      </c>
      <c r="AH438" s="3">
        <v>35.196666666666665</v>
      </c>
      <c r="AI438" s="4">
        <f>Table39[[#This Row],[CNA Hours Contract]]/Table39[[#This Row],[CNA Hours]]</f>
        <v>0.25410105644818426</v>
      </c>
      <c r="AJ438" s="3">
        <v>68.404444444444451</v>
      </c>
      <c r="AK438" s="3">
        <v>0</v>
      </c>
      <c r="AL438" s="4">
        <f>Table39[[#This Row],[NA in Training Hours Contract]]/Table39[[#This Row],[NA in Training Hours]]</f>
        <v>0</v>
      </c>
      <c r="AM438" s="3">
        <v>0</v>
      </c>
      <c r="AN438" s="3">
        <v>0</v>
      </c>
      <c r="AO438" s="4">
        <v>0</v>
      </c>
      <c r="AP438" s="1" t="s">
        <v>436</v>
      </c>
      <c r="AQ438" s="1">
        <v>3</v>
      </c>
    </row>
    <row r="439" spans="1:43" x14ac:dyDescent="0.2">
      <c r="A439" s="1" t="s">
        <v>681</v>
      </c>
      <c r="B439" s="1" t="s">
        <v>1127</v>
      </c>
      <c r="C439" s="1" t="s">
        <v>1507</v>
      </c>
      <c r="D439" s="1" t="s">
        <v>1702</v>
      </c>
      <c r="E439" s="3">
        <v>79.711111111111109</v>
      </c>
      <c r="F439" s="3">
        <f t="shared" si="20"/>
        <v>284.72211111111113</v>
      </c>
      <c r="G439" s="3">
        <f>SUM(Table39[[#This Row],[RN Hours Contract (W/ Admin, DON)]], Table39[[#This Row],[LPN Contract Hours (w/ Admin)]], Table39[[#This Row],[CNA/NA/Med Aide Contract Hours]])</f>
        <v>2.5823333333333331</v>
      </c>
      <c r="H439" s="4">
        <f>Table39[[#This Row],[Total Contract Hours]]/Table39[[#This Row],[Total Hours Nurse Staffing]]</f>
        <v>9.069662075965686E-3</v>
      </c>
      <c r="I439" s="3">
        <f>SUM(Table39[[#This Row],[RN Hours]], Table39[[#This Row],[RN Admin Hours]], Table39[[#This Row],[RN DON Hours]])</f>
        <v>57.643000000000001</v>
      </c>
      <c r="J439" s="3">
        <f t="shared" si="21"/>
        <v>0</v>
      </c>
      <c r="K439" s="4">
        <f>Table39[[#This Row],[RN Hours Contract (W/ Admin, DON)]]/Table39[[#This Row],[RN Hours (w/ Admin, DON)]]</f>
        <v>0</v>
      </c>
      <c r="L439" s="3">
        <v>40.971111111111114</v>
      </c>
      <c r="M439" s="3">
        <v>0</v>
      </c>
      <c r="N439" s="4">
        <f>Table39[[#This Row],[RN Hours Contract]]/Table39[[#This Row],[RN Hours]]</f>
        <v>0</v>
      </c>
      <c r="O439" s="3">
        <v>11.871888888888892</v>
      </c>
      <c r="P439" s="3">
        <v>0</v>
      </c>
      <c r="Q439" s="4">
        <f>Table39[[#This Row],[RN Admin Hours Contract]]/Table39[[#This Row],[RN Admin Hours]]</f>
        <v>0</v>
      </c>
      <c r="R439" s="3">
        <v>4.8</v>
      </c>
      <c r="S439" s="3">
        <v>0</v>
      </c>
      <c r="T439" s="4">
        <f>Table39[[#This Row],[RN DON Hours Contract]]/Table39[[#This Row],[RN DON Hours]]</f>
        <v>0</v>
      </c>
      <c r="U439" s="3">
        <f>SUM(Table39[[#This Row],[LPN Hours]], Table39[[#This Row],[LPN Admin Hours]])</f>
        <v>74.60488888888888</v>
      </c>
      <c r="V439" s="3">
        <f>Table39[[#This Row],[LPN Hours Contract]]+Table39[[#This Row],[LPN Admin Hours Contract]]</f>
        <v>0</v>
      </c>
      <c r="W439" s="4">
        <f t="shared" si="22"/>
        <v>0</v>
      </c>
      <c r="X439" s="3">
        <v>69.638888888888886</v>
      </c>
      <c r="Y439" s="3">
        <v>0</v>
      </c>
      <c r="Z439" s="4">
        <f>Table39[[#This Row],[LPN Hours Contract]]/Table39[[#This Row],[LPN Hours]]</f>
        <v>0</v>
      </c>
      <c r="AA439" s="3">
        <v>4.9659999999999984</v>
      </c>
      <c r="AB439" s="3">
        <v>0</v>
      </c>
      <c r="AC439" s="4">
        <f>Table39[[#This Row],[LPN Admin Hours Contract]]/Table39[[#This Row],[LPN Admin Hours]]</f>
        <v>0</v>
      </c>
      <c r="AD439" s="3">
        <f>SUM(Table39[[#This Row],[CNA Hours]], Table39[[#This Row],[NA in Training Hours]], Table39[[#This Row],[Med Aide/Tech Hours]])</f>
        <v>152.47422222222224</v>
      </c>
      <c r="AE439" s="3">
        <f>SUM(Table39[[#This Row],[CNA Hours Contract]], Table39[[#This Row],[NA in Training Hours Contract]], Table39[[#This Row],[Med Aide/Tech Hours Contract]])</f>
        <v>2.5823333333333331</v>
      </c>
      <c r="AF439" s="4">
        <f>Table39[[#This Row],[CNA/NA/Med Aide Contract Hours]]/Table39[[#This Row],[Total CNA, NA in Training, Med Aide/Tech Hours]]</f>
        <v>1.693619613661471E-2</v>
      </c>
      <c r="AG439" s="3">
        <v>152.47422222222224</v>
      </c>
      <c r="AH439" s="3">
        <v>2.5823333333333331</v>
      </c>
      <c r="AI439" s="4">
        <f>Table39[[#This Row],[CNA Hours Contract]]/Table39[[#This Row],[CNA Hours]]</f>
        <v>1.693619613661471E-2</v>
      </c>
      <c r="AJ439" s="3">
        <v>0</v>
      </c>
      <c r="AK439" s="3">
        <v>0</v>
      </c>
      <c r="AL439" s="4">
        <v>0</v>
      </c>
      <c r="AM439" s="3">
        <v>0</v>
      </c>
      <c r="AN439" s="3">
        <v>0</v>
      </c>
      <c r="AO439" s="4">
        <v>0</v>
      </c>
      <c r="AP439" s="1" t="s">
        <v>437</v>
      </c>
      <c r="AQ439" s="1">
        <v>3</v>
      </c>
    </row>
    <row r="440" spans="1:43" x14ac:dyDescent="0.2">
      <c r="A440" s="1" t="s">
        <v>681</v>
      </c>
      <c r="B440" s="1" t="s">
        <v>1128</v>
      </c>
      <c r="C440" s="1" t="s">
        <v>1561</v>
      </c>
      <c r="D440" s="1" t="s">
        <v>1720</v>
      </c>
      <c r="E440" s="3">
        <v>74.322222222222223</v>
      </c>
      <c r="F440" s="3">
        <f t="shared" si="20"/>
        <v>274.99444444444441</v>
      </c>
      <c r="G440" s="3">
        <f>SUM(Table39[[#This Row],[RN Hours Contract (W/ Admin, DON)]], Table39[[#This Row],[LPN Contract Hours (w/ Admin)]], Table39[[#This Row],[CNA/NA/Med Aide Contract Hours]])</f>
        <v>0</v>
      </c>
      <c r="H440" s="4">
        <f>Table39[[#This Row],[Total Contract Hours]]/Table39[[#This Row],[Total Hours Nurse Staffing]]</f>
        <v>0</v>
      </c>
      <c r="I440" s="3">
        <f>SUM(Table39[[#This Row],[RN Hours]], Table39[[#This Row],[RN Admin Hours]], Table39[[#This Row],[RN DON Hours]])</f>
        <v>51.219444444444441</v>
      </c>
      <c r="J440" s="3">
        <f t="shared" si="21"/>
        <v>0</v>
      </c>
      <c r="K440" s="4">
        <f>Table39[[#This Row],[RN Hours Contract (W/ Admin, DON)]]/Table39[[#This Row],[RN Hours (w/ Admin, DON)]]</f>
        <v>0</v>
      </c>
      <c r="L440" s="3">
        <v>45.727777777777774</v>
      </c>
      <c r="M440" s="3">
        <v>0</v>
      </c>
      <c r="N440" s="4">
        <f>Table39[[#This Row],[RN Hours Contract]]/Table39[[#This Row],[RN Hours]]</f>
        <v>0</v>
      </c>
      <c r="O440" s="3">
        <v>5.4916666666666663</v>
      </c>
      <c r="P440" s="3">
        <v>0</v>
      </c>
      <c r="Q440" s="4">
        <f>Table39[[#This Row],[RN Admin Hours Contract]]/Table39[[#This Row],[RN Admin Hours]]</f>
        <v>0</v>
      </c>
      <c r="R440" s="3">
        <v>0</v>
      </c>
      <c r="S440" s="3">
        <v>0</v>
      </c>
      <c r="T440" s="4">
        <v>0</v>
      </c>
      <c r="U440" s="3">
        <f>SUM(Table39[[#This Row],[LPN Hours]], Table39[[#This Row],[LPN Admin Hours]])</f>
        <v>96.433333333333337</v>
      </c>
      <c r="V440" s="3">
        <f>Table39[[#This Row],[LPN Hours Contract]]+Table39[[#This Row],[LPN Admin Hours Contract]]</f>
        <v>0</v>
      </c>
      <c r="W440" s="4">
        <f t="shared" si="22"/>
        <v>0</v>
      </c>
      <c r="X440" s="3">
        <v>96.433333333333337</v>
      </c>
      <c r="Y440" s="3">
        <v>0</v>
      </c>
      <c r="Z440" s="4">
        <f>Table39[[#This Row],[LPN Hours Contract]]/Table39[[#This Row],[LPN Hours]]</f>
        <v>0</v>
      </c>
      <c r="AA440" s="3">
        <v>0</v>
      </c>
      <c r="AB440" s="3">
        <v>0</v>
      </c>
      <c r="AC440" s="4">
        <v>0</v>
      </c>
      <c r="AD440" s="3">
        <f>SUM(Table39[[#This Row],[CNA Hours]], Table39[[#This Row],[NA in Training Hours]], Table39[[#This Row],[Med Aide/Tech Hours]])</f>
        <v>127.34166666666667</v>
      </c>
      <c r="AE440" s="3">
        <f>SUM(Table39[[#This Row],[CNA Hours Contract]], Table39[[#This Row],[NA in Training Hours Contract]], Table39[[#This Row],[Med Aide/Tech Hours Contract]])</f>
        <v>0</v>
      </c>
      <c r="AF440" s="4">
        <f>Table39[[#This Row],[CNA/NA/Med Aide Contract Hours]]/Table39[[#This Row],[Total CNA, NA in Training, Med Aide/Tech Hours]]</f>
        <v>0</v>
      </c>
      <c r="AG440" s="3">
        <v>127.34166666666667</v>
      </c>
      <c r="AH440" s="3">
        <v>0</v>
      </c>
      <c r="AI440" s="4">
        <f>Table39[[#This Row],[CNA Hours Contract]]/Table39[[#This Row],[CNA Hours]]</f>
        <v>0</v>
      </c>
      <c r="AJ440" s="3">
        <v>0</v>
      </c>
      <c r="AK440" s="3">
        <v>0</v>
      </c>
      <c r="AL440" s="4">
        <v>0</v>
      </c>
      <c r="AM440" s="3">
        <v>0</v>
      </c>
      <c r="AN440" s="3">
        <v>0</v>
      </c>
      <c r="AO440" s="4">
        <v>0</v>
      </c>
      <c r="AP440" s="1" t="s">
        <v>438</v>
      </c>
      <c r="AQ440" s="1">
        <v>3</v>
      </c>
    </row>
    <row r="441" spans="1:43" x14ac:dyDescent="0.2">
      <c r="A441" s="1" t="s">
        <v>681</v>
      </c>
      <c r="B441" s="1" t="s">
        <v>1129</v>
      </c>
      <c r="C441" s="1" t="s">
        <v>1589</v>
      </c>
      <c r="D441" s="1" t="s">
        <v>1709</v>
      </c>
      <c r="E441" s="3">
        <v>45.677777777777777</v>
      </c>
      <c r="F441" s="3">
        <f t="shared" si="20"/>
        <v>204.26944444444445</v>
      </c>
      <c r="G441" s="3">
        <f>SUM(Table39[[#This Row],[RN Hours Contract (W/ Admin, DON)]], Table39[[#This Row],[LPN Contract Hours (w/ Admin)]], Table39[[#This Row],[CNA/NA/Med Aide Contract Hours]])</f>
        <v>0</v>
      </c>
      <c r="H441" s="4">
        <f>Table39[[#This Row],[Total Contract Hours]]/Table39[[#This Row],[Total Hours Nurse Staffing]]</f>
        <v>0</v>
      </c>
      <c r="I441" s="3">
        <f>SUM(Table39[[#This Row],[RN Hours]], Table39[[#This Row],[RN Admin Hours]], Table39[[#This Row],[RN DON Hours]])</f>
        <v>51.55</v>
      </c>
      <c r="J441" s="3">
        <f t="shared" si="21"/>
        <v>0</v>
      </c>
      <c r="K441" s="4">
        <f>Table39[[#This Row],[RN Hours Contract (W/ Admin, DON)]]/Table39[[#This Row],[RN Hours (w/ Admin, DON)]]</f>
        <v>0</v>
      </c>
      <c r="L441" s="3">
        <v>40.075000000000003</v>
      </c>
      <c r="M441" s="3">
        <v>0</v>
      </c>
      <c r="N441" s="4">
        <f>Table39[[#This Row],[RN Hours Contract]]/Table39[[#This Row],[RN Hours]]</f>
        <v>0</v>
      </c>
      <c r="O441" s="3">
        <v>5.9527777777777775</v>
      </c>
      <c r="P441" s="3">
        <v>0</v>
      </c>
      <c r="Q441" s="4">
        <f>Table39[[#This Row],[RN Admin Hours Contract]]/Table39[[#This Row],[RN Admin Hours]]</f>
        <v>0</v>
      </c>
      <c r="R441" s="3">
        <v>5.5222222222222221</v>
      </c>
      <c r="S441" s="3">
        <v>0</v>
      </c>
      <c r="T441" s="4">
        <f>Table39[[#This Row],[RN DON Hours Contract]]/Table39[[#This Row],[RN DON Hours]]</f>
        <v>0</v>
      </c>
      <c r="U441" s="3">
        <f>SUM(Table39[[#This Row],[LPN Hours]], Table39[[#This Row],[LPN Admin Hours]])</f>
        <v>45.352777777777774</v>
      </c>
      <c r="V441" s="3">
        <f>Table39[[#This Row],[LPN Hours Contract]]+Table39[[#This Row],[LPN Admin Hours Contract]]</f>
        <v>0</v>
      </c>
      <c r="W441" s="4">
        <f t="shared" si="22"/>
        <v>0</v>
      </c>
      <c r="X441" s="3">
        <v>45.352777777777774</v>
      </c>
      <c r="Y441" s="3">
        <v>0</v>
      </c>
      <c r="Z441" s="4">
        <f>Table39[[#This Row],[LPN Hours Contract]]/Table39[[#This Row],[LPN Hours]]</f>
        <v>0</v>
      </c>
      <c r="AA441" s="3">
        <v>0</v>
      </c>
      <c r="AB441" s="3">
        <v>0</v>
      </c>
      <c r="AC441" s="4">
        <v>0</v>
      </c>
      <c r="AD441" s="3">
        <f>SUM(Table39[[#This Row],[CNA Hours]], Table39[[#This Row],[NA in Training Hours]], Table39[[#This Row],[Med Aide/Tech Hours]])</f>
        <v>107.36666666666666</v>
      </c>
      <c r="AE441" s="3">
        <f>SUM(Table39[[#This Row],[CNA Hours Contract]], Table39[[#This Row],[NA in Training Hours Contract]], Table39[[#This Row],[Med Aide/Tech Hours Contract]])</f>
        <v>0</v>
      </c>
      <c r="AF441" s="4">
        <f>Table39[[#This Row],[CNA/NA/Med Aide Contract Hours]]/Table39[[#This Row],[Total CNA, NA in Training, Med Aide/Tech Hours]]</f>
        <v>0</v>
      </c>
      <c r="AG441" s="3">
        <v>107.36666666666666</v>
      </c>
      <c r="AH441" s="3">
        <v>0</v>
      </c>
      <c r="AI441" s="4">
        <f>Table39[[#This Row],[CNA Hours Contract]]/Table39[[#This Row],[CNA Hours]]</f>
        <v>0</v>
      </c>
      <c r="AJ441" s="3">
        <v>0</v>
      </c>
      <c r="AK441" s="3">
        <v>0</v>
      </c>
      <c r="AL441" s="4">
        <v>0</v>
      </c>
      <c r="AM441" s="3">
        <v>0</v>
      </c>
      <c r="AN441" s="3">
        <v>0</v>
      </c>
      <c r="AO441" s="4">
        <v>0</v>
      </c>
      <c r="AP441" s="1" t="s">
        <v>439</v>
      </c>
      <c r="AQ441" s="1">
        <v>3</v>
      </c>
    </row>
    <row r="442" spans="1:43" x14ac:dyDescent="0.2">
      <c r="A442" s="1" t="s">
        <v>681</v>
      </c>
      <c r="B442" s="1" t="s">
        <v>1130</v>
      </c>
      <c r="C442" s="1" t="s">
        <v>1443</v>
      </c>
      <c r="D442" s="1" t="s">
        <v>1727</v>
      </c>
      <c r="E442" s="3">
        <v>91.233333333333334</v>
      </c>
      <c r="F442" s="3">
        <f t="shared" si="20"/>
        <v>391.69111111111113</v>
      </c>
      <c r="G442" s="3">
        <f>SUM(Table39[[#This Row],[RN Hours Contract (W/ Admin, DON)]], Table39[[#This Row],[LPN Contract Hours (w/ Admin)]], Table39[[#This Row],[CNA/NA/Med Aide Contract Hours]])</f>
        <v>0</v>
      </c>
      <c r="H442" s="4">
        <f>Table39[[#This Row],[Total Contract Hours]]/Table39[[#This Row],[Total Hours Nurse Staffing]]</f>
        <v>0</v>
      </c>
      <c r="I442" s="3">
        <f>SUM(Table39[[#This Row],[RN Hours]], Table39[[#This Row],[RN Admin Hours]], Table39[[#This Row],[RN DON Hours]])</f>
        <v>109.34666666666666</v>
      </c>
      <c r="J442" s="3">
        <f t="shared" si="21"/>
        <v>0</v>
      </c>
      <c r="K442" s="4">
        <f>Table39[[#This Row],[RN Hours Contract (W/ Admin, DON)]]/Table39[[#This Row],[RN Hours (w/ Admin, DON)]]</f>
        <v>0</v>
      </c>
      <c r="L442" s="3">
        <v>89.397777777777776</v>
      </c>
      <c r="M442" s="3">
        <v>0</v>
      </c>
      <c r="N442" s="4">
        <f>Table39[[#This Row],[RN Hours Contract]]/Table39[[#This Row],[RN Hours]]</f>
        <v>0</v>
      </c>
      <c r="O442" s="3">
        <v>12.948888888888892</v>
      </c>
      <c r="P442" s="3">
        <v>0</v>
      </c>
      <c r="Q442" s="4">
        <f>Table39[[#This Row],[RN Admin Hours Contract]]/Table39[[#This Row],[RN Admin Hours]]</f>
        <v>0</v>
      </c>
      <c r="R442" s="3">
        <v>7</v>
      </c>
      <c r="S442" s="3">
        <v>0</v>
      </c>
      <c r="T442" s="4">
        <f>Table39[[#This Row],[RN DON Hours Contract]]/Table39[[#This Row],[RN DON Hours]]</f>
        <v>0</v>
      </c>
      <c r="U442" s="3">
        <f>SUM(Table39[[#This Row],[LPN Hours]], Table39[[#This Row],[LPN Admin Hours]])</f>
        <v>57.308888888888895</v>
      </c>
      <c r="V442" s="3">
        <f>Table39[[#This Row],[LPN Hours Contract]]+Table39[[#This Row],[LPN Admin Hours Contract]]</f>
        <v>0</v>
      </c>
      <c r="W442" s="4">
        <f t="shared" si="22"/>
        <v>0</v>
      </c>
      <c r="X442" s="3">
        <v>52.475555555555559</v>
      </c>
      <c r="Y442" s="3">
        <v>0</v>
      </c>
      <c r="Z442" s="4">
        <f>Table39[[#This Row],[LPN Hours Contract]]/Table39[[#This Row],[LPN Hours]]</f>
        <v>0</v>
      </c>
      <c r="AA442" s="3">
        <v>4.833333333333333</v>
      </c>
      <c r="AB442" s="3">
        <v>0</v>
      </c>
      <c r="AC442" s="4">
        <f>Table39[[#This Row],[LPN Admin Hours Contract]]/Table39[[#This Row],[LPN Admin Hours]]</f>
        <v>0</v>
      </c>
      <c r="AD442" s="3">
        <f>SUM(Table39[[#This Row],[CNA Hours]], Table39[[#This Row],[NA in Training Hours]], Table39[[#This Row],[Med Aide/Tech Hours]])</f>
        <v>225.03555555555556</v>
      </c>
      <c r="AE442" s="3">
        <f>SUM(Table39[[#This Row],[CNA Hours Contract]], Table39[[#This Row],[NA in Training Hours Contract]], Table39[[#This Row],[Med Aide/Tech Hours Contract]])</f>
        <v>0</v>
      </c>
      <c r="AF442" s="4">
        <f>Table39[[#This Row],[CNA/NA/Med Aide Contract Hours]]/Table39[[#This Row],[Total CNA, NA in Training, Med Aide/Tech Hours]]</f>
        <v>0</v>
      </c>
      <c r="AG442" s="3">
        <v>225.03555555555556</v>
      </c>
      <c r="AH442" s="3">
        <v>0</v>
      </c>
      <c r="AI442" s="4">
        <f>Table39[[#This Row],[CNA Hours Contract]]/Table39[[#This Row],[CNA Hours]]</f>
        <v>0</v>
      </c>
      <c r="AJ442" s="3">
        <v>0</v>
      </c>
      <c r="AK442" s="3">
        <v>0</v>
      </c>
      <c r="AL442" s="4">
        <v>0</v>
      </c>
      <c r="AM442" s="3">
        <v>0</v>
      </c>
      <c r="AN442" s="3">
        <v>0</v>
      </c>
      <c r="AO442" s="4">
        <v>0</v>
      </c>
      <c r="AP442" s="1" t="s">
        <v>440</v>
      </c>
      <c r="AQ442" s="1">
        <v>3</v>
      </c>
    </row>
    <row r="443" spans="1:43" x14ac:dyDescent="0.2">
      <c r="A443" s="1" t="s">
        <v>681</v>
      </c>
      <c r="B443" s="1" t="s">
        <v>1131</v>
      </c>
      <c r="C443" s="1" t="s">
        <v>1456</v>
      </c>
      <c r="D443" s="1" t="s">
        <v>1731</v>
      </c>
      <c r="E443" s="3">
        <v>140.27777777777777</v>
      </c>
      <c r="F443" s="3">
        <f t="shared" si="20"/>
        <v>535.32844444444447</v>
      </c>
      <c r="G443" s="3">
        <f>SUM(Table39[[#This Row],[RN Hours Contract (W/ Admin, DON)]], Table39[[#This Row],[LPN Contract Hours (w/ Admin)]], Table39[[#This Row],[CNA/NA/Med Aide Contract Hours]])</f>
        <v>233.78044444444441</v>
      </c>
      <c r="H443" s="4">
        <f>Table39[[#This Row],[Total Contract Hours]]/Table39[[#This Row],[Total Hours Nurse Staffing]]</f>
        <v>0.43670469385772714</v>
      </c>
      <c r="I443" s="3">
        <f>SUM(Table39[[#This Row],[RN Hours]], Table39[[#This Row],[RN Admin Hours]], Table39[[#This Row],[RN DON Hours]])</f>
        <v>104.13177777777777</v>
      </c>
      <c r="J443" s="3">
        <f t="shared" si="21"/>
        <v>48.056777777777761</v>
      </c>
      <c r="K443" s="4">
        <f>Table39[[#This Row],[RN Hours Contract (W/ Admin, DON)]]/Table39[[#This Row],[RN Hours (w/ Admin, DON)]]</f>
        <v>0.46149963827884738</v>
      </c>
      <c r="L443" s="3">
        <v>78.731777777777779</v>
      </c>
      <c r="M443" s="3">
        <v>48.056777777777761</v>
      </c>
      <c r="N443" s="4">
        <f>Table39[[#This Row],[RN Hours Contract]]/Table39[[#This Row],[RN Hours]]</f>
        <v>0.61038603641618638</v>
      </c>
      <c r="O443" s="3">
        <v>19.888888888888889</v>
      </c>
      <c r="P443" s="3">
        <v>0</v>
      </c>
      <c r="Q443" s="4">
        <f>Table39[[#This Row],[RN Admin Hours Contract]]/Table39[[#This Row],[RN Admin Hours]]</f>
        <v>0</v>
      </c>
      <c r="R443" s="3">
        <v>5.5111111111111111</v>
      </c>
      <c r="S443" s="3">
        <v>0</v>
      </c>
      <c r="T443" s="4">
        <f>Table39[[#This Row],[RN DON Hours Contract]]/Table39[[#This Row],[RN DON Hours]]</f>
        <v>0</v>
      </c>
      <c r="U443" s="3">
        <f>SUM(Table39[[#This Row],[LPN Hours]], Table39[[#This Row],[LPN Admin Hours]])</f>
        <v>184.09588888888891</v>
      </c>
      <c r="V443" s="3">
        <f>Table39[[#This Row],[LPN Hours Contract]]+Table39[[#This Row],[LPN Admin Hours Contract]]</f>
        <v>82.349444444444472</v>
      </c>
      <c r="W443" s="4">
        <f t="shared" si="22"/>
        <v>0.44731821520548182</v>
      </c>
      <c r="X443" s="3">
        <v>175.57300000000001</v>
      </c>
      <c r="Y443" s="3">
        <v>82.349444444444472</v>
      </c>
      <c r="Z443" s="4">
        <f>Table39[[#This Row],[LPN Hours Contract]]/Table39[[#This Row],[LPN Hours]]</f>
        <v>0.46903250752931525</v>
      </c>
      <c r="AA443" s="3">
        <v>8.5228888888888878</v>
      </c>
      <c r="AB443" s="3">
        <v>0</v>
      </c>
      <c r="AC443" s="4">
        <f>Table39[[#This Row],[LPN Admin Hours Contract]]/Table39[[#This Row],[LPN Admin Hours]]</f>
        <v>0</v>
      </c>
      <c r="AD443" s="3">
        <f>SUM(Table39[[#This Row],[CNA Hours]], Table39[[#This Row],[NA in Training Hours]], Table39[[#This Row],[Med Aide/Tech Hours]])</f>
        <v>247.10077777777778</v>
      </c>
      <c r="AE443" s="3">
        <f>SUM(Table39[[#This Row],[CNA Hours Contract]], Table39[[#This Row],[NA in Training Hours Contract]], Table39[[#This Row],[Med Aide/Tech Hours Contract]])</f>
        <v>103.37422222222219</v>
      </c>
      <c r="AF443" s="4">
        <f>Table39[[#This Row],[CNA/NA/Med Aide Contract Hours]]/Table39[[#This Row],[Total CNA, NA in Training, Med Aide/Tech Hours]]</f>
        <v>0.41834842913844855</v>
      </c>
      <c r="AG443" s="3">
        <v>230.38755555555556</v>
      </c>
      <c r="AH443" s="3">
        <v>103.37422222222219</v>
      </c>
      <c r="AI443" s="4">
        <f>Table39[[#This Row],[CNA Hours Contract]]/Table39[[#This Row],[CNA Hours]]</f>
        <v>0.44869707468767583</v>
      </c>
      <c r="AJ443" s="3">
        <v>16.713222222222221</v>
      </c>
      <c r="AK443" s="3">
        <v>0</v>
      </c>
      <c r="AL443" s="4">
        <f>Table39[[#This Row],[NA in Training Hours Contract]]/Table39[[#This Row],[NA in Training Hours]]</f>
        <v>0</v>
      </c>
      <c r="AM443" s="3">
        <v>0</v>
      </c>
      <c r="AN443" s="3">
        <v>0</v>
      </c>
      <c r="AO443" s="4">
        <v>0</v>
      </c>
      <c r="AP443" s="1" t="s">
        <v>441</v>
      </c>
      <c r="AQ443" s="1">
        <v>3</v>
      </c>
    </row>
    <row r="444" spans="1:43" x14ac:dyDescent="0.2">
      <c r="A444" s="1" t="s">
        <v>681</v>
      </c>
      <c r="B444" s="1" t="s">
        <v>1132</v>
      </c>
      <c r="C444" s="1" t="s">
        <v>1589</v>
      </c>
      <c r="D444" s="1" t="s">
        <v>1709</v>
      </c>
      <c r="E444" s="3">
        <v>12.8</v>
      </c>
      <c r="F444" s="3">
        <f t="shared" si="20"/>
        <v>79.136111111111106</v>
      </c>
      <c r="G444" s="3">
        <f>SUM(Table39[[#This Row],[RN Hours Contract (W/ Admin, DON)]], Table39[[#This Row],[LPN Contract Hours (w/ Admin)]], Table39[[#This Row],[CNA/NA/Med Aide Contract Hours]])</f>
        <v>0</v>
      </c>
      <c r="H444" s="4">
        <f>Table39[[#This Row],[Total Contract Hours]]/Table39[[#This Row],[Total Hours Nurse Staffing]]</f>
        <v>0</v>
      </c>
      <c r="I444" s="3">
        <f>SUM(Table39[[#This Row],[RN Hours]], Table39[[#This Row],[RN Admin Hours]], Table39[[#This Row],[RN DON Hours]])</f>
        <v>58.533333333333331</v>
      </c>
      <c r="J444" s="3">
        <f t="shared" si="21"/>
        <v>0</v>
      </c>
      <c r="K444" s="4">
        <f>Table39[[#This Row],[RN Hours Contract (W/ Admin, DON)]]/Table39[[#This Row],[RN Hours (w/ Admin, DON)]]</f>
        <v>0</v>
      </c>
      <c r="L444" s="3">
        <v>46.544444444444444</v>
      </c>
      <c r="M444" s="3">
        <v>0</v>
      </c>
      <c r="N444" s="4">
        <f>Table39[[#This Row],[RN Hours Contract]]/Table39[[#This Row],[RN Hours]]</f>
        <v>0</v>
      </c>
      <c r="O444" s="3">
        <v>6.9222222222222225</v>
      </c>
      <c r="P444" s="3">
        <v>0</v>
      </c>
      <c r="Q444" s="4">
        <f>Table39[[#This Row],[RN Admin Hours Contract]]/Table39[[#This Row],[RN Admin Hours]]</f>
        <v>0</v>
      </c>
      <c r="R444" s="3">
        <v>5.0666666666666664</v>
      </c>
      <c r="S444" s="3">
        <v>0</v>
      </c>
      <c r="T444" s="4">
        <f>Table39[[#This Row],[RN DON Hours Contract]]/Table39[[#This Row],[RN DON Hours]]</f>
        <v>0</v>
      </c>
      <c r="U444" s="3">
        <f>SUM(Table39[[#This Row],[LPN Hours]], Table39[[#This Row],[LPN Admin Hours]])</f>
        <v>0</v>
      </c>
      <c r="V444" s="3">
        <f>Table39[[#This Row],[LPN Hours Contract]]+Table39[[#This Row],[LPN Admin Hours Contract]]</f>
        <v>0</v>
      </c>
      <c r="W444" s="4">
        <v>0</v>
      </c>
      <c r="X444" s="3">
        <v>0</v>
      </c>
      <c r="Y444" s="3">
        <v>0</v>
      </c>
      <c r="Z444" s="4">
        <v>0</v>
      </c>
      <c r="AA444" s="3">
        <v>0</v>
      </c>
      <c r="AB444" s="3">
        <v>0</v>
      </c>
      <c r="AC444" s="4">
        <v>0</v>
      </c>
      <c r="AD444" s="3">
        <f>SUM(Table39[[#This Row],[CNA Hours]], Table39[[#This Row],[NA in Training Hours]], Table39[[#This Row],[Med Aide/Tech Hours]])</f>
        <v>20.602777777777778</v>
      </c>
      <c r="AE444" s="3">
        <f>SUM(Table39[[#This Row],[CNA Hours Contract]], Table39[[#This Row],[NA in Training Hours Contract]], Table39[[#This Row],[Med Aide/Tech Hours Contract]])</f>
        <v>0</v>
      </c>
      <c r="AF444" s="4">
        <f>Table39[[#This Row],[CNA/NA/Med Aide Contract Hours]]/Table39[[#This Row],[Total CNA, NA in Training, Med Aide/Tech Hours]]</f>
        <v>0</v>
      </c>
      <c r="AG444" s="3">
        <v>20.602777777777778</v>
      </c>
      <c r="AH444" s="3">
        <v>0</v>
      </c>
      <c r="AI444" s="4">
        <f>Table39[[#This Row],[CNA Hours Contract]]/Table39[[#This Row],[CNA Hours]]</f>
        <v>0</v>
      </c>
      <c r="AJ444" s="3">
        <v>0</v>
      </c>
      <c r="AK444" s="3">
        <v>0</v>
      </c>
      <c r="AL444" s="4">
        <v>0</v>
      </c>
      <c r="AM444" s="3">
        <v>0</v>
      </c>
      <c r="AN444" s="3">
        <v>0</v>
      </c>
      <c r="AO444" s="4">
        <v>0</v>
      </c>
      <c r="AP444" s="1" t="s">
        <v>442</v>
      </c>
      <c r="AQ444" s="1">
        <v>3</v>
      </c>
    </row>
    <row r="445" spans="1:43" x14ac:dyDescent="0.2">
      <c r="A445" s="1" t="s">
        <v>681</v>
      </c>
      <c r="B445" s="1" t="s">
        <v>1133</v>
      </c>
      <c r="C445" s="1" t="s">
        <v>1467</v>
      </c>
      <c r="D445" s="1" t="s">
        <v>1721</v>
      </c>
      <c r="E445" s="3">
        <v>72.25555555555556</v>
      </c>
      <c r="F445" s="3">
        <f t="shared" si="20"/>
        <v>330.26655555555556</v>
      </c>
      <c r="G445" s="3">
        <f>SUM(Table39[[#This Row],[RN Hours Contract (W/ Admin, DON)]], Table39[[#This Row],[LPN Contract Hours (w/ Admin)]], Table39[[#This Row],[CNA/NA/Med Aide Contract Hours]])</f>
        <v>164.52488888888888</v>
      </c>
      <c r="H445" s="4">
        <f>Table39[[#This Row],[Total Contract Hours]]/Table39[[#This Row],[Total Hours Nurse Staffing]]</f>
        <v>0.49815788526372129</v>
      </c>
      <c r="I445" s="3">
        <f>SUM(Table39[[#This Row],[RN Hours]], Table39[[#This Row],[RN Admin Hours]], Table39[[#This Row],[RN DON Hours]])</f>
        <v>70.666666666666671</v>
      </c>
      <c r="J445" s="3">
        <f t="shared" si="21"/>
        <v>38.133333333333333</v>
      </c>
      <c r="K445" s="4">
        <f>Table39[[#This Row],[RN Hours Contract (W/ Admin, DON)]]/Table39[[#This Row],[RN Hours (w/ Admin, DON)]]</f>
        <v>0.53962264150943395</v>
      </c>
      <c r="L445" s="3">
        <v>56.033333333333331</v>
      </c>
      <c r="M445" s="3">
        <v>38.133333333333333</v>
      </c>
      <c r="N445" s="4">
        <f>Table39[[#This Row],[RN Hours Contract]]/Table39[[#This Row],[RN Hours]]</f>
        <v>0.68054729327781083</v>
      </c>
      <c r="O445" s="3">
        <v>12.144444444444444</v>
      </c>
      <c r="P445" s="3">
        <v>0</v>
      </c>
      <c r="Q445" s="4">
        <f>Table39[[#This Row],[RN Admin Hours Contract]]/Table39[[#This Row],[RN Admin Hours]]</f>
        <v>0</v>
      </c>
      <c r="R445" s="3">
        <v>2.4888888888888889</v>
      </c>
      <c r="S445" s="3">
        <v>0</v>
      </c>
      <c r="T445" s="4">
        <f>Table39[[#This Row],[RN DON Hours Contract]]/Table39[[#This Row],[RN DON Hours]]</f>
        <v>0</v>
      </c>
      <c r="U445" s="3">
        <f>SUM(Table39[[#This Row],[LPN Hours]], Table39[[#This Row],[LPN Admin Hours]])</f>
        <v>69.977777777777774</v>
      </c>
      <c r="V445" s="3">
        <f>Table39[[#This Row],[LPN Hours Contract]]+Table39[[#This Row],[LPN Admin Hours Contract]]</f>
        <v>44.130555555555553</v>
      </c>
      <c r="W445" s="4">
        <f t="shared" si="22"/>
        <v>0.63063671006668787</v>
      </c>
      <c r="X445" s="3">
        <v>62.969444444444441</v>
      </c>
      <c r="Y445" s="3">
        <v>44.130555555555553</v>
      </c>
      <c r="Z445" s="4">
        <f>Table39[[#This Row],[LPN Hours Contract]]/Table39[[#This Row],[LPN Hours]]</f>
        <v>0.70082491508227096</v>
      </c>
      <c r="AA445" s="3">
        <v>7.0083333333333337</v>
      </c>
      <c r="AB445" s="3">
        <v>0</v>
      </c>
      <c r="AC445" s="4">
        <f>Table39[[#This Row],[LPN Admin Hours Contract]]/Table39[[#This Row],[LPN Admin Hours]]</f>
        <v>0</v>
      </c>
      <c r="AD445" s="3">
        <f>SUM(Table39[[#This Row],[CNA Hours]], Table39[[#This Row],[NA in Training Hours]], Table39[[#This Row],[Med Aide/Tech Hours]])</f>
        <v>189.62211111111114</v>
      </c>
      <c r="AE445" s="3">
        <f>SUM(Table39[[#This Row],[CNA Hours Contract]], Table39[[#This Row],[NA in Training Hours Contract]], Table39[[#This Row],[Med Aide/Tech Hours Contract]])</f>
        <v>82.260999999999996</v>
      </c>
      <c r="AF445" s="4">
        <f>Table39[[#This Row],[CNA/NA/Med Aide Contract Hours]]/Table39[[#This Row],[Total CNA, NA in Training, Med Aide/Tech Hours]]</f>
        <v>0.43381544229195018</v>
      </c>
      <c r="AG445" s="3">
        <v>187.76655555555558</v>
      </c>
      <c r="AH445" s="3">
        <v>82.260999999999996</v>
      </c>
      <c r="AI445" s="4">
        <f>Table39[[#This Row],[CNA Hours Contract]]/Table39[[#This Row],[CNA Hours]]</f>
        <v>0.43810251381887311</v>
      </c>
      <c r="AJ445" s="3">
        <v>1.8555555555555556</v>
      </c>
      <c r="AK445" s="3">
        <v>0</v>
      </c>
      <c r="AL445" s="4">
        <f>Table39[[#This Row],[NA in Training Hours Contract]]/Table39[[#This Row],[NA in Training Hours]]</f>
        <v>0</v>
      </c>
      <c r="AM445" s="3">
        <v>0</v>
      </c>
      <c r="AN445" s="3">
        <v>0</v>
      </c>
      <c r="AO445" s="4">
        <v>0</v>
      </c>
      <c r="AP445" s="1" t="s">
        <v>443</v>
      </c>
      <c r="AQ445" s="1">
        <v>3</v>
      </c>
    </row>
    <row r="446" spans="1:43" x14ac:dyDescent="0.2">
      <c r="A446" s="1" t="s">
        <v>681</v>
      </c>
      <c r="B446" s="1" t="s">
        <v>1134</v>
      </c>
      <c r="C446" s="1" t="s">
        <v>1467</v>
      </c>
      <c r="D446" s="1" t="s">
        <v>1721</v>
      </c>
      <c r="E446" s="3">
        <v>144.15555555555557</v>
      </c>
      <c r="F446" s="3">
        <f t="shared" si="20"/>
        <v>514.29855555555548</v>
      </c>
      <c r="G446" s="3">
        <f>SUM(Table39[[#This Row],[RN Hours Contract (W/ Admin, DON)]], Table39[[#This Row],[LPN Contract Hours (w/ Admin)]], Table39[[#This Row],[CNA/NA/Med Aide Contract Hours]])</f>
        <v>120.9162222222222</v>
      </c>
      <c r="H446" s="4">
        <f>Table39[[#This Row],[Total Contract Hours]]/Table39[[#This Row],[Total Hours Nurse Staffing]]</f>
        <v>0.23510900607450883</v>
      </c>
      <c r="I446" s="3">
        <f>SUM(Table39[[#This Row],[RN Hours]], Table39[[#This Row],[RN Admin Hours]], Table39[[#This Row],[RN DON Hours]])</f>
        <v>116.06744444444443</v>
      </c>
      <c r="J446" s="3">
        <f t="shared" si="21"/>
        <v>9.0832222222222203</v>
      </c>
      <c r="K446" s="4">
        <f>Table39[[#This Row],[RN Hours Contract (W/ Admin, DON)]]/Table39[[#This Row],[RN Hours (w/ Admin, DON)]]</f>
        <v>7.8258139185358691E-2</v>
      </c>
      <c r="L446" s="3">
        <v>74.252222222222215</v>
      </c>
      <c r="M446" s="3">
        <v>4.9018888888888874</v>
      </c>
      <c r="N446" s="4">
        <f>Table39[[#This Row],[RN Hours Contract]]/Table39[[#This Row],[RN Hours]]</f>
        <v>6.6016729764915363E-2</v>
      </c>
      <c r="O446" s="3">
        <v>36.393000000000001</v>
      </c>
      <c r="P446" s="3">
        <v>4.1813333333333329</v>
      </c>
      <c r="Q446" s="4">
        <f>Table39[[#This Row],[RN Admin Hours Contract]]/Table39[[#This Row],[RN Admin Hours]]</f>
        <v>0.11489388985061229</v>
      </c>
      <c r="R446" s="3">
        <v>5.4222222222222225</v>
      </c>
      <c r="S446" s="3">
        <v>0</v>
      </c>
      <c r="T446" s="4">
        <f>Table39[[#This Row],[RN DON Hours Contract]]/Table39[[#This Row],[RN DON Hours]]</f>
        <v>0</v>
      </c>
      <c r="U446" s="3">
        <f>SUM(Table39[[#This Row],[LPN Hours]], Table39[[#This Row],[LPN Admin Hours]])</f>
        <v>132.95500000000001</v>
      </c>
      <c r="V446" s="3">
        <f>Table39[[#This Row],[LPN Hours Contract]]+Table39[[#This Row],[LPN Admin Hours Contract]]</f>
        <v>80.198000000000008</v>
      </c>
      <c r="W446" s="4">
        <f t="shared" si="22"/>
        <v>0.60319657026813589</v>
      </c>
      <c r="X446" s="3">
        <v>132.95500000000001</v>
      </c>
      <c r="Y446" s="3">
        <v>80.198000000000008</v>
      </c>
      <c r="Z446" s="4">
        <f>Table39[[#This Row],[LPN Hours Contract]]/Table39[[#This Row],[LPN Hours]]</f>
        <v>0.60319657026813589</v>
      </c>
      <c r="AA446" s="3">
        <v>0</v>
      </c>
      <c r="AB446" s="3">
        <v>0</v>
      </c>
      <c r="AC446" s="4">
        <v>0</v>
      </c>
      <c r="AD446" s="3">
        <f>SUM(Table39[[#This Row],[CNA Hours]], Table39[[#This Row],[NA in Training Hours]], Table39[[#This Row],[Med Aide/Tech Hours]])</f>
        <v>265.27611111111105</v>
      </c>
      <c r="AE446" s="3">
        <f>SUM(Table39[[#This Row],[CNA Hours Contract]], Table39[[#This Row],[NA in Training Hours Contract]], Table39[[#This Row],[Med Aide/Tech Hours Contract]])</f>
        <v>31.63499999999998</v>
      </c>
      <c r="AF446" s="4">
        <f>Table39[[#This Row],[CNA/NA/Med Aide Contract Hours]]/Table39[[#This Row],[Total CNA, NA in Training, Med Aide/Tech Hours]]</f>
        <v>0.1192531052551115</v>
      </c>
      <c r="AG446" s="3">
        <v>169.47755555555554</v>
      </c>
      <c r="AH446" s="3">
        <v>31.63499999999998</v>
      </c>
      <c r="AI446" s="4">
        <f>Table39[[#This Row],[CNA Hours Contract]]/Table39[[#This Row],[CNA Hours]]</f>
        <v>0.186661885087373</v>
      </c>
      <c r="AJ446" s="3">
        <v>95.798555555555538</v>
      </c>
      <c r="AK446" s="3">
        <v>0</v>
      </c>
      <c r="AL446" s="4">
        <f>Table39[[#This Row],[NA in Training Hours Contract]]/Table39[[#This Row],[NA in Training Hours]]</f>
        <v>0</v>
      </c>
      <c r="AM446" s="3">
        <v>0</v>
      </c>
      <c r="AN446" s="3">
        <v>0</v>
      </c>
      <c r="AO446" s="4">
        <v>0</v>
      </c>
      <c r="AP446" s="1" t="s">
        <v>444</v>
      </c>
      <c r="AQ446" s="1">
        <v>3</v>
      </c>
    </row>
    <row r="447" spans="1:43" x14ac:dyDescent="0.2">
      <c r="A447" s="1" t="s">
        <v>681</v>
      </c>
      <c r="B447" s="1" t="s">
        <v>1135</v>
      </c>
      <c r="C447" s="1" t="s">
        <v>1467</v>
      </c>
      <c r="D447" s="1" t="s">
        <v>1721</v>
      </c>
      <c r="E447" s="3">
        <v>175.3111111111111</v>
      </c>
      <c r="F447" s="3">
        <f t="shared" si="20"/>
        <v>496.36588888888895</v>
      </c>
      <c r="G447" s="3">
        <f>SUM(Table39[[#This Row],[RN Hours Contract (W/ Admin, DON)]], Table39[[#This Row],[LPN Contract Hours (w/ Admin)]], Table39[[#This Row],[CNA/NA/Med Aide Contract Hours]])</f>
        <v>153.16166666666663</v>
      </c>
      <c r="H447" s="4">
        <f>Table39[[#This Row],[Total Contract Hours]]/Table39[[#This Row],[Total Hours Nurse Staffing]]</f>
        <v>0.3085660600278512</v>
      </c>
      <c r="I447" s="3">
        <f>SUM(Table39[[#This Row],[RN Hours]], Table39[[#This Row],[RN Admin Hours]], Table39[[#This Row],[RN DON Hours]])</f>
        <v>72.157111111111121</v>
      </c>
      <c r="J447" s="3">
        <f t="shared" si="21"/>
        <v>31.055444444444436</v>
      </c>
      <c r="K447" s="4">
        <f>Table39[[#This Row],[RN Hours Contract (W/ Admin, DON)]]/Table39[[#This Row],[RN Hours (w/ Admin, DON)]]</f>
        <v>0.43038647149584069</v>
      </c>
      <c r="L447" s="3">
        <v>61.318222222222225</v>
      </c>
      <c r="M447" s="3">
        <v>31.055444444444436</v>
      </c>
      <c r="N447" s="4">
        <f>Table39[[#This Row],[RN Hours Contract]]/Table39[[#This Row],[RN Hours]]</f>
        <v>0.50646354899033075</v>
      </c>
      <c r="O447" s="3">
        <v>7.2833333333333332</v>
      </c>
      <c r="P447" s="3">
        <v>0</v>
      </c>
      <c r="Q447" s="4">
        <f>Table39[[#This Row],[RN Admin Hours Contract]]/Table39[[#This Row],[RN Admin Hours]]</f>
        <v>0</v>
      </c>
      <c r="R447" s="3">
        <v>3.5555555555555554</v>
      </c>
      <c r="S447" s="3">
        <v>0</v>
      </c>
      <c r="T447" s="4">
        <f>Table39[[#This Row],[RN DON Hours Contract]]/Table39[[#This Row],[RN DON Hours]]</f>
        <v>0</v>
      </c>
      <c r="U447" s="3">
        <f>SUM(Table39[[#This Row],[LPN Hours]], Table39[[#This Row],[LPN Admin Hours]])</f>
        <v>159.89388888888891</v>
      </c>
      <c r="V447" s="3">
        <f>Table39[[#This Row],[LPN Hours Contract]]+Table39[[#This Row],[LPN Admin Hours Contract]]</f>
        <v>57.422666666666665</v>
      </c>
      <c r="W447" s="4">
        <f t="shared" si="22"/>
        <v>0.359129839581111</v>
      </c>
      <c r="X447" s="3">
        <v>151.79933333333335</v>
      </c>
      <c r="Y447" s="3">
        <v>57.422666666666665</v>
      </c>
      <c r="Z447" s="4">
        <f>Table39[[#This Row],[LPN Hours Contract]]/Table39[[#This Row],[LPN Hours]]</f>
        <v>0.37828009784847533</v>
      </c>
      <c r="AA447" s="3">
        <v>8.0945555555555551</v>
      </c>
      <c r="AB447" s="3">
        <v>0</v>
      </c>
      <c r="AC447" s="4">
        <f>Table39[[#This Row],[LPN Admin Hours Contract]]/Table39[[#This Row],[LPN Admin Hours]]</f>
        <v>0</v>
      </c>
      <c r="AD447" s="3">
        <f>SUM(Table39[[#This Row],[CNA Hours]], Table39[[#This Row],[NA in Training Hours]], Table39[[#This Row],[Med Aide/Tech Hours]])</f>
        <v>264.3148888888889</v>
      </c>
      <c r="AE447" s="3">
        <f>SUM(Table39[[#This Row],[CNA Hours Contract]], Table39[[#This Row],[NA in Training Hours Contract]], Table39[[#This Row],[Med Aide/Tech Hours Contract]])</f>
        <v>64.683555555555529</v>
      </c>
      <c r="AF447" s="4">
        <f>Table39[[#This Row],[CNA/NA/Med Aide Contract Hours]]/Table39[[#This Row],[Total CNA, NA in Training, Med Aide/Tech Hours]]</f>
        <v>0.24472157367853314</v>
      </c>
      <c r="AG447" s="3">
        <v>264.3148888888889</v>
      </c>
      <c r="AH447" s="3">
        <v>64.683555555555529</v>
      </c>
      <c r="AI447" s="4">
        <f>Table39[[#This Row],[CNA Hours Contract]]/Table39[[#This Row],[CNA Hours]]</f>
        <v>0.24472157367853314</v>
      </c>
      <c r="AJ447" s="3">
        <v>0</v>
      </c>
      <c r="AK447" s="3">
        <v>0</v>
      </c>
      <c r="AL447" s="4">
        <v>0</v>
      </c>
      <c r="AM447" s="3">
        <v>0</v>
      </c>
      <c r="AN447" s="3">
        <v>0</v>
      </c>
      <c r="AO447" s="4">
        <v>0</v>
      </c>
      <c r="AP447" s="1" t="s">
        <v>445</v>
      </c>
      <c r="AQ447" s="1">
        <v>3</v>
      </c>
    </row>
    <row r="448" spans="1:43" x14ac:dyDescent="0.2">
      <c r="A448" s="1" t="s">
        <v>681</v>
      </c>
      <c r="B448" s="1" t="s">
        <v>1136</v>
      </c>
      <c r="C448" s="1" t="s">
        <v>1376</v>
      </c>
      <c r="D448" s="1" t="s">
        <v>1708</v>
      </c>
      <c r="E448" s="3">
        <v>99.355555555555554</v>
      </c>
      <c r="F448" s="3">
        <f t="shared" si="20"/>
        <v>334.82944444444445</v>
      </c>
      <c r="G448" s="3">
        <f>SUM(Table39[[#This Row],[RN Hours Contract (W/ Admin, DON)]], Table39[[#This Row],[LPN Contract Hours (w/ Admin)]], Table39[[#This Row],[CNA/NA/Med Aide Contract Hours]])</f>
        <v>144.66300000000001</v>
      </c>
      <c r="H448" s="4">
        <f>Table39[[#This Row],[Total Contract Hours]]/Table39[[#This Row],[Total Hours Nurse Staffing]]</f>
        <v>0.43204981640735834</v>
      </c>
      <c r="I448" s="3">
        <f>SUM(Table39[[#This Row],[RN Hours]], Table39[[#This Row],[RN Admin Hours]], Table39[[#This Row],[RN DON Hours]])</f>
        <v>55.879333333333335</v>
      </c>
      <c r="J448" s="3">
        <f t="shared" si="21"/>
        <v>20.927666666666671</v>
      </c>
      <c r="K448" s="4">
        <f>Table39[[#This Row],[RN Hours Contract (W/ Admin, DON)]]/Table39[[#This Row],[RN Hours (w/ Admin, DON)]]</f>
        <v>0.37451532468772003</v>
      </c>
      <c r="L448" s="3">
        <v>35.759555555555558</v>
      </c>
      <c r="M448" s="3">
        <v>19.291222222222228</v>
      </c>
      <c r="N448" s="4">
        <f>Table39[[#This Row],[RN Hours Contract]]/Table39[[#This Row],[RN Hours]]</f>
        <v>0.53947041350252933</v>
      </c>
      <c r="O448" s="3">
        <v>16.297555555555554</v>
      </c>
      <c r="P448" s="3">
        <v>1.6364444444444441</v>
      </c>
      <c r="Q448" s="4">
        <f>Table39[[#This Row],[RN Admin Hours Contract]]/Table39[[#This Row],[RN Admin Hours]]</f>
        <v>0.10041042283096305</v>
      </c>
      <c r="R448" s="3">
        <v>3.8222222222222224</v>
      </c>
      <c r="S448" s="3">
        <v>0</v>
      </c>
      <c r="T448" s="4">
        <f>Table39[[#This Row],[RN DON Hours Contract]]/Table39[[#This Row],[RN DON Hours]]</f>
        <v>0</v>
      </c>
      <c r="U448" s="3">
        <f>SUM(Table39[[#This Row],[LPN Hours]], Table39[[#This Row],[LPN Admin Hours]])</f>
        <v>100.71433333333334</v>
      </c>
      <c r="V448" s="3">
        <f>Table39[[#This Row],[LPN Hours Contract]]+Table39[[#This Row],[LPN Admin Hours Contract]]</f>
        <v>54.455111111111108</v>
      </c>
      <c r="W448" s="4">
        <f t="shared" si="22"/>
        <v>0.54068879084848331</v>
      </c>
      <c r="X448" s="3">
        <v>100.71433333333334</v>
      </c>
      <c r="Y448" s="3">
        <v>54.455111111111108</v>
      </c>
      <c r="Z448" s="4">
        <f>Table39[[#This Row],[LPN Hours Contract]]/Table39[[#This Row],[LPN Hours]]</f>
        <v>0.54068879084848331</v>
      </c>
      <c r="AA448" s="3">
        <v>0</v>
      </c>
      <c r="AB448" s="3">
        <v>0</v>
      </c>
      <c r="AC448" s="4">
        <v>0</v>
      </c>
      <c r="AD448" s="3">
        <f>SUM(Table39[[#This Row],[CNA Hours]], Table39[[#This Row],[NA in Training Hours]], Table39[[#This Row],[Med Aide/Tech Hours]])</f>
        <v>178.2357777777778</v>
      </c>
      <c r="AE448" s="3">
        <f>SUM(Table39[[#This Row],[CNA Hours Contract]], Table39[[#This Row],[NA in Training Hours Contract]], Table39[[#This Row],[Med Aide/Tech Hours Contract]])</f>
        <v>69.280222222222235</v>
      </c>
      <c r="AF448" s="4">
        <f>Table39[[#This Row],[CNA/NA/Med Aide Contract Hours]]/Table39[[#This Row],[Total CNA, NA in Training, Med Aide/Tech Hours]]</f>
        <v>0.3886998619805726</v>
      </c>
      <c r="AG448" s="3">
        <v>146.47822222222223</v>
      </c>
      <c r="AH448" s="3">
        <v>69.280222222222235</v>
      </c>
      <c r="AI448" s="4">
        <f>Table39[[#This Row],[CNA Hours Contract]]/Table39[[#This Row],[CNA Hours]]</f>
        <v>0.47297284996480332</v>
      </c>
      <c r="AJ448" s="3">
        <v>31.757555555555555</v>
      </c>
      <c r="AK448" s="3">
        <v>0</v>
      </c>
      <c r="AL448" s="4">
        <f>Table39[[#This Row],[NA in Training Hours Contract]]/Table39[[#This Row],[NA in Training Hours]]</f>
        <v>0</v>
      </c>
      <c r="AM448" s="3">
        <v>0</v>
      </c>
      <c r="AN448" s="3">
        <v>0</v>
      </c>
      <c r="AO448" s="4">
        <v>0</v>
      </c>
      <c r="AP448" s="1" t="s">
        <v>446</v>
      </c>
      <c r="AQ448" s="1">
        <v>3</v>
      </c>
    </row>
    <row r="449" spans="1:43" x14ac:dyDescent="0.2">
      <c r="A449" s="1" t="s">
        <v>681</v>
      </c>
      <c r="B449" s="1" t="s">
        <v>1137</v>
      </c>
      <c r="C449" s="1" t="s">
        <v>1443</v>
      </c>
      <c r="D449" s="1" t="s">
        <v>1727</v>
      </c>
      <c r="E449" s="3">
        <v>16.288888888888888</v>
      </c>
      <c r="F449" s="3">
        <f t="shared" si="20"/>
        <v>105.23811111111112</v>
      </c>
      <c r="G449" s="3">
        <f>SUM(Table39[[#This Row],[RN Hours Contract (W/ Admin, DON)]], Table39[[#This Row],[LPN Contract Hours (w/ Admin)]], Table39[[#This Row],[CNA/NA/Med Aide Contract Hours]])</f>
        <v>0</v>
      </c>
      <c r="H449" s="4">
        <f>Table39[[#This Row],[Total Contract Hours]]/Table39[[#This Row],[Total Hours Nurse Staffing]]</f>
        <v>0</v>
      </c>
      <c r="I449" s="3">
        <f>SUM(Table39[[#This Row],[RN Hours]], Table39[[#This Row],[RN Admin Hours]], Table39[[#This Row],[RN DON Hours]])</f>
        <v>54.264000000000003</v>
      </c>
      <c r="J449" s="3">
        <f t="shared" si="21"/>
        <v>0</v>
      </c>
      <c r="K449" s="4">
        <f>Table39[[#This Row],[RN Hours Contract (W/ Admin, DON)]]/Table39[[#This Row],[RN Hours (w/ Admin, DON)]]</f>
        <v>0</v>
      </c>
      <c r="L449" s="3">
        <v>44.575111111111113</v>
      </c>
      <c r="M449" s="3">
        <v>0</v>
      </c>
      <c r="N449" s="4">
        <f>Table39[[#This Row],[RN Hours Contract]]/Table39[[#This Row],[RN Hours]]</f>
        <v>0</v>
      </c>
      <c r="O449" s="3">
        <v>5.1555555555555559</v>
      </c>
      <c r="P449" s="3">
        <v>0</v>
      </c>
      <c r="Q449" s="4">
        <f>Table39[[#This Row],[RN Admin Hours Contract]]/Table39[[#This Row],[RN Admin Hours]]</f>
        <v>0</v>
      </c>
      <c r="R449" s="3">
        <v>4.5333333333333332</v>
      </c>
      <c r="S449" s="3">
        <v>0</v>
      </c>
      <c r="T449" s="4">
        <f>Table39[[#This Row],[RN DON Hours Contract]]/Table39[[#This Row],[RN DON Hours]]</f>
        <v>0</v>
      </c>
      <c r="U449" s="3">
        <f>SUM(Table39[[#This Row],[LPN Hours]], Table39[[#This Row],[LPN Admin Hours]])</f>
        <v>4.8146666666666667</v>
      </c>
      <c r="V449" s="3">
        <f>Table39[[#This Row],[LPN Hours Contract]]+Table39[[#This Row],[LPN Admin Hours Contract]]</f>
        <v>0</v>
      </c>
      <c r="W449" s="4">
        <f t="shared" si="22"/>
        <v>0</v>
      </c>
      <c r="X449" s="3">
        <v>4.8146666666666667</v>
      </c>
      <c r="Y449" s="3">
        <v>0</v>
      </c>
      <c r="Z449" s="4">
        <f>Table39[[#This Row],[LPN Hours Contract]]/Table39[[#This Row],[LPN Hours]]</f>
        <v>0</v>
      </c>
      <c r="AA449" s="3">
        <v>0</v>
      </c>
      <c r="AB449" s="3">
        <v>0</v>
      </c>
      <c r="AC449" s="4">
        <v>0</v>
      </c>
      <c r="AD449" s="3">
        <f>SUM(Table39[[#This Row],[CNA Hours]], Table39[[#This Row],[NA in Training Hours]], Table39[[#This Row],[Med Aide/Tech Hours]])</f>
        <v>46.159444444444446</v>
      </c>
      <c r="AE449" s="3">
        <f>SUM(Table39[[#This Row],[CNA Hours Contract]], Table39[[#This Row],[NA in Training Hours Contract]], Table39[[#This Row],[Med Aide/Tech Hours Contract]])</f>
        <v>0</v>
      </c>
      <c r="AF449" s="4">
        <f>Table39[[#This Row],[CNA/NA/Med Aide Contract Hours]]/Table39[[#This Row],[Total CNA, NA in Training, Med Aide/Tech Hours]]</f>
        <v>0</v>
      </c>
      <c r="AG449" s="3">
        <v>46.159444444444446</v>
      </c>
      <c r="AH449" s="3">
        <v>0</v>
      </c>
      <c r="AI449" s="4">
        <f>Table39[[#This Row],[CNA Hours Contract]]/Table39[[#This Row],[CNA Hours]]</f>
        <v>0</v>
      </c>
      <c r="AJ449" s="3">
        <v>0</v>
      </c>
      <c r="AK449" s="3">
        <v>0</v>
      </c>
      <c r="AL449" s="4">
        <v>0</v>
      </c>
      <c r="AM449" s="3">
        <v>0</v>
      </c>
      <c r="AN449" s="3">
        <v>0</v>
      </c>
      <c r="AO449" s="4">
        <v>0</v>
      </c>
      <c r="AP449" s="1" t="s">
        <v>447</v>
      </c>
      <c r="AQ449" s="1">
        <v>3</v>
      </c>
    </row>
    <row r="450" spans="1:43" x14ac:dyDescent="0.2">
      <c r="A450" s="1" t="s">
        <v>681</v>
      </c>
      <c r="B450" s="1" t="s">
        <v>698</v>
      </c>
      <c r="C450" s="1" t="s">
        <v>1408</v>
      </c>
      <c r="D450" s="1" t="s">
        <v>1719</v>
      </c>
      <c r="E450" s="3">
        <v>74.977777777777774</v>
      </c>
      <c r="F450" s="3">
        <f t="shared" ref="F450:F513" si="23">SUM(I450,U450,AD450)</f>
        <v>236.733</v>
      </c>
      <c r="G450" s="3">
        <f>SUM(Table39[[#This Row],[RN Hours Contract (W/ Admin, DON)]], Table39[[#This Row],[LPN Contract Hours (w/ Admin)]], Table39[[#This Row],[CNA/NA/Med Aide Contract Hours]])</f>
        <v>1.3752222222222223</v>
      </c>
      <c r="H450" s="4">
        <f>Table39[[#This Row],[Total Contract Hours]]/Table39[[#This Row],[Total Hours Nurse Staffing]]</f>
        <v>5.8091699181027669E-3</v>
      </c>
      <c r="I450" s="3">
        <f>SUM(Table39[[#This Row],[RN Hours]], Table39[[#This Row],[RN Admin Hours]], Table39[[#This Row],[RN DON Hours]])</f>
        <v>90.066666666666663</v>
      </c>
      <c r="J450" s="3">
        <f t="shared" si="21"/>
        <v>0</v>
      </c>
      <c r="K450" s="4">
        <f>Table39[[#This Row],[RN Hours Contract (W/ Admin, DON)]]/Table39[[#This Row],[RN Hours (w/ Admin, DON)]]</f>
        <v>0</v>
      </c>
      <c r="L450" s="3">
        <v>74.833333333333329</v>
      </c>
      <c r="M450" s="3">
        <v>0</v>
      </c>
      <c r="N450" s="4">
        <f>Table39[[#This Row],[RN Hours Contract]]/Table39[[#This Row],[RN Hours]]</f>
        <v>0</v>
      </c>
      <c r="O450" s="3">
        <v>11.233333333333333</v>
      </c>
      <c r="P450" s="3">
        <v>0</v>
      </c>
      <c r="Q450" s="4">
        <f>Table39[[#This Row],[RN Admin Hours Contract]]/Table39[[#This Row],[RN Admin Hours]]</f>
        <v>0</v>
      </c>
      <c r="R450" s="3">
        <v>4</v>
      </c>
      <c r="S450" s="3">
        <v>0</v>
      </c>
      <c r="T450" s="4">
        <f>Table39[[#This Row],[RN DON Hours Contract]]/Table39[[#This Row],[RN DON Hours]]</f>
        <v>0</v>
      </c>
      <c r="U450" s="3">
        <f>SUM(Table39[[#This Row],[LPN Hours]], Table39[[#This Row],[LPN Admin Hours]])</f>
        <v>29.969444444444445</v>
      </c>
      <c r="V450" s="3">
        <f>Table39[[#This Row],[LPN Hours Contract]]+Table39[[#This Row],[LPN Admin Hours Contract]]</f>
        <v>0</v>
      </c>
      <c r="W450" s="4">
        <f t="shared" si="22"/>
        <v>0</v>
      </c>
      <c r="X450" s="3">
        <v>29.969444444444445</v>
      </c>
      <c r="Y450" s="3">
        <v>0</v>
      </c>
      <c r="Z450" s="4">
        <f>Table39[[#This Row],[LPN Hours Contract]]/Table39[[#This Row],[LPN Hours]]</f>
        <v>0</v>
      </c>
      <c r="AA450" s="3">
        <v>0</v>
      </c>
      <c r="AB450" s="3">
        <v>0</v>
      </c>
      <c r="AC450" s="4">
        <v>0</v>
      </c>
      <c r="AD450" s="3">
        <f>SUM(Table39[[#This Row],[CNA Hours]], Table39[[#This Row],[NA in Training Hours]], Table39[[#This Row],[Med Aide/Tech Hours]])</f>
        <v>116.69688888888888</v>
      </c>
      <c r="AE450" s="3">
        <f>SUM(Table39[[#This Row],[CNA Hours Contract]], Table39[[#This Row],[NA in Training Hours Contract]], Table39[[#This Row],[Med Aide/Tech Hours Contract]])</f>
        <v>1.3752222222222223</v>
      </c>
      <c r="AF450" s="4">
        <f>Table39[[#This Row],[CNA/NA/Med Aide Contract Hours]]/Table39[[#This Row],[Total CNA, NA in Training, Med Aide/Tech Hours]]</f>
        <v>1.1784566283781727E-2</v>
      </c>
      <c r="AG450" s="3">
        <v>116.69688888888888</v>
      </c>
      <c r="AH450" s="3">
        <v>1.3752222222222223</v>
      </c>
      <c r="AI450" s="4">
        <f>Table39[[#This Row],[CNA Hours Contract]]/Table39[[#This Row],[CNA Hours]]</f>
        <v>1.1784566283781727E-2</v>
      </c>
      <c r="AJ450" s="3">
        <v>0</v>
      </c>
      <c r="AK450" s="3">
        <v>0</v>
      </c>
      <c r="AL450" s="4">
        <v>0</v>
      </c>
      <c r="AM450" s="3">
        <v>0</v>
      </c>
      <c r="AN450" s="3">
        <v>0</v>
      </c>
      <c r="AO450" s="4">
        <v>0</v>
      </c>
      <c r="AP450" s="1" t="s">
        <v>448</v>
      </c>
      <c r="AQ450" s="1">
        <v>3</v>
      </c>
    </row>
    <row r="451" spans="1:43" x14ac:dyDescent="0.2">
      <c r="A451" s="1" t="s">
        <v>681</v>
      </c>
      <c r="B451" s="1" t="s">
        <v>1138</v>
      </c>
      <c r="C451" s="1" t="s">
        <v>1580</v>
      </c>
      <c r="D451" s="1" t="s">
        <v>1718</v>
      </c>
      <c r="E451" s="3">
        <v>49.522222222222226</v>
      </c>
      <c r="F451" s="3">
        <f t="shared" si="23"/>
        <v>262.35533333333331</v>
      </c>
      <c r="G451" s="3">
        <f>SUM(Table39[[#This Row],[RN Hours Contract (W/ Admin, DON)]], Table39[[#This Row],[LPN Contract Hours (w/ Admin)]], Table39[[#This Row],[CNA/NA/Med Aide Contract Hours]])</f>
        <v>37.861111111111107</v>
      </c>
      <c r="H451" s="4">
        <f>Table39[[#This Row],[Total Contract Hours]]/Table39[[#This Row],[Total Hours Nurse Staffing]]</f>
        <v>0.14431233636484531</v>
      </c>
      <c r="I451" s="3">
        <f>SUM(Table39[[#This Row],[RN Hours]], Table39[[#This Row],[RN Admin Hours]], Table39[[#This Row],[RN DON Hours]])</f>
        <v>34.047222222222224</v>
      </c>
      <c r="J451" s="3">
        <f t="shared" si="21"/>
        <v>3.5777777777777779</v>
      </c>
      <c r="K451" s="4">
        <f>Table39[[#This Row],[RN Hours Contract (W/ Admin, DON)]]/Table39[[#This Row],[RN Hours (w/ Admin, DON)]]</f>
        <v>0.10508280982295831</v>
      </c>
      <c r="L451" s="3">
        <v>22.755555555555556</v>
      </c>
      <c r="M451" s="3">
        <v>3.5777777777777779</v>
      </c>
      <c r="N451" s="4">
        <f>Table39[[#This Row],[RN Hours Contract]]/Table39[[#This Row],[RN Hours]]</f>
        <v>0.1572265625</v>
      </c>
      <c r="O451" s="3">
        <v>5.8694444444444445</v>
      </c>
      <c r="P451" s="3">
        <v>0</v>
      </c>
      <c r="Q451" s="4">
        <f>Table39[[#This Row],[RN Admin Hours Contract]]/Table39[[#This Row],[RN Admin Hours]]</f>
        <v>0</v>
      </c>
      <c r="R451" s="3">
        <v>5.4222222222222225</v>
      </c>
      <c r="S451" s="3">
        <v>0</v>
      </c>
      <c r="T451" s="4">
        <f>Table39[[#This Row],[RN DON Hours Contract]]/Table39[[#This Row],[RN DON Hours]]</f>
        <v>0</v>
      </c>
      <c r="U451" s="3">
        <f>SUM(Table39[[#This Row],[LPN Hours]], Table39[[#This Row],[LPN Admin Hours]])</f>
        <v>70.841444444444448</v>
      </c>
      <c r="V451" s="3">
        <f>Table39[[#This Row],[LPN Hours Contract]]+Table39[[#This Row],[LPN Admin Hours Contract]]</f>
        <v>9.9944444444444436</v>
      </c>
      <c r="W451" s="4">
        <f t="shared" si="22"/>
        <v>0.14108188395681748</v>
      </c>
      <c r="X451" s="3">
        <v>52.2</v>
      </c>
      <c r="Y451" s="3">
        <v>9.9944444444444436</v>
      </c>
      <c r="Z451" s="4">
        <f>Table39[[#This Row],[LPN Hours Contract]]/Table39[[#This Row],[LPN Hours]]</f>
        <v>0.19146445295870582</v>
      </c>
      <c r="AA451" s="3">
        <v>18.641444444444446</v>
      </c>
      <c r="AB451" s="3">
        <v>0</v>
      </c>
      <c r="AC451" s="4">
        <f>Table39[[#This Row],[LPN Admin Hours Contract]]/Table39[[#This Row],[LPN Admin Hours]]</f>
        <v>0</v>
      </c>
      <c r="AD451" s="3">
        <f>SUM(Table39[[#This Row],[CNA Hours]], Table39[[#This Row],[NA in Training Hours]], Table39[[#This Row],[Med Aide/Tech Hours]])</f>
        <v>157.46666666666667</v>
      </c>
      <c r="AE451" s="3">
        <f>SUM(Table39[[#This Row],[CNA Hours Contract]], Table39[[#This Row],[NA in Training Hours Contract]], Table39[[#This Row],[Med Aide/Tech Hours Contract]])</f>
        <v>24.288888888888888</v>
      </c>
      <c r="AF451" s="4">
        <f>Table39[[#This Row],[CNA/NA/Med Aide Contract Hours]]/Table39[[#This Row],[Total CNA, NA in Training, Med Aide/Tech Hours]]</f>
        <v>0.15424781258820208</v>
      </c>
      <c r="AG451" s="3">
        <v>157.46666666666667</v>
      </c>
      <c r="AH451" s="3">
        <v>24.288888888888888</v>
      </c>
      <c r="AI451" s="4">
        <f>Table39[[#This Row],[CNA Hours Contract]]/Table39[[#This Row],[CNA Hours]]</f>
        <v>0.15424781258820208</v>
      </c>
      <c r="AJ451" s="3">
        <v>0</v>
      </c>
      <c r="AK451" s="3">
        <v>0</v>
      </c>
      <c r="AL451" s="4">
        <v>0</v>
      </c>
      <c r="AM451" s="3">
        <v>0</v>
      </c>
      <c r="AN451" s="3">
        <v>0</v>
      </c>
      <c r="AO451" s="4">
        <v>0</v>
      </c>
      <c r="AP451" s="1" t="s">
        <v>449</v>
      </c>
      <c r="AQ451" s="1">
        <v>3</v>
      </c>
    </row>
    <row r="452" spans="1:43" x14ac:dyDescent="0.2">
      <c r="A452" s="1" t="s">
        <v>681</v>
      </c>
      <c r="B452" s="1" t="s">
        <v>1139</v>
      </c>
      <c r="C452" s="1" t="s">
        <v>1481</v>
      </c>
      <c r="D452" s="1" t="s">
        <v>1709</v>
      </c>
      <c r="E452" s="3">
        <v>31.9</v>
      </c>
      <c r="F452" s="3">
        <f t="shared" si="23"/>
        <v>196.125</v>
      </c>
      <c r="G452" s="3">
        <f>SUM(Table39[[#This Row],[RN Hours Contract (W/ Admin, DON)]], Table39[[#This Row],[LPN Contract Hours (w/ Admin)]], Table39[[#This Row],[CNA/NA/Med Aide Contract Hours]])</f>
        <v>0</v>
      </c>
      <c r="H452" s="4">
        <f>Table39[[#This Row],[Total Contract Hours]]/Table39[[#This Row],[Total Hours Nurse Staffing]]</f>
        <v>0</v>
      </c>
      <c r="I452" s="3">
        <f>SUM(Table39[[#This Row],[RN Hours]], Table39[[#This Row],[RN Admin Hours]], Table39[[#This Row],[RN DON Hours]])</f>
        <v>66.808333333333337</v>
      </c>
      <c r="J452" s="3">
        <f t="shared" si="21"/>
        <v>0</v>
      </c>
      <c r="K452" s="4">
        <f>Table39[[#This Row],[RN Hours Contract (W/ Admin, DON)]]/Table39[[#This Row],[RN Hours (w/ Admin, DON)]]</f>
        <v>0</v>
      </c>
      <c r="L452" s="3">
        <v>56.272222222222226</v>
      </c>
      <c r="M452" s="3">
        <v>0</v>
      </c>
      <c r="N452" s="4">
        <f>Table39[[#This Row],[RN Hours Contract]]/Table39[[#This Row],[RN Hours]]</f>
        <v>0</v>
      </c>
      <c r="O452" s="3">
        <v>5.1138888888888889</v>
      </c>
      <c r="P452" s="3">
        <v>0</v>
      </c>
      <c r="Q452" s="4">
        <f>Table39[[#This Row],[RN Admin Hours Contract]]/Table39[[#This Row],[RN Admin Hours]]</f>
        <v>0</v>
      </c>
      <c r="R452" s="3">
        <v>5.4222222222222225</v>
      </c>
      <c r="S452" s="3">
        <v>0</v>
      </c>
      <c r="T452" s="4">
        <f>Table39[[#This Row],[RN DON Hours Contract]]/Table39[[#This Row],[RN DON Hours]]</f>
        <v>0</v>
      </c>
      <c r="U452" s="3">
        <f>SUM(Table39[[#This Row],[LPN Hours]], Table39[[#This Row],[LPN Admin Hours]])</f>
        <v>12.877777777777778</v>
      </c>
      <c r="V452" s="3">
        <f>Table39[[#This Row],[LPN Hours Contract]]+Table39[[#This Row],[LPN Admin Hours Contract]]</f>
        <v>0</v>
      </c>
      <c r="W452" s="4">
        <f t="shared" si="22"/>
        <v>0</v>
      </c>
      <c r="X452" s="3">
        <v>12.877777777777778</v>
      </c>
      <c r="Y452" s="3">
        <v>0</v>
      </c>
      <c r="Z452" s="4">
        <f>Table39[[#This Row],[LPN Hours Contract]]/Table39[[#This Row],[LPN Hours]]</f>
        <v>0</v>
      </c>
      <c r="AA452" s="3">
        <v>0</v>
      </c>
      <c r="AB452" s="3">
        <v>0</v>
      </c>
      <c r="AC452" s="4">
        <v>0</v>
      </c>
      <c r="AD452" s="3">
        <f>SUM(Table39[[#This Row],[CNA Hours]], Table39[[#This Row],[NA in Training Hours]], Table39[[#This Row],[Med Aide/Tech Hours]])</f>
        <v>116.43888888888888</v>
      </c>
      <c r="AE452" s="3">
        <f>SUM(Table39[[#This Row],[CNA Hours Contract]], Table39[[#This Row],[NA in Training Hours Contract]], Table39[[#This Row],[Med Aide/Tech Hours Contract]])</f>
        <v>0</v>
      </c>
      <c r="AF452" s="4">
        <f>Table39[[#This Row],[CNA/NA/Med Aide Contract Hours]]/Table39[[#This Row],[Total CNA, NA in Training, Med Aide/Tech Hours]]</f>
        <v>0</v>
      </c>
      <c r="AG452" s="3">
        <v>116.43888888888888</v>
      </c>
      <c r="AH452" s="3">
        <v>0</v>
      </c>
      <c r="AI452" s="4">
        <f>Table39[[#This Row],[CNA Hours Contract]]/Table39[[#This Row],[CNA Hours]]</f>
        <v>0</v>
      </c>
      <c r="AJ452" s="3">
        <v>0</v>
      </c>
      <c r="AK452" s="3">
        <v>0</v>
      </c>
      <c r="AL452" s="4">
        <v>0</v>
      </c>
      <c r="AM452" s="3">
        <v>0</v>
      </c>
      <c r="AN452" s="3">
        <v>0</v>
      </c>
      <c r="AO452" s="4">
        <v>0</v>
      </c>
      <c r="AP452" s="1" t="s">
        <v>450</v>
      </c>
      <c r="AQ452" s="1">
        <v>3</v>
      </c>
    </row>
    <row r="453" spans="1:43" x14ac:dyDescent="0.2">
      <c r="A453" s="1" t="s">
        <v>681</v>
      </c>
      <c r="B453" s="1" t="s">
        <v>1140</v>
      </c>
      <c r="C453" s="1" t="s">
        <v>1390</v>
      </c>
      <c r="D453" s="1" t="s">
        <v>1707</v>
      </c>
      <c r="E453" s="3">
        <v>18.911111111111111</v>
      </c>
      <c r="F453" s="3">
        <f t="shared" si="23"/>
        <v>131.85277777777776</v>
      </c>
      <c r="G453" s="3">
        <f>SUM(Table39[[#This Row],[RN Hours Contract (W/ Admin, DON)]], Table39[[#This Row],[LPN Contract Hours (w/ Admin)]], Table39[[#This Row],[CNA/NA/Med Aide Contract Hours]])</f>
        <v>0</v>
      </c>
      <c r="H453" s="4">
        <f>Table39[[#This Row],[Total Contract Hours]]/Table39[[#This Row],[Total Hours Nurse Staffing]]</f>
        <v>0</v>
      </c>
      <c r="I453" s="3">
        <f>SUM(Table39[[#This Row],[RN Hours]], Table39[[#This Row],[RN Admin Hours]], Table39[[#This Row],[RN DON Hours]])</f>
        <v>47.947222222222223</v>
      </c>
      <c r="J453" s="3">
        <f t="shared" si="21"/>
        <v>0</v>
      </c>
      <c r="K453" s="4">
        <f>Table39[[#This Row],[RN Hours Contract (W/ Admin, DON)]]/Table39[[#This Row],[RN Hours (w/ Admin, DON)]]</f>
        <v>0</v>
      </c>
      <c r="L453" s="3">
        <v>42.163888888888891</v>
      </c>
      <c r="M453" s="3">
        <v>0</v>
      </c>
      <c r="N453" s="4">
        <f>Table39[[#This Row],[RN Hours Contract]]/Table39[[#This Row],[RN Hours]]</f>
        <v>0</v>
      </c>
      <c r="O453" s="3">
        <v>0</v>
      </c>
      <c r="P453" s="3">
        <v>0</v>
      </c>
      <c r="Q453" s="4">
        <v>0</v>
      </c>
      <c r="R453" s="3">
        <v>5.7833333333333332</v>
      </c>
      <c r="S453" s="3">
        <v>0</v>
      </c>
      <c r="T453" s="4">
        <f>Table39[[#This Row],[RN DON Hours Contract]]/Table39[[#This Row],[RN DON Hours]]</f>
        <v>0</v>
      </c>
      <c r="U453" s="3">
        <f>SUM(Table39[[#This Row],[LPN Hours]], Table39[[#This Row],[LPN Admin Hours]])</f>
        <v>51.113888888888887</v>
      </c>
      <c r="V453" s="3">
        <f>Table39[[#This Row],[LPN Hours Contract]]+Table39[[#This Row],[LPN Admin Hours Contract]]</f>
        <v>0</v>
      </c>
      <c r="W453" s="4">
        <f t="shared" si="22"/>
        <v>0</v>
      </c>
      <c r="X453" s="3">
        <v>51.113888888888887</v>
      </c>
      <c r="Y453" s="3">
        <v>0</v>
      </c>
      <c r="Z453" s="4">
        <f>Table39[[#This Row],[LPN Hours Contract]]/Table39[[#This Row],[LPN Hours]]</f>
        <v>0</v>
      </c>
      <c r="AA453" s="3">
        <v>0</v>
      </c>
      <c r="AB453" s="3">
        <v>0</v>
      </c>
      <c r="AC453" s="4">
        <v>0</v>
      </c>
      <c r="AD453" s="3">
        <f>SUM(Table39[[#This Row],[CNA Hours]], Table39[[#This Row],[NA in Training Hours]], Table39[[#This Row],[Med Aide/Tech Hours]])</f>
        <v>32.791666666666664</v>
      </c>
      <c r="AE453" s="3">
        <f>SUM(Table39[[#This Row],[CNA Hours Contract]], Table39[[#This Row],[NA in Training Hours Contract]], Table39[[#This Row],[Med Aide/Tech Hours Contract]])</f>
        <v>0</v>
      </c>
      <c r="AF453" s="4">
        <f>Table39[[#This Row],[CNA/NA/Med Aide Contract Hours]]/Table39[[#This Row],[Total CNA, NA in Training, Med Aide/Tech Hours]]</f>
        <v>0</v>
      </c>
      <c r="AG453" s="3">
        <v>32.791666666666664</v>
      </c>
      <c r="AH453" s="3">
        <v>0</v>
      </c>
      <c r="AI453" s="4">
        <f>Table39[[#This Row],[CNA Hours Contract]]/Table39[[#This Row],[CNA Hours]]</f>
        <v>0</v>
      </c>
      <c r="AJ453" s="3">
        <v>0</v>
      </c>
      <c r="AK453" s="3">
        <v>0</v>
      </c>
      <c r="AL453" s="4">
        <v>0</v>
      </c>
      <c r="AM453" s="3">
        <v>0</v>
      </c>
      <c r="AN453" s="3">
        <v>0</v>
      </c>
      <c r="AO453" s="4">
        <v>0</v>
      </c>
      <c r="AP453" s="1" t="s">
        <v>451</v>
      </c>
      <c r="AQ453" s="1">
        <v>3</v>
      </c>
    </row>
    <row r="454" spans="1:43" x14ac:dyDescent="0.2">
      <c r="A454" s="1" t="s">
        <v>681</v>
      </c>
      <c r="B454" s="1" t="s">
        <v>1141</v>
      </c>
      <c r="C454" s="1" t="s">
        <v>1636</v>
      </c>
      <c r="D454" s="1" t="s">
        <v>1751</v>
      </c>
      <c r="E454" s="3">
        <v>51.9</v>
      </c>
      <c r="F454" s="3">
        <f t="shared" si="23"/>
        <v>304.83533333333332</v>
      </c>
      <c r="G454" s="3">
        <f>SUM(Table39[[#This Row],[RN Hours Contract (W/ Admin, DON)]], Table39[[#This Row],[LPN Contract Hours (w/ Admin)]], Table39[[#This Row],[CNA/NA/Med Aide Contract Hours]])</f>
        <v>0</v>
      </c>
      <c r="H454" s="4">
        <f>Table39[[#This Row],[Total Contract Hours]]/Table39[[#This Row],[Total Hours Nurse Staffing]]</f>
        <v>0</v>
      </c>
      <c r="I454" s="3">
        <f>SUM(Table39[[#This Row],[RN Hours]], Table39[[#This Row],[RN Admin Hours]], Table39[[#This Row],[RN DON Hours]])</f>
        <v>74.524999999999991</v>
      </c>
      <c r="J454" s="3">
        <f t="shared" si="21"/>
        <v>0</v>
      </c>
      <c r="K454" s="4">
        <f>Table39[[#This Row],[RN Hours Contract (W/ Admin, DON)]]/Table39[[#This Row],[RN Hours (w/ Admin, DON)]]</f>
        <v>0</v>
      </c>
      <c r="L454" s="3">
        <v>45.74722222222222</v>
      </c>
      <c r="M454" s="3">
        <v>0</v>
      </c>
      <c r="N454" s="4">
        <f>Table39[[#This Row],[RN Hours Contract]]/Table39[[#This Row],[RN Hours]]</f>
        <v>0</v>
      </c>
      <c r="O454" s="3">
        <v>17.544444444444444</v>
      </c>
      <c r="P454" s="3">
        <v>0</v>
      </c>
      <c r="Q454" s="4">
        <f>Table39[[#This Row],[RN Admin Hours Contract]]/Table39[[#This Row],[RN Admin Hours]]</f>
        <v>0</v>
      </c>
      <c r="R454" s="3">
        <v>11.233333333333333</v>
      </c>
      <c r="S454" s="3">
        <v>0</v>
      </c>
      <c r="T454" s="4">
        <f>Table39[[#This Row],[RN DON Hours Contract]]/Table39[[#This Row],[RN DON Hours]]</f>
        <v>0</v>
      </c>
      <c r="U454" s="3">
        <f>SUM(Table39[[#This Row],[LPN Hours]], Table39[[#This Row],[LPN Admin Hours]])</f>
        <v>99.004666666666679</v>
      </c>
      <c r="V454" s="3">
        <f>Table39[[#This Row],[LPN Hours Contract]]+Table39[[#This Row],[LPN Admin Hours Contract]]</f>
        <v>0</v>
      </c>
      <c r="W454" s="4">
        <f t="shared" si="22"/>
        <v>0</v>
      </c>
      <c r="X454" s="3">
        <v>77.801888888888897</v>
      </c>
      <c r="Y454" s="3">
        <v>0</v>
      </c>
      <c r="Z454" s="4">
        <f>Table39[[#This Row],[LPN Hours Contract]]/Table39[[#This Row],[LPN Hours]]</f>
        <v>0</v>
      </c>
      <c r="AA454" s="3">
        <v>21.202777777777779</v>
      </c>
      <c r="AB454" s="3">
        <v>0</v>
      </c>
      <c r="AC454" s="4">
        <f>Table39[[#This Row],[LPN Admin Hours Contract]]/Table39[[#This Row],[LPN Admin Hours]]</f>
        <v>0</v>
      </c>
      <c r="AD454" s="3">
        <f>SUM(Table39[[#This Row],[CNA Hours]], Table39[[#This Row],[NA in Training Hours]], Table39[[#This Row],[Med Aide/Tech Hours]])</f>
        <v>131.30566666666667</v>
      </c>
      <c r="AE454" s="3">
        <f>SUM(Table39[[#This Row],[CNA Hours Contract]], Table39[[#This Row],[NA in Training Hours Contract]], Table39[[#This Row],[Med Aide/Tech Hours Contract]])</f>
        <v>0</v>
      </c>
      <c r="AF454" s="4">
        <f>Table39[[#This Row],[CNA/NA/Med Aide Contract Hours]]/Table39[[#This Row],[Total CNA, NA in Training, Med Aide/Tech Hours]]</f>
        <v>0</v>
      </c>
      <c r="AG454" s="3">
        <v>131.30566666666667</v>
      </c>
      <c r="AH454" s="3">
        <v>0</v>
      </c>
      <c r="AI454" s="4">
        <f>Table39[[#This Row],[CNA Hours Contract]]/Table39[[#This Row],[CNA Hours]]</f>
        <v>0</v>
      </c>
      <c r="AJ454" s="3">
        <v>0</v>
      </c>
      <c r="AK454" s="3">
        <v>0</v>
      </c>
      <c r="AL454" s="4">
        <v>0</v>
      </c>
      <c r="AM454" s="3">
        <v>0</v>
      </c>
      <c r="AN454" s="3">
        <v>0</v>
      </c>
      <c r="AO454" s="4">
        <v>0</v>
      </c>
      <c r="AP454" s="1" t="s">
        <v>452</v>
      </c>
      <c r="AQ454" s="1">
        <v>3</v>
      </c>
    </row>
    <row r="455" spans="1:43" x14ac:dyDescent="0.2">
      <c r="A455" s="1" t="s">
        <v>681</v>
      </c>
      <c r="B455" s="1" t="s">
        <v>1142</v>
      </c>
      <c r="C455" s="1" t="s">
        <v>1597</v>
      </c>
      <c r="D455" s="1" t="s">
        <v>1688</v>
      </c>
      <c r="E455" s="3">
        <v>50.288888888888891</v>
      </c>
      <c r="F455" s="3">
        <f t="shared" si="23"/>
        <v>161.17055555555555</v>
      </c>
      <c r="G455" s="3">
        <f>SUM(Table39[[#This Row],[RN Hours Contract (W/ Admin, DON)]], Table39[[#This Row],[LPN Contract Hours (w/ Admin)]], Table39[[#This Row],[CNA/NA/Med Aide Contract Hours]])</f>
        <v>38.519555555555556</v>
      </c>
      <c r="H455" s="4">
        <f>Table39[[#This Row],[Total Contract Hours]]/Table39[[#This Row],[Total Hours Nurse Staffing]]</f>
        <v>0.23899871426749442</v>
      </c>
      <c r="I455" s="3">
        <f>SUM(Table39[[#This Row],[RN Hours]], Table39[[#This Row],[RN Admin Hours]], Table39[[#This Row],[RN DON Hours]])</f>
        <v>46.105888888888892</v>
      </c>
      <c r="J455" s="3">
        <f t="shared" si="21"/>
        <v>10.318666666666665</v>
      </c>
      <c r="K455" s="4">
        <f>Table39[[#This Row],[RN Hours Contract (W/ Admin, DON)]]/Table39[[#This Row],[RN Hours (w/ Admin, DON)]]</f>
        <v>0.22380365969157948</v>
      </c>
      <c r="L455" s="3">
        <v>36.154555555555554</v>
      </c>
      <c r="M455" s="3">
        <v>10.318666666666665</v>
      </c>
      <c r="N455" s="4">
        <f>Table39[[#This Row],[RN Hours Contract]]/Table39[[#This Row],[RN Hours]]</f>
        <v>0.28540432894579137</v>
      </c>
      <c r="O455" s="3">
        <v>4.5291111111111109</v>
      </c>
      <c r="P455" s="3">
        <v>0</v>
      </c>
      <c r="Q455" s="4">
        <f>Table39[[#This Row],[RN Admin Hours Contract]]/Table39[[#This Row],[RN Admin Hours]]</f>
        <v>0</v>
      </c>
      <c r="R455" s="3">
        <v>5.4222222222222225</v>
      </c>
      <c r="S455" s="3">
        <v>0</v>
      </c>
      <c r="T455" s="4">
        <f>Table39[[#This Row],[RN DON Hours Contract]]/Table39[[#This Row],[RN DON Hours]]</f>
        <v>0</v>
      </c>
      <c r="U455" s="3">
        <f>SUM(Table39[[#This Row],[LPN Hours]], Table39[[#This Row],[LPN Admin Hours]])</f>
        <v>31.539111111111112</v>
      </c>
      <c r="V455" s="3">
        <f>Table39[[#This Row],[LPN Hours Contract]]+Table39[[#This Row],[LPN Admin Hours Contract]]</f>
        <v>8.4817777777777774</v>
      </c>
      <c r="W455" s="4">
        <f t="shared" si="22"/>
        <v>0.26892887842960417</v>
      </c>
      <c r="X455" s="3">
        <v>31.539111111111112</v>
      </c>
      <c r="Y455" s="3">
        <v>8.4817777777777774</v>
      </c>
      <c r="Z455" s="4">
        <f>Table39[[#This Row],[LPN Hours Contract]]/Table39[[#This Row],[LPN Hours]]</f>
        <v>0.26892887842960417</v>
      </c>
      <c r="AA455" s="3">
        <v>0</v>
      </c>
      <c r="AB455" s="3">
        <v>0</v>
      </c>
      <c r="AC455" s="4">
        <v>0</v>
      </c>
      <c r="AD455" s="3">
        <f>SUM(Table39[[#This Row],[CNA Hours]], Table39[[#This Row],[NA in Training Hours]], Table39[[#This Row],[Med Aide/Tech Hours]])</f>
        <v>83.525555555555556</v>
      </c>
      <c r="AE455" s="3">
        <f>SUM(Table39[[#This Row],[CNA Hours Contract]], Table39[[#This Row],[NA in Training Hours Contract]], Table39[[#This Row],[Med Aide/Tech Hours Contract]])</f>
        <v>19.719111111111115</v>
      </c>
      <c r="AF455" s="4">
        <f>Table39[[#This Row],[CNA/NA/Med Aide Contract Hours]]/Table39[[#This Row],[Total CNA, NA in Training, Med Aide/Tech Hours]]</f>
        <v>0.23608476447660734</v>
      </c>
      <c r="AG455" s="3">
        <v>78.606777777777779</v>
      </c>
      <c r="AH455" s="3">
        <v>19.719111111111115</v>
      </c>
      <c r="AI455" s="4">
        <f>Table39[[#This Row],[CNA Hours Contract]]/Table39[[#This Row],[CNA Hours]]</f>
        <v>0.25085764444965875</v>
      </c>
      <c r="AJ455" s="3">
        <v>4.9187777777777786</v>
      </c>
      <c r="AK455" s="3">
        <v>0</v>
      </c>
      <c r="AL455" s="4">
        <f>Table39[[#This Row],[NA in Training Hours Contract]]/Table39[[#This Row],[NA in Training Hours]]</f>
        <v>0</v>
      </c>
      <c r="AM455" s="3">
        <v>0</v>
      </c>
      <c r="AN455" s="3">
        <v>0</v>
      </c>
      <c r="AO455" s="4">
        <v>0</v>
      </c>
      <c r="AP455" s="1" t="s">
        <v>453</v>
      </c>
      <c r="AQ455" s="1">
        <v>3</v>
      </c>
    </row>
    <row r="456" spans="1:43" x14ac:dyDescent="0.2">
      <c r="A456" s="1" t="s">
        <v>681</v>
      </c>
      <c r="B456" s="1" t="s">
        <v>1143</v>
      </c>
      <c r="C456" s="1" t="s">
        <v>1442</v>
      </c>
      <c r="D456" s="1" t="s">
        <v>1694</v>
      </c>
      <c r="E456" s="3">
        <v>83.3</v>
      </c>
      <c r="F456" s="3">
        <f t="shared" si="23"/>
        <v>319.0072222222222</v>
      </c>
      <c r="G456" s="3">
        <f>SUM(Table39[[#This Row],[RN Hours Contract (W/ Admin, DON)]], Table39[[#This Row],[LPN Contract Hours (w/ Admin)]], Table39[[#This Row],[CNA/NA/Med Aide Contract Hours]])</f>
        <v>11.875</v>
      </c>
      <c r="H456" s="4">
        <f>Table39[[#This Row],[Total Contract Hours]]/Table39[[#This Row],[Total Hours Nurse Staffing]]</f>
        <v>3.7224862551004594E-2</v>
      </c>
      <c r="I456" s="3">
        <f>SUM(Table39[[#This Row],[RN Hours]], Table39[[#This Row],[RN Admin Hours]], Table39[[#This Row],[RN DON Hours]])</f>
        <v>53.697999999999993</v>
      </c>
      <c r="J456" s="3">
        <f t="shared" si="21"/>
        <v>7.166666666666667</v>
      </c>
      <c r="K456" s="4">
        <f>Table39[[#This Row],[RN Hours Contract (W/ Admin, DON)]]/Table39[[#This Row],[RN Hours (w/ Admin, DON)]]</f>
        <v>0.13346245049474223</v>
      </c>
      <c r="L456" s="3">
        <v>42.025666666666666</v>
      </c>
      <c r="M456" s="3">
        <v>1.25</v>
      </c>
      <c r="N456" s="4">
        <f>Table39[[#This Row],[RN Hours Contract]]/Table39[[#This Row],[RN Hours]]</f>
        <v>2.9743728039214132E-2</v>
      </c>
      <c r="O456" s="3">
        <v>5.916666666666667</v>
      </c>
      <c r="P456" s="3">
        <v>5.916666666666667</v>
      </c>
      <c r="Q456" s="4">
        <f>Table39[[#This Row],[RN Admin Hours Contract]]/Table39[[#This Row],[RN Admin Hours]]</f>
        <v>1</v>
      </c>
      <c r="R456" s="3">
        <v>5.7556666666666656</v>
      </c>
      <c r="S456" s="3">
        <v>0</v>
      </c>
      <c r="T456" s="4">
        <f>Table39[[#This Row],[RN DON Hours Contract]]/Table39[[#This Row],[RN DON Hours]]</f>
        <v>0</v>
      </c>
      <c r="U456" s="3">
        <f>SUM(Table39[[#This Row],[LPN Hours]], Table39[[#This Row],[LPN Admin Hours]])</f>
        <v>66.765666666666661</v>
      </c>
      <c r="V456" s="3">
        <f>Table39[[#This Row],[LPN Hours Contract]]+Table39[[#This Row],[LPN Admin Hours Contract]]</f>
        <v>3.9222222222222225</v>
      </c>
      <c r="W456" s="4">
        <f t="shared" si="22"/>
        <v>5.8746095381691531E-2</v>
      </c>
      <c r="X456" s="3">
        <v>57.211444444444439</v>
      </c>
      <c r="Y456" s="3">
        <v>3.838888888888889</v>
      </c>
      <c r="Z456" s="4">
        <f>Table39[[#This Row],[LPN Hours Contract]]/Table39[[#This Row],[LPN Hours]]</f>
        <v>6.7100016896386325E-2</v>
      </c>
      <c r="AA456" s="3">
        <v>9.5542222222222222</v>
      </c>
      <c r="AB456" s="3">
        <v>8.3333333333333329E-2</v>
      </c>
      <c r="AC456" s="4">
        <f>Table39[[#This Row],[LPN Admin Hours Contract]]/Table39[[#This Row],[LPN Admin Hours]]</f>
        <v>8.7221472763641429E-3</v>
      </c>
      <c r="AD456" s="3">
        <f>SUM(Table39[[#This Row],[CNA Hours]], Table39[[#This Row],[NA in Training Hours]], Table39[[#This Row],[Med Aide/Tech Hours]])</f>
        <v>198.54355555555554</v>
      </c>
      <c r="AE456" s="3">
        <f>SUM(Table39[[#This Row],[CNA Hours Contract]], Table39[[#This Row],[NA in Training Hours Contract]], Table39[[#This Row],[Med Aide/Tech Hours Contract]])</f>
        <v>0.78611111111111109</v>
      </c>
      <c r="AF456" s="4">
        <f>Table39[[#This Row],[CNA/NA/Med Aide Contract Hours]]/Table39[[#This Row],[Total CNA, NA in Training, Med Aide/Tech Hours]]</f>
        <v>3.9593887039619628E-3</v>
      </c>
      <c r="AG456" s="3">
        <v>198.54355555555554</v>
      </c>
      <c r="AH456" s="3">
        <v>0.78611111111111109</v>
      </c>
      <c r="AI456" s="4">
        <f>Table39[[#This Row],[CNA Hours Contract]]/Table39[[#This Row],[CNA Hours]]</f>
        <v>3.9593887039619628E-3</v>
      </c>
      <c r="AJ456" s="3">
        <v>0</v>
      </c>
      <c r="AK456" s="3">
        <v>0</v>
      </c>
      <c r="AL456" s="4">
        <v>0</v>
      </c>
      <c r="AM456" s="3">
        <v>0</v>
      </c>
      <c r="AN456" s="3">
        <v>0</v>
      </c>
      <c r="AO456" s="4">
        <v>0</v>
      </c>
      <c r="AP456" s="1" t="s">
        <v>454</v>
      </c>
      <c r="AQ456" s="1">
        <v>3</v>
      </c>
    </row>
    <row r="457" spans="1:43" x14ac:dyDescent="0.2">
      <c r="A457" s="1" t="s">
        <v>681</v>
      </c>
      <c r="B457" s="1" t="s">
        <v>1144</v>
      </c>
      <c r="C457" s="1" t="s">
        <v>1465</v>
      </c>
      <c r="D457" s="1" t="s">
        <v>1722</v>
      </c>
      <c r="E457" s="3">
        <v>117.43333333333334</v>
      </c>
      <c r="F457" s="3">
        <f t="shared" si="23"/>
        <v>388.17411111111113</v>
      </c>
      <c r="G457" s="3">
        <f>SUM(Table39[[#This Row],[RN Hours Contract (W/ Admin, DON)]], Table39[[#This Row],[LPN Contract Hours (w/ Admin)]], Table39[[#This Row],[CNA/NA/Med Aide Contract Hours]])</f>
        <v>87.844111111111118</v>
      </c>
      <c r="H457" s="4">
        <f>Table39[[#This Row],[Total Contract Hours]]/Table39[[#This Row],[Total Hours Nurse Staffing]]</f>
        <v>0.22630079800959879</v>
      </c>
      <c r="I457" s="3">
        <f>SUM(Table39[[#This Row],[RN Hours]], Table39[[#This Row],[RN Admin Hours]], Table39[[#This Row],[RN DON Hours]])</f>
        <v>74.286555555555566</v>
      </c>
      <c r="J457" s="3">
        <f t="shared" si="21"/>
        <v>20.841444444444445</v>
      </c>
      <c r="K457" s="4">
        <f>Table39[[#This Row],[RN Hours Contract (W/ Admin, DON)]]/Table39[[#This Row],[RN Hours (w/ Admin, DON)]]</f>
        <v>0.28055472876055032</v>
      </c>
      <c r="L457" s="3">
        <v>47.841222222222221</v>
      </c>
      <c r="M457" s="3">
        <v>18.775444444444446</v>
      </c>
      <c r="N457" s="4">
        <f>Table39[[#This Row],[RN Hours Contract]]/Table39[[#This Row],[RN Hours]]</f>
        <v>0.3924532771598645</v>
      </c>
      <c r="O457" s="3">
        <v>21.52866666666667</v>
      </c>
      <c r="P457" s="3">
        <v>2.0659999999999998</v>
      </c>
      <c r="Q457" s="4">
        <f>Table39[[#This Row],[RN Admin Hours Contract]]/Table39[[#This Row],[RN Admin Hours]]</f>
        <v>9.5965069829374763E-2</v>
      </c>
      <c r="R457" s="3">
        <v>4.916666666666667</v>
      </c>
      <c r="S457" s="3">
        <v>0</v>
      </c>
      <c r="T457" s="4">
        <f>Table39[[#This Row],[RN DON Hours Contract]]/Table39[[#This Row],[RN DON Hours]]</f>
        <v>0</v>
      </c>
      <c r="U457" s="3">
        <f>SUM(Table39[[#This Row],[LPN Hours]], Table39[[#This Row],[LPN Admin Hours]])</f>
        <v>98.00777777777779</v>
      </c>
      <c r="V457" s="3">
        <f>Table39[[#This Row],[LPN Hours Contract]]+Table39[[#This Row],[LPN Admin Hours Contract]]</f>
        <v>23.59055555555555</v>
      </c>
      <c r="W457" s="4">
        <f t="shared" si="22"/>
        <v>0.24070085140635089</v>
      </c>
      <c r="X457" s="3">
        <v>98.00777777777779</v>
      </c>
      <c r="Y457" s="3">
        <v>23.59055555555555</v>
      </c>
      <c r="Z457" s="4">
        <f>Table39[[#This Row],[LPN Hours Contract]]/Table39[[#This Row],[LPN Hours]]</f>
        <v>0.24070085140635089</v>
      </c>
      <c r="AA457" s="3">
        <v>0</v>
      </c>
      <c r="AB457" s="3">
        <v>0</v>
      </c>
      <c r="AC457" s="4">
        <v>0</v>
      </c>
      <c r="AD457" s="3">
        <f>SUM(Table39[[#This Row],[CNA Hours]], Table39[[#This Row],[NA in Training Hours]], Table39[[#This Row],[Med Aide/Tech Hours]])</f>
        <v>215.87977777777778</v>
      </c>
      <c r="AE457" s="3">
        <f>SUM(Table39[[#This Row],[CNA Hours Contract]], Table39[[#This Row],[NA in Training Hours Contract]], Table39[[#This Row],[Med Aide/Tech Hours Contract]])</f>
        <v>43.412111111111116</v>
      </c>
      <c r="AF457" s="4">
        <f>Table39[[#This Row],[CNA/NA/Med Aide Contract Hours]]/Table39[[#This Row],[Total CNA, NA in Training, Med Aide/Tech Hours]]</f>
        <v>0.20109392161686704</v>
      </c>
      <c r="AG457" s="3">
        <v>211.48855555555556</v>
      </c>
      <c r="AH457" s="3">
        <v>43.412111111111116</v>
      </c>
      <c r="AI457" s="4">
        <f>Table39[[#This Row],[CNA Hours Contract]]/Table39[[#This Row],[CNA Hours]]</f>
        <v>0.2052693158600124</v>
      </c>
      <c r="AJ457" s="3">
        <v>4.3912222222222228</v>
      </c>
      <c r="AK457" s="3">
        <v>0</v>
      </c>
      <c r="AL457" s="4">
        <f>Table39[[#This Row],[NA in Training Hours Contract]]/Table39[[#This Row],[NA in Training Hours]]</f>
        <v>0</v>
      </c>
      <c r="AM457" s="3">
        <v>0</v>
      </c>
      <c r="AN457" s="3">
        <v>0</v>
      </c>
      <c r="AO457" s="4">
        <v>0</v>
      </c>
      <c r="AP457" s="1" t="s">
        <v>455</v>
      </c>
      <c r="AQ457" s="1">
        <v>3</v>
      </c>
    </row>
    <row r="458" spans="1:43" x14ac:dyDescent="0.2">
      <c r="A458" s="1" t="s">
        <v>681</v>
      </c>
      <c r="B458" s="1" t="s">
        <v>1145</v>
      </c>
      <c r="C458" s="1" t="s">
        <v>1510</v>
      </c>
      <c r="D458" s="1" t="s">
        <v>1688</v>
      </c>
      <c r="E458" s="3">
        <v>72.477777777777774</v>
      </c>
      <c r="F458" s="3">
        <f t="shared" si="23"/>
        <v>274.01111111111112</v>
      </c>
      <c r="G458" s="3">
        <f>SUM(Table39[[#This Row],[RN Hours Contract (W/ Admin, DON)]], Table39[[#This Row],[LPN Contract Hours (w/ Admin)]], Table39[[#This Row],[CNA/NA/Med Aide Contract Hours]])</f>
        <v>0</v>
      </c>
      <c r="H458" s="4">
        <f>Table39[[#This Row],[Total Contract Hours]]/Table39[[#This Row],[Total Hours Nurse Staffing]]</f>
        <v>0</v>
      </c>
      <c r="I458" s="3">
        <f>SUM(Table39[[#This Row],[RN Hours]], Table39[[#This Row],[RN Admin Hours]], Table39[[#This Row],[RN DON Hours]])</f>
        <v>88.527777777777771</v>
      </c>
      <c r="J458" s="3">
        <f t="shared" si="21"/>
        <v>0</v>
      </c>
      <c r="K458" s="4">
        <f>Table39[[#This Row],[RN Hours Contract (W/ Admin, DON)]]/Table39[[#This Row],[RN Hours (w/ Admin, DON)]]</f>
        <v>0</v>
      </c>
      <c r="L458" s="3">
        <v>77.036111111111111</v>
      </c>
      <c r="M458" s="3">
        <v>0</v>
      </c>
      <c r="N458" s="4">
        <f>Table39[[#This Row],[RN Hours Contract]]/Table39[[#This Row],[RN Hours]]</f>
        <v>0</v>
      </c>
      <c r="O458" s="3">
        <v>6.2472222222222218</v>
      </c>
      <c r="P458" s="3">
        <v>0</v>
      </c>
      <c r="Q458" s="4">
        <f>Table39[[#This Row],[RN Admin Hours Contract]]/Table39[[#This Row],[RN Admin Hours]]</f>
        <v>0</v>
      </c>
      <c r="R458" s="3">
        <v>5.2444444444444445</v>
      </c>
      <c r="S458" s="3">
        <v>0</v>
      </c>
      <c r="T458" s="4">
        <f>Table39[[#This Row],[RN DON Hours Contract]]/Table39[[#This Row],[RN DON Hours]]</f>
        <v>0</v>
      </c>
      <c r="U458" s="3">
        <f>SUM(Table39[[#This Row],[LPN Hours]], Table39[[#This Row],[LPN Admin Hours]])</f>
        <v>37.466666666666669</v>
      </c>
      <c r="V458" s="3">
        <f>Table39[[#This Row],[LPN Hours Contract]]+Table39[[#This Row],[LPN Admin Hours Contract]]</f>
        <v>0</v>
      </c>
      <c r="W458" s="4">
        <f t="shared" si="22"/>
        <v>0</v>
      </c>
      <c r="X458" s="3">
        <v>35.427777777777777</v>
      </c>
      <c r="Y458" s="3">
        <v>0</v>
      </c>
      <c r="Z458" s="4">
        <f>Table39[[#This Row],[LPN Hours Contract]]/Table39[[#This Row],[LPN Hours]]</f>
        <v>0</v>
      </c>
      <c r="AA458" s="3">
        <v>2.0388888888888888</v>
      </c>
      <c r="AB458" s="3">
        <v>0</v>
      </c>
      <c r="AC458" s="4">
        <f>Table39[[#This Row],[LPN Admin Hours Contract]]/Table39[[#This Row],[LPN Admin Hours]]</f>
        <v>0</v>
      </c>
      <c r="AD458" s="3">
        <f>SUM(Table39[[#This Row],[CNA Hours]], Table39[[#This Row],[NA in Training Hours]], Table39[[#This Row],[Med Aide/Tech Hours]])</f>
        <v>148.01666666666668</v>
      </c>
      <c r="AE458" s="3">
        <f>SUM(Table39[[#This Row],[CNA Hours Contract]], Table39[[#This Row],[NA in Training Hours Contract]], Table39[[#This Row],[Med Aide/Tech Hours Contract]])</f>
        <v>0</v>
      </c>
      <c r="AF458" s="4">
        <f>Table39[[#This Row],[CNA/NA/Med Aide Contract Hours]]/Table39[[#This Row],[Total CNA, NA in Training, Med Aide/Tech Hours]]</f>
        <v>0</v>
      </c>
      <c r="AG458" s="3">
        <v>148.01666666666668</v>
      </c>
      <c r="AH458" s="3">
        <v>0</v>
      </c>
      <c r="AI458" s="4">
        <f>Table39[[#This Row],[CNA Hours Contract]]/Table39[[#This Row],[CNA Hours]]</f>
        <v>0</v>
      </c>
      <c r="AJ458" s="3">
        <v>0</v>
      </c>
      <c r="AK458" s="3">
        <v>0</v>
      </c>
      <c r="AL458" s="4">
        <v>0</v>
      </c>
      <c r="AM458" s="3">
        <v>0</v>
      </c>
      <c r="AN458" s="3">
        <v>0</v>
      </c>
      <c r="AO458" s="4">
        <v>0</v>
      </c>
      <c r="AP458" s="1" t="s">
        <v>456</v>
      </c>
      <c r="AQ458" s="1">
        <v>3</v>
      </c>
    </row>
    <row r="459" spans="1:43" x14ac:dyDescent="0.2">
      <c r="A459" s="1" t="s">
        <v>681</v>
      </c>
      <c r="B459" s="1" t="s">
        <v>1146</v>
      </c>
      <c r="C459" s="1" t="s">
        <v>1435</v>
      </c>
      <c r="D459" s="1" t="s">
        <v>1722</v>
      </c>
      <c r="E459" s="3">
        <v>110.03333333333333</v>
      </c>
      <c r="F459" s="3">
        <f t="shared" si="23"/>
        <v>544.96111111111111</v>
      </c>
      <c r="G459" s="3">
        <f>SUM(Table39[[#This Row],[RN Hours Contract (W/ Admin, DON)]], Table39[[#This Row],[LPN Contract Hours (w/ Admin)]], Table39[[#This Row],[CNA/NA/Med Aide Contract Hours]])</f>
        <v>0</v>
      </c>
      <c r="H459" s="4">
        <f>Table39[[#This Row],[Total Contract Hours]]/Table39[[#This Row],[Total Hours Nurse Staffing]]</f>
        <v>0</v>
      </c>
      <c r="I459" s="3">
        <f>SUM(Table39[[#This Row],[RN Hours]], Table39[[#This Row],[RN Admin Hours]], Table39[[#This Row],[RN DON Hours]])</f>
        <v>139.32777777777778</v>
      </c>
      <c r="J459" s="3">
        <f t="shared" si="21"/>
        <v>0</v>
      </c>
      <c r="K459" s="4">
        <f>Table39[[#This Row],[RN Hours Contract (W/ Admin, DON)]]/Table39[[#This Row],[RN Hours (w/ Admin, DON)]]</f>
        <v>0</v>
      </c>
      <c r="L459" s="3">
        <v>86.830555555555549</v>
      </c>
      <c r="M459" s="3">
        <v>0</v>
      </c>
      <c r="N459" s="4">
        <f>Table39[[#This Row],[RN Hours Contract]]/Table39[[#This Row],[RN Hours]]</f>
        <v>0</v>
      </c>
      <c r="O459" s="3">
        <v>47.236111111111114</v>
      </c>
      <c r="P459" s="3">
        <v>0</v>
      </c>
      <c r="Q459" s="4">
        <f>Table39[[#This Row],[RN Admin Hours Contract]]/Table39[[#This Row],[RN Admin Hours]]</f>
        <v>0</v>
      </c>
      <c r="R459" s="3">
        <v>5.2611111111111111</v>
      </c>
      <c r="S459" s="3">
        <v>0</v>
      </c>
      <c r="T459" s="4">
        <f>Table39[[#This Row],[RN DON Hours Contract]]/Table39[[#This Row],[RN DON Hours]]</f>
        <v>0</v>
      </c>
      <c r="U459" s="3">
        <f>SUM(Table39[[#This Row],[LPN Hours]], Table39[[#This Row],[LPN Admin Hours]])</f>
        <v>72.633333333333326</v>
      </c>
      <c r="V459" s="3">
        <f>Table39[[#This Row],[LPN Hours Contract]]+Table39[[#This Row],[LPN Admin Hours Contract]]</f>
        <v>0</v>
      </c>
      <c r="W459" s="4">
        <f t="shared" si="22"/>
        <v>0</v>
      </c>
      <c r="X459" s="3">
        <v>63.5</v>
      </c>
      <c r="Y459" s="3">
        <v>0</v>
      </c>
      <c r="Z459" s="4">
        <f>Table39[[#This Row],[LPN Hours Contract]]/Table39[[#This Row],[LPN Hours]]</f>
        <v>0</v>
      </c>
      <c r="AA459" s="3">
        <v>9.1333333333333329</v>
      </c>
      <c r="AB459" s="3">
        <v>0</v>
      </c>
      <c r="AC459" s="4">
        <f>Table39[[#This Row],[LPN Admin Hours Contract]]/Table39[[#This Row],[LPN Admin Hours]]</f>
        <v>0</v>
      </c>
      <c r="AD459" s="3">
        <f>SUM(Table39[[#This Row],[CNA Hours]], Table39[[#This Row],[NA in Training Hours]], Table39[[#This Row],[Med Aide/Tech Hours]])</f>
        <v>333</v>
      </c>
      <c r="AE459" s="3">
        <f>SUM(Table39[[#This Row],[CNA Hours Contract]], Table39[[#This Row],[NA in Training Hours Contract]], Table39[[#This Row],[Med Aide/Tech Hours Contract]])</f>
        <v>0</v>
      </c>
      <c r="AF459" s="4">
        <f>Table39[[#This Row],[CNA/NA/Med Aide Contract Hours]]/Table39[[#This Row],[Total CNA, NA in Training, Med Aide/Tech Hours]]</f>
        <v>0</v>
      </c>
      <c r="AG459" s="3">
        <v>330.4</v>
      </c>
      <c r="AH459" s="3">
        <v>0</v>
      </c>
      <c r="AI459" s="4">
        <f>Table39[[#This Row],[CNA Hours Contract]]/Table39[[#This Row],[CNA Hours]]</f>
        <v>0</v>
      </c>
      <c r="AJ459" s="3">
        <v>2.6</v>
      </c>
      <c r="AK459" s="3">
        <v>0</v>
      </c>
      <c r="AL459" s="4">
        <f>Table39[[#This Row],[NA in Training Hours Contract]]/Table39[[#This Row],[NA in Training Hours]]</f>
        <v>0</v>
      </c>
      <c r="AM459" s="3">
        <v>0</v>
      </c>
      <c r="AN459" s="3">
        <v>0</v>
      </c>
      <c r="AO459" s="4">
        <v>0</v>
      </c>
      <c r="AP459" s="1" t="s">
        <v>457</v>
      </c>
      <c r="AQ459" s="1">
        <v>3</v>
      </c>
    </row>
    <row r="460" spans="1:43" x14ac:dyDescent="0.2">
      <c r="A460" s="1" t="s">
        <v>681</v>
      </c>
      <c r="B460" s="1" t="s">
        <v>1147</v>
      </c>
      <c r="C460" s="1" t="s">
        <v>1443</v>
      </c>
      <c r="D460" s="1" t="s">
        <v>1727</v>
      </c>
      <c r="E460" s="3">
        <v>75.344444444444449</v>
      </c>
      <c r="F460" s="3">
        <f t="shared" si="23"/>
        <v>225.84722222222223</v>
      </c>
      <c r="G460" s="3">
        <f>SUM(Table39[[#This Row],[RN Hours Contract (W/ Admin, DON)]], Table39[[#This Row],[LPN Contract Hours (w/ Admin)]], Table39[[#This Row],[CNA/NA/Med Aide Contract Hours]])</f>
        <v>0</v>
      </c>
      <c r="H460" s="4">
        <f>Table39[[#This Row],[Total Contract Hours]]/Table39[[#This Row],[Total Hours Nurse Staffing]]</f>
        <v>0</v>
      </c>
      <c r="I460" s="3">
        <f>SUM(Table39[[#This Row],[RN Hours]], Table39[[#This Row],[RN Admin Hours]], Table39[[#This Row],[RN DON Hours]])</f>
        <v>61.141666666666666</v>
      </c>
      <c r="J460" s="3">
        <f t="shared" si="21"/>
        <v>0</v>
      </c>
      <c r="K460" s="4">
        <f>Table39[[#This Row],[RN Hours Contract (W/ Admin, DON)]]/Table39[[#This Row],[RN Hours (w/ Admin, DON)]]</f>
        <v>0</v>
      </c>
      <c r="L460" s="3">
        <v>55.541666666666664</v>
      </c>
      <c r="M460" s="3">
        <v>0</v>
      </c>
      <c r="N460" s="4">
        <f>Table39[[#This Row],[RN Hours Contract]]/Table39[[#This Row],[RN Hours]]</f>
        <v>0</v>
      </c>
      <c r="O460" s="3">
        <v>0</v>
      </c>
      <c r="P460" s="3">
        <v>0</v>
      </c>
      <c r="Q460" s="4">
        <v>0</v>
      </c>
      <c r="R460" s="3">
        <v>5.6</v>
      </c>
      <c r="S460" s="3">
        <v>0</v>
      </c>
      <c r="T460" s="4">
        <f>Table39[[#This Row],[RN DON Hours Contract]]/Table39[[#This Row],[RN DON Hours]]</f>
        <v>0</v>
      </c>
      <c r="U460" s="3">
        <f>SUM(Table39[[#This Row],[LPN Hours]], Table39[[#This Row],[LPN Admin Hours]])</f>
        <v>32.408333333333331</v>
      </c>
      <c r="V460" s="3">
        <f>Table39[[#This Row],[LPN Hours Contract]]+Table39[[#This Row],[LPN Admin Hours Contract]]</f>
        <v>0</v>
      </c>
      <c r="W460" s="4">
        <f t="shared" si="22"/>
        <v>0</v>
      </c>
      <c r="X460" s="3">
        <v>32.408333333333331</v>
      </c>
      <c r="Y460" s="3">
        <v>0</v>
      </c>
      <c r="Z460" s="4">
        <f>Table39[[#This Row],[LPN Hours Contract]]/Table39[[#This Row],[LPN Hours]]</f>
        <v>0</v>
      </c>
      <c r="AA460" s="3">
        <v>0</v>
      </c>
      <c r="AB460" s="3">
        <v>0</v>
      </c>
      <c r="AC460" s="4">
        <v>0</v>
      </c>
      <c r="AD460" s="3">
        <f>SUM(Table39[[#This Row],[CNA Hours]], Table39[[#This Row],[NA in Training Hours]], Table39[[#This Row],[Med Aide/Tech Hours]])</f>
        <v>132.29722222222222</v>
      </c>
      <c r="AE460" s="3">
        <f>SUM(Table39[[#This Row],[CNA Hours Contract]], Table39[[#This Row],[NA in Training Hours Contract]], Table39[[#This Row],[Med Aide/Tech Hours Contract]])</f>
        <v>0</v>
      </c>
      <c r="AF460" s="4">
        <f>Table39[[#This Row],[CNA/NA/Med Aide Contract Hours]]/Table39[[#This Row],[Total CNA, NA in Training, Med Aide/Tech Hours]]</f>
        <v>0</v>
      </c>
      <c r="AG460" s="3">
        <v>132.29722222222222</v>
      </c>
      <c r="AH460" s="3">
        <v>0</v>
      </c>
      <c r="AI460" s="4">
        <f>Table39[[#This Row],[CNA Hours Contract]]/Table39[[#This Row],[CNA Hours]]</f>
        <v>0</v>
      </c>
      <c r="AJ460" s="3">
        <v>0</v>
      </c>
      <c r="AK460" s="3">
        <v>0</v>
      </c>
      <c r="AL460" s="4">
        <v>0</v>
      </c>
      <c r="AM460" s="3">
        <v>0</v>
      </c>
      <c r="AN460" s="3">
        <v>0</v>
      </c>
      <c r="AO460" s="4">
        <v>0</v>
      </c>
      <c r="AP460" s="1" t="s">
        <v>458</v>
      </c>
      <c r="AQ460" s="1">
        <v>3</v>
      </c>
    </row>
    <row r="461" spans="1:43" x14ac:dyDescent="0.2">
      <c r="A461" s="1" t="s">
        <v>681</v>
      </c>
      <c r="B461" s="1" t="s">
        <v>1148</v>
      </c>
      <c r="C461" s="1" t="s">
        <v>1467</v>
      </c>
      <c r="D461" s="1" t="s">
        <v>1721</v>
      </c>
      <c r="E461" s="3">
        <v>67.099999999999994</v>
      </c>
      <c r="F461" s="3">
        <f t="shared" si="23"/>
        <v>325.39333333333337</v>
      </c>
      <c r="G461" s="3">
        <f>SUM(Table39[[#This Row],[RN Hours Contract (W/ Admin, DON)]], Table39[[#This Row],[LPN Contract Hours (w/ Admin)]], Table39[[#This Row],[CNA/NA/Med Aide Contract Hours]])</f>
        <v>39.994444444444447</v>
      </c>
      <c r="H461" s="4">
        <f>Table39[[#This Row],[Total Contract Hours]]/Table39[[#This Row],[Total Hours Nurse Staffing]]</f>
        <v>0.12291107514324544</v>
      </c>
      <c r="I461" s="3">
        <f>SUM(Table39[[#This Row],[RN Hours]], Table39[[#This Row],[RN Admin Hours]], Table39[[#This Row],[RN DON Hours]])</f>
        <v>68.572222222222237</v>
      </c>
      <c r="J461" s="3">
        <f t="shared" si="21"/>
        <v>4.5138888888888893</v>
      </c>
      <c r="K461" s="4">
        <f>Table39[[#This Row],[RN Hours Contract (W/ Admin, DON)]]/Table39[[#This Row],[RN Hours (w/ Admin, DON)]]</f>
        <v>6.582678441221744E-2</v>
      </c>
      <c r="L461" s="3">
        <v>21.616666666666667</v>
      </c>
      <c r="M461" s="3">
        <v>4.5138888888888893</v>
      </c>
      <c r="N461" s="4">
        <f>Table39[[#This Row],[RN Hours Contract]]/Table39[[#This Row],[RN Hours]]</f>
        <v>0.20881521459778979</v>
      </c>
      <c r="O461" s="3">
        <v>42.572222222222223</v>
      </c>
      <c r="P461" s="3">
        <v>0</v>
      </c>
      <c r="Q461" s="4">
        <f>Table39[[#This Row],[RN Admin Hours Contract]]/Table39[[#This Row],[RN Admin Hours]]</f>
        <v>0</v>
      </c>
      <c r="R461" s="3">
        <v>4.3833333333333337</v>
      </c>
      <c r="S461" s="3">
        <v>0</v>
      </c>
      <c r="T461" s="4">
        <f>Table39[[#This Row],[RN DON Hours Contract]]/Table39[[#This Row],[RN DON Hours]]</f>
        <v>0</v>
      </c>
      <c r="U461" s="3">
        <f>SUM(Table39[[#This Row],[LPN Hours]], Table39[[#This Row],[LPN Admin Hours]])</f>
        <v>58.680555555555557</v>
      </c>
      <c r="V461" s="3">
        <f>Table39[[#This Row],[LPN Hours Contract]]+Table39[[#This Row],[LPN Admin Hours Contract]]</f>
        <v>3.9472222222222224</v>
      </c>
      <c r="W461" s="4">
        <f t="shared" si="22"/>
        <v>6.7266272189349108E-2</v>
      </c>
      <c r="X461" s="3">
        <v>58.680555555555557</v>
      </c>
      <c r="Y461" s="3">
        <v>3.9472222222222224</v>
      </c>
      <c r="Z461" s="4">
        <f>Table39[[#This Row],[LPN Hours Contract]]/Table39[[#This Row],[LPN Hours]]</f>
        <v>6.7266272189349108E-2</v>
      </c>
      <c r="AA461" s="3">
        <v>0</v>
      </c>
      <c r="AB461" s="3">
        <v>0</v>
      </c>
      <c r="AC461" s="4">
        <v>0</v>
      </c>
      <c r="AD461" s="3">
        <f>SUM(Table39[[#This Row],[CNA Hours]], Table39[[#This Row],[NA in Training Hours]], Table39[[#This Row],[Med Aide/Tech Hours]])</f>
        <v>198.14055555555558</v>
      </c>
      <c r="AE461" s="3">
        <f>SUM(Table39[[#This Row],[CNA Hours Contract]], Table39[[#This Row],[NA in Training Hours Contract]], Table39[[#This Row],[Med Aide/Tech Hours Contract]])</f>
        <v>31.533333333333335</v>
      </c>
      <c r="AF461" s="4">
        <f>Table39[[#This Row],[CNA/NA/Med Aide Contract Hours]]/Table39[[#This Row],[Total CNA, NA in Training, Med Aide/Tech Hours]]</f>
        <v>0.15914628504456713</v>
      </c>
      <c r="AG461" s="3">
        <v>198.14055555555558</v>
      </c>
      <c r="AH461" s="3">
        <v>31.533333333333335</v>
      </c>
      <c r="AI461" s="4">
        <f>Table39[[#This Row],[CNA Hours Contract]]/Table39[[#This Row],[CNA Hours]]</f>
        <v>0.15914628504456713</v>
      </c>
      <c r="AJ461" s="3">
        <v>0</v>
      </c>
      <c r="AK461" s="3">
        <v>0</v>
      </c>
      <c r="AL461" s="4">
        <v>0</v>
      </c>
      <c r="AM461" s="3">
        <v>0</v>
      </c>
      <c r="AN461" s="3">
        <v>0</v>
      </c>
      <c r="AO461" s="4">
        <v>0</v>
      </c>
      <c r="AP461" s="1" t="s">
        <v>459</v>
      </c>
      <c r="AQ461" s="1">
        <v>3</v>
      </c>
    </row>
    <row r="462" spans="1:43" x14ac:dyDescent="0.2">
      <c r="A462" s="1" t="s">
        <v>681</v>
      </c>
      <c r="B462" s="1" t="s">
        <v>1149</v>
      </c>
      <c r="C462" s="1" t="s">
        <v>1410</v>
      </c>
      <c r="D462" s="1" t="s">
        <v>1746</v>
      </c>
      <c r="E462" s="3">
        <v>96.1</v>
      </c>
      <c r="F462" s="3">
        <f t="shared" si="23"/>
        <v>317.12577777777778</v>
      </c>
      <c r="G462" s="3">
        <f>SUM(Table39[[#This Row],[RN Hours Contract (W/ Admin, DON)]], Table39[[#This Row],[LPN Contract Hours (w/ Admin)]], Table39[[#This Row],[CNA/NA/Med Aide Contract Hours]])</f>
        <v>30.928666666666665</v>
      </c>
      <c r="H462" s="4">
        <f>Table39[[#This Row],[Total Contract Hours]]/Table39[[#This Row],[Total Hours Nurse Staffing]]</f>
        <v>9.7528075085525121E-2</v>
      </c>
      <c r="I462" s="3">
        <f>SUM(Table39[[#This Row],[RN Hours]], Table39[[#This Row],[RN Admin Hours]], Table39[[#This Row],[RN DON Hours]])</f>
        <v>35.925888888888892</v>
      </c>
      <c r="J462" s="3">
        <f t="shared" si="21"/>
        <v>5.9981111111111103</v>
      </c>
      <c r="K462" s="4">
        <f>Table39[[#This Row],[RN Hours Contract (W/ Admin, DON)]]/Table39[[#This Row],[RN Hours (w/ Admin, DON)]]</f>
        <v>0.16695790408031344</v>
      </c>
      <c r="L462" s="3">
        <v>19.548111111111112</v>
      </c>
      <c r="M462" s="3">
        <v>5.8536666666666655</v>
      </c>
      <c r="N462" s="4">
        <f>Table39[[#This Row],[RN Hours Contract]]/Table39[[#This Row],[RN Hours]]</f>
        <v>0.29944922214706726</v>
      </c>
      <c r="O462" s="3">
        <v>12.588888888888889</v>
      </c>
      <c r="P462" s="3">
        <v>0</v>
      </c>
      <c r="Q462" s="4">
        <f>Table39[[#This Row],[RN Admin Hours Contract]]/Table39[[#This Row],[RN Admin Hours]]</f>
        <v>0</v>
      </c>
      <c r="R462" s="3">
        <v>3.7888888888888888</v>
      </c>
      <c r="S462" s="3">
        <v>0.14444444444444443</v>
      </c>
      <c r="T462" s="4">
        <f>Table39[[#This Row],[RN DON Hours Contract]]/Table39[[#This Row],[RN DON Hours]]</f>
        <v>3.8123167155425221E-2</v>
      </c>
      <c r="U462" s="3">
        <f>SUM(Table39[[#This Row],[LPN Hours]], Table39[[#This Row],[LPN Admin Hours]])</f>
        <v>84.194444444444443</v>
      </c>
      <c r="V462" s="3">
        <f>Table39[[#This Row],[LPN Hours Contract]]+Table39[[#This Row],[LPN Admin Hours Contract]]</f>
        <v>16.544444444444444</v>
      </c>
      <c r="W462" s="4">
        <f t="shared" si="22"/>
        <v>0.19650280435499834</v>
      </c>
      <c r="X462" s="3">
        <v>73.394444444444446</v>
      </c>
      <c r="Y462" s="3">
        <v>16.544444444444444</v>
      </c>
      <c r="Z462" s="4">
        <f>Table39[[#This Row],[LPN Hours Contract]]/Table39[[#This Row],[LPN Hours]]</f>
        <v>0.22541821209598062</v>
      </c>
      <c r="AA462" s="3">
        <v>10.8</v>
      </c>
      <c r="AB462" s="3">
        <v>0</v>
      </c>
      <c r="AC462" s="4">
        <f>Table39[[#This Row],[LPN Admin Hours Contract]]/Table39[[#This Row],[LPN Admin Hours]]</f>
        <v>0</v>
      </c>
      <c r="AD462" s="3">
        <f>SUM(Table39[[#This Row],[CNA Hours]], Table39[[#This Row],[NA in Training Hours]], Table39[[#This Row],[Med Aide/Tech Hours]])</f>
        <v>197.00544444444444</v>
      </c>
      <c r="AE462" s="3">
        <f>SUM(Table39[[#This Row],[CNA Hours Contract]], Table39[[#This Row],[NA in Training Hours Contract]], Table39[[#This Row],[Med Aide/Tech Hours Contract]])</f>
        <v>8.3861111111111111</v>
      </c>
      <c r="AF462" s="4">
        <f>Table39[[#This Row],[CNA/NA/Med Aide Contract Hours]]/Table39[[#This Row],[Total CNA, NA in Training, Med Aide/Tech Hours]]</f>
        <v>4.2567915494721241E-2</v>
      </c>
      <c r="AG462" s="3">
        <v>123.21333333333334</v>
      </c>
      <c r="AH462" s="3">
        <v>8.3861111111111111</v>
      </c>
      <c r="AI462" s="4">
        <f>Table39[[#This Row],[CNA Hours Contract]]/Table39[[#This Row],[CNA Hours]]</f>
        <v>6.8061717707318836E-2</v>
      </c>
      <c r="AJ462" s="3">
        <v>73.792111111111112</v>
      </c>
      <c r="AK462" s="3">
        <v>0</v>
      </c>
      <c r="AL462" s="4">
        <f>Table39[[#This Row],[NA in Training Hours Contract]]/Table39[[#This Row],[NA in Training Hours]]</f>
        <v>0</v>
      </c>
      <c r="AM462" s="3">
        <v>0</v>
      </c>
      <c r="AN462" s="3">
        <v>0</v>
      </c>
      <c r="AO462" s="4">
        <v>0</v>
      </c>
      <c r="AP462" s="1" t="s">
        <v>460</v>
      </c>
      <c r="AQ462" s="1">
        <v>3</v>
      </c>
    </row>
    <row r="463" spans="1:43" x14ac:dyDescent="0.2">
      <c r="A463" s="1" t="s">
        <v>681</v>
      </c>
      <c r="B463" s="1" t="s">
        <v>688</v>
      </c>
      <c r="C463" s="1" t="s">
        <v>1427</v>
      </c>
      <c r="D463" s="1" t="s">
        <v>1688</v>
      </c>
      <c r="E463" s="3">
        <v>39.222222222222221</v>
      </c>
      <c r="F463" s="3">
        <f t="shared" si="23"/>
        <v>214.92777777777781</v>
      </c>
      <c r="G463" s="3">
        <f>SUM(Table39[[#This Row],[RN Hours Contract (W/ Admin, DON)]], Table39[[#This Row],[LPN Contract Hours (w/ Admin)]], Table39[[#This Row],[CNA/NA/Med Aide Contract Hours]])</f>
        <v>0</v>
      </c>
      <c r="H463" s="4">
        <f>Table39[[#This Row],[Total Contract Hours]]/Table39[[#This Row],[Total Hours Nurse Staffing]]</f>
        <v>0</v>
      </c>
      <c r="I463" s="3">
        <f>SUM(Table39[[#This Row],[RN Hours]], Table39[[#This Row],[RN Admin Hours]], Table39[[#This Row],[RN DON Hours]])</f>
        <v>78.51111111111112</v>
      </c>
      <c r="J463" s="3">
        <f t="shared" si="21"/>
        <v>0</v>
      </c>
      <c r="K463" s="4">
        <f>Table39[[#This Row],[RN Hours Contract (W/ Admin, DON)]]/Table39[[#This Row],[RN Hours (w/ Admin, DON)]]</f>
        <v>0</v>
      </c>
      <c r="L463" s="3">
        <v>69.038888888888891</v>
      </c>
      <c r="M463" s="3">
        <v>0</v>
      </c>
      <c r="N463" s="4">
        <f>Table39[[#This Row],[RN Hours Contract]]/Table39[[#This Row],[RN Hours]]</f>
        <v>0</v>
      </c>
      <c r="O463" s="3">
        <v>9.4722222222222214</v>
      </c>
      <c r="P463" s="3">
        <v>0</v>
      </c>
      <c r="Q463" s="4">
        <f>Table39[[#This Row],[RN Admin Hours Contract]]/Table39[[#This Row],[RN Admin Hours]]</f>
        <v>0</v>
      </c>
      <c r="R463" s="3">
        <v>0</v>
      </c>
      <c r="S463" s="3">
        <v>0</v>
      </c>
      <c r="T463" s="4">
        <v>0</v>
      </c>
      <c r="U463" s="3">
        <f>SUM(Table39[[#This Row],[LPN Hours]], Table39[[#This Row],[LPN Admin Hours]])</f>
        <v>27.366666666666667</v>
      </c>
      <c r="V463" s="3">
        <f>Table39[[#This Row],[LPN Hours Contract]]+Table39[[#This Row],[LPN Admin Hours Contract]]</f>
        <v>0</v>
      </c>
      <c r="W463" s="4">
        <f t="shared" si="22"/>
        <v>0</v>
      </c>
      <c r="X463" s="3">
        <v>21.630555555555556</v>
      </c>
      <c r="Y463" s="3">
        <v>0</v>
      </c>
      <c r="Z463" s="4">
        <f>Table39[[#This Row],[LPN Hours Contract]]/Table39[[#This Row],[LPN Hours]]</f>
        <v>0</v>
      </c>
      <c r="AA463" s="3">
        <v>5.7361111111111107</v>
      </c>
      <c r="AB463" s="3">
        <v>0</v>
      </c>
      <c r="AC463" s="4">
        <f>Table39[[#This Row],[LPN Admin Hours Contract]]/Table39[[#This Row],[LPN Admin Hours]]</f>
        <v>0</v>
      </c>
      <c r="AD463" s="3">
        <f>SUM(Table39[[#This Row],[CNA Hours]], Table39[[#This Row],[NA in Training Hours]], Table39[[#This Row],[Med Aide/Tech Hours]])</f>
        <v>109.05</v>
      </c>
      <c r="AE463" s="3">
        <f>SUM(Table39[[#This Row],[CNA Hours Contract]], Table39[[#This Row],[NA in Training Hours Contract]], Table39[[#This Row],[Med Aide/Tech Hours Contract]])</f>
        <v>0</v>
      </c>
      <c r="AF463" s="4">
        <f>Table39[[#This Row],[CNA/NA/Med Aide Contract Hours]]/Table39[[#This Row],[Total CNA, NA in Training, Med Aide/Tech Hours]]</f>
        <v>0</v>
      </c>
      <c r="AG463" s="3">
        <v>109.05</v>
      </c>
      <c r="AH463" s="3">
        <v>0</v>
      </c>
      <c r="AI463" s="4">
        <f>Table39[[#This Row],[CNA Hours Contract]]/Table39[[#This Row],[CNA Hours]]</f>
        <v>0</v>
      </c>
      <c r="AJ463" s="3">
        <v>0</v>
      </c>
      <c r="AK463" s="3">
        <v>0</v>
      </c>
      <c r="AL463" s="4">
        <v>0</v>
      </c>
      <c r="AM463" s="3">
        <v>0</v>
      </c>
      <c r="AN463" s="3">
        <v>0</v>
      </c>
      <c r="AO463" s="4">
        <v>0</v>
      </c>
      <c r="AP463" s="1" t="s">
        <v>461</v>
      </c>
      <c r="AQ463" s="1">
        <v>3</v>
      </c>
    </row>
    <row r="464" spans="1:43" x14ac:dyDescent="0.2">
      <c r="A464" s="1" t="s">
        <v>681</v>
      </c>
      <c r="B464" s="1" t="s">
        <v>1150</v>
      </c>
      <c r="C464" s="1" t="s">
        <v>1401</v>
      </c>
      <c r="D464" s="1" t="s">
        <v>1733</v>
      </c>
      <c r="E464" s="3">
        <v>178.71111111111111</v>
      </c>
      <c r="F464" s="3">
        <f t="shared" si="23"/>
        <v>752.21388888888896</v>
      </c>
      <c r="G464" s="3">
        <f>SUM(Table39[[#This Row],[RN Hours Contract (W/ Admin, DON)]], Table39[[#This Row],[LPN Contract Hours (w/ Admin)]], Table39[[#This Row],[CNA/NA/Med Aide Contract Hours]])</f>
        <v>50.061111111111117</v>
      </c>
      <c r="H464" s="4">
        <f>Table39[[#This Row],[Total Contract Hours]]/Table39[[#This Row],[Total Hours Nurse Staffing]]</f>
        <v>6.6551697396943096E-2</v>
      </c>
      <c r="I464" s="3">
        <f>SUM(Table39[[#This Row],[RN Hours]], Table39[[#This Row],[RN Admin Hours]], Table39[[#This Row],[RN DON Hours]])</f>
        <v>85.886111111111106</v>
      </c>
      <c r="J464" s="3">
        <f t="shared" si="21"/>
        <v>0</v>
      </c>
      <c r="K464" s="4">
        <f>Table39[[#This Row],[RN Hours Contract (W/ Admin, DON)]]/Table39[[#This Row],[RN Hours (w/ Admin, DON)]]</f>
        <v>0</v>
      </c>
      <c r="L464" s="3">
        <v>48.408333333333331</v>
      </c>
      <c r="M464" s="3">
        <v>0</v>
      </c>
      <c r="N464" s="4">
        <f>Table39[[#This Row],[RN Hours Contract]]/Table39[[#This Row],[RN Hours]]</f>
        <v>0</v>
      </c>
      <c r="O464" s="3">
        <v>33.108333333333334</v>
      </c>
      <c r="P464" s="3">
        <v>0</v>
      </c>
      <c r="Q464" s="4">
        <f>Table39[[#This Row],[RN Admin Hours Contract]]/Table39[[#This Row],[RN Admin Hours]]</f>
        <v>0</v>
      </c>
      <c r="R464" s="3">
        <v>4.3694444444444445</v>
      </c>
      <c r="S464" s="3">
        <v>0</v>
      </c>
      <c r="T464" s="4">
        <f>Table39[[#This Row],[RN DON Hours Contract]]/Table39[[#This Row],[RN DON Hours]]</f>
        <v>0</v>
      </c>
      <c r="U464" s="3">
        <f>SUM(Table39[[#This Row],[LPN Hours]], Table39[[#This Row],[LPN Admin Hours]])</f>
        <v>258.3</v>
      </c>
      <c r="V464" s="3">
        <f>Table39[[#This Row],[LPN Hours Contract]]+Table39[[#This Row],[LPN Admin Hours Contract]]</f>
        <v>5.6027777777777779</v>
      </c>
      <c r="W464" s="4">
        <f t="shared" si="22"/>
        <v>2.1690970877962748E-2</v>
      </c>
      <c r="X464" s="3">
        <v>214.80833333333334</v>
      </c>
      <c r="Y464" s="3">
        <v>5.6027777777777779</v>
      </c>
      <c r="Z464" s="4">
        <f>Table39[[#This Row],[LPN Hours Contract]]/Table39[[#This Row],[LPN Hours]]</f>
        <v>2.6082683529244418E-2</v>
      </c>
      <c r="AA464" s="3">
        <v>43.491666666666667</v>
      </c>
      <c r="AB464" s="3">
        <v>0</v>
      </c>
      <c r="AC464" s="4">
        <f>Table39[[#This Row],[LPN Admin Hours Contract]]/Table39[[#This Row],[LPN Admin Hours]]</f>
        <v>0</v>
      </c>
      <c r="AD464" s="3">
        <f>SUM(Table39[[#This Row],[CNA Hours]], Table39[[#This Row],[NA in Training Hours]], Table39[[#This Row],[Med Aide/Tech Hours]])</f>
        <v>408.02777777777783</v>
      </c>
      <c r="AE464" s="3">
        <f>SUM(Table39[[#This Row],[CNA Hours Contract]], Table39[[#This Row],[NA in Training Hours Contract]], Table39[[#This Row],[Med Aide/Tech Hours Contract]])</f>
        <v>44.458333333333336</v>
      </c>
      <c r="AF464" s="4">
        <f>Table39[[#This Row],[CNA/NA/Med Aide Contract Hours]]/Table39[[#This Row],[Total CNA, NA in Training, Med Aide/Tech Hours]]</f>
        <v>0.10895908502961399</v>
      </c>
      <c r="AG464" s="3">
        <v>371.29166666666669</v>
      </c>
      <c r="AH464" s="3">
        <v>44.458333333333336</v>
      </c>
      <c r="AI464" s="4">
        <f>Table39[[#This Row],[CNA Hours Contract]]/Table39[[#This Row],[CNA Hours]]</f>
        <v>0.11973964762652901</v>
      </c>
      <c r="AJ464" s="3">
        <v>36.736111111111114</v>
      </c>
      <c r="AK464" s="3">
        <v>0</v>
      </c>
      <c r="AL464" s="4">
        <f>Table39[[#This Row],[NA in Training Hours Contract]]/Table39[[#This Row],[NA in Training Hours]]</f>
        <v>0</v>
      </c>
      <c r="AM464" s="3">
        <v>0</v>
      </c>
      <c r="AN464" s="3">
        <v>0</v>
      </c>
      <c r="AO464" s="4">
        <v>0</v>
      </c>
      <c r="AP464" s="1" t="s">
        <v>462</v>
      </c>
      <c r="AQ464" s="1">
        <v>3</v>
      </c>
    </row>
    <row r="465" spans="1:43" x14ac:dyDescent="0.2">
      <c r="A465" s="1" t="s">
        <v>681</v>
      </c>
      <c r="B465" s="1" t="s">
        <v>1151</v>
      </c>
      <c r="C465" s="1" t="s">
        <v>1637</v>
      </c>
      <c r="D465" s="1" t="s">
        <v>1714</v>
      </c>
      <c r="E465" s="3">
        <v>71.055555555555557</v>
      </c>
      <c r="F465" s="3">
        <f t="shared" si="23"/>
        <v>329.03055555555557</v>
      </c>
      <c r="G465" s="3">
        <f>SUM(Table39[[#This Row],[RN Hours Contract (W/ Admin, DON)]], Table39[[#This Row],[LPN Contract Hours (w/ Admin)]], Table39[[#This Row],[CNA/NA/Med Aide Contract Hours]])</f>
        <v>0</v>
      </c>
      <c r="H465" s="4">
        <f>Table39[[#This Row],[Total Contract Hours]]/Table39[[#This Row],[Total Hours Nurse Staffing]]</f>
        <v>0</v>
      </c>
      <c r="I465" s="3">
        <f>SUM(Table39[[#This Row],[RN Hours]], Table39[[#This Row],[RN Admin Hours]], Table39[[#This Row],[RN DON Hours]])</f>
        <v>64.197222222222223</v>
      </c>
      <c r="J465" s="3">
        <f t="shared" si="21"/>
        <v>0</v>
      </c>
      <c r="K465" s="4">
        <f>Table39[[#This Row],[RN Hours Contract (W/ Admin, DON)]]/Table39[[#This Row],[RN Hours (w/ Admin, DON)]]</f>
        <v>0</v>
      </c>
      <c r="L465" s="3">
        <v>29.56388888888889</v>
      </c>
      <c r="M465" s="3">
        <v>0</v>
      </c>
      <c r="N465" s="4">
        <f>Table39[[#This Row],[RN Hours Contract]]/Table39[[#This Row],[RN Hours]]</f>
        <v>0</v>
      </c>
      <c r="O465" s="3">
        <v>29.3</v>
      </c>
      <c r="P465" s="3">
        <v>0</v>
      </c>
      <c r="Q465" s="4">
        <f>Table39[[#This Row],[RN Admin Hours Contract]]/Table39[[#This Row],[RN Admin Hours]]</f>
        <v>0</v>
      </c>
      <c r="R465" s="3">
        <v>5.333333333333333</v>
      </c>
      <c r="S465" s="3">
        <v>0</v>
      </c>
      <c r="T465" s="4">
        <f>Table39[[#This Row],[RN DON Hours Contract]]/Table39[[#This Row],[RN DON Hours]]</f>
        <v>0</v>
      </c>
      <c r="U465" s="3">
        <f>SUM(Table39[[#This Row],[LPN Hours]], Table39[[#This Row],[LPN Admin Hours]])</f>
        <v>80.055555555555557</v>
      </c>
      <c r="V465" s="3">
        <f>Table39[[#This Row],[LPN Hours Contract]]+Table39[[#This Row],[LPN Admin Hours Contract]]</f>
        <v>0</v>
      </c>
      <c r="W465" s="4">
        <f t="shared" si="22"/>
        <v>0</v>
      </c>
      <c r="X465" s="3">
        <v>80.055555555555557</v>
      </c>
      <c r="Y465" s="3">
        <v>0</v>
      </c>
      <c r="Z465" s="4">
        <f>Table39[[#This Row],[LPN Hours Contract]]/Table39[[#This Row],[LPN Hours]]</f>
        <v>0</v>
      </c>
      <c r="AA465" s="3">
        <v>0</v>
      </c>
      <c r="AB465" s="3">
        <v>0</v>
      </c>
      <c r="AC465" s="4">
        <v>0</v>
      </c>
      <c r="AD465" s="3">
        <f>SUM(Table39[[#This Row],[CNA Hours]], Table39[[#This Row],[NA in Training Hours]], Table39[[#This Row],[Med Aide/Tech Hours]])</f>
        <v>184.7777777777778</v>
      </c>
      <c r="AE465" s="3">
        <f>SUM(Table39[[#This Row],[CNA Hours Contract]], Table39[[#This Row],[NA in Training Hours Contract]], Table39[[#This Row],[Med Aide/Tech Hours Contract]])</f>
        <v>0</v>
      </c>
      <c r="AF465" s="4">
        <f>Table39[[#This Row],[CNA/NA/Med Aide Contract Hours]]/Table39[[#This Row],[Total CNA, NA in Training, Med Aide/Tech Hours]]</f>
        <v>0</v>
      </c>
      <c r="AG465" s="3">
        <v>184.28055555555557</v>
      </c>
      <c r="AH465" s="3">
        <v>0</v>
      </c>
      <c r="AI465" s="4">
        <f>Table39[[#This Row],[CNA Hours Contract]]/Table39[[#This Row],[CNA Hours]]</f>
        <v>0</v>
      </c>
      <c r="AJ465" s="3">
        <v>0.49722222222222223</v>
      </c>
      <c r="AK465" s="3">
        <v>0</v>
      </c>
      <c r="AL465" s="4">
        <f>Table39[[#This Row],[NA in Training Hours Contract]]/Table39[[#This Row],[NA in Training Hours]]</f>
        <v>0</v>
      </c>
      <c r="AM465" s="3">
        <v>0</v>
      </c>
      <c r="AN465" s="3">
        <v>0</v>
      </c>
      <c r="AO465" s="4">
        <v>0</v>
      </c>
      <c r="AP465" s="1" t="s">
        <v>463</v>
      </c>
      <c r="AQ465" s="1">
        <v>3</v>
      </c>
    </row>
    <row r="466" spans="1:43" x14ac:dyDescent="0.2">
      <c r="A466" s="1" t="s">
        <v>681</v>
      </c>
      <c r="B466" s="1" t="s">
        <v>696</v>
      </c>
      <c r="C466" s="1" t="s">
        <v>1467</v>
      </c>
      <c r="D466" s="1" t="s">
        <v>1721</v>
      </c>
      <c r="E466" s="3">
        <v>79.211111111111109</v>
      </c>
      <c r="F466" s="3">
        <f t="shared" si="23"/>
        <v>258.11355555555554</v>
      </c>
      <c r="G466" s="3">
        <f>SUM(Table39[[#This Row],[RN Hours Contract (W/ Admin, DON)]], Table39[[#This Row],[LPN Contract Hours (w/ Admin)]], Table39[[#This Row],[CNA/NA/Med Aide Contract Hours]])</f>
        <v>14.099666666666666</v>
      </c>
      <c r="H466" s="4">
        <f>Table39[[#This Row],[Total Contract Hours]]/Table39[[#This Row],[Total Hours Nurse Staffing]]</f>
        <v>5.4625827908646583E-2</v>
      </c>
      <c r="I466" s="3">
        <f>SUM(Table39[[#This Row],[RN Hours]], Table39[[#This Row],[RN Admin Hours]], Table39[[#This Row],[RN DON Hours]])</f>
        <v>57.987888888888889</v>
      </c>
      <c r="J466" s="3">
        <f t="shared" si="21"/>
        <v>4.3406666666666665</v>
      </c>
      <c r="K466" s="4">
        <f>Table39[[#This Row],[RN Hours Contract (W/ Admin, DON)]]/Table39[[#This Row],[RN Hours (w/ Admin, DON)]]</f>
        <v>7.4854711041194427E-2</v>
      </c>
      <c r="L466" s="3">
        <v>35.404555555555554</v>
      </c>
      <c r="M466" s="3">
        <v>4.3406666666666665</v>
      </c>
      <c r="N466" s="4">
        <f>Table39[[#This Row],[RN Hours Contract]]/Table39[[#This Row],[RN Hours]]</f>
        <v>0.12260192505044862</v>
      </c>
      <c r="O466" s="3">
        <v>16.805555555555557</v>
      </c>
      <c r="P466" s="3">
        <v>0</v>
      </c>
      <c r="Q466" s="4">
        <f>Table39[[#This Row],[RN Admin Hours Contract]]/Table39[[#This Row],[RN Admin Hours]]</f>
        <v>0</v>
      </c>
      <c r="R466" s="3">
        <v>5.7777777777777777</v>
      </c>
      <c r="S466" s="3">
        <v>0</v>
      </c>
      <c r="T466" s="4">
        <f>Table39[[#This Row],[RN DON Hours Contract]]/Table39[[#This Row],[RN DON Hours]]</f>
        <v>0</v>
      </c>
      <c r="U466" s="3">
        <f>SUM(Table39[[#This Row],[LPN Hours]], Table39[[#This Row],[LPN Admin Hours]])</f>
        <v>86.736444444444444</v>
      </c>
      <c r="V466" s="3">
        <f>Table39[[#This Row],[LPN Hours Contract]]+Table39[[#This Row],[LPN Admin Hours Contract]]</f>
        <v>1.5364444444444445</v>
      </c>
      <c r="W466" s="4">
        <f t="shared" si="22"/>
        <v>1.7713943132964743E-2</v>
      </c>
      <c r="X466" s="3">
        <v>81.575333333333333</v>
      </c>
      <c r="Y466" s="3">
        <v>1.5364444444444445</v>
      </c>
      <c r="Z466" s="4">
        <f>Table39[[#This Row],[LPN Hours Contract]]/Table39[[#This Row],[LPN Hours]]</f>
        <v>1.8834669521560168E-2</v>
      </c>
      <c r="AA466" s="3">
        <v>5.1611111111111114</v>
      </c>
      <c r="AB466" s="3">
        <v>0</v>
      </c>
      <c r="AC466" s="4">
        <f>Table39[[#This Row],[LPN Admin Hours Contract]]/Table39[[#This Row],[LPN Admin Hours]]</f>
        <v>0</v>
      </c>
      <c r="AD466" s="3">
        <f>SUM(Table39[[#This Row],[CNA Hours]], Table39[[#This Row],[NA in Training Hours]], Table39[[#This Row],[Med Aide/Tech Hours]])</f>
        <v>113.38922222222223</v>
      </c>
      <c r="AE466" s="3">
        <f>SUM(Table39[[#This Row],[CNA Hours Contract]], Table39[[#This Row],[NA in Training Hours Contract]], Table39[[#This Row],[Med Aide/Tech Hours Contract]])</f>
        <v>8.2225555555555552</v>
      </c>
      <c r="AF466" s="4">
        <f>Table39[[#This Row],[CNA/NA/Med Aide Contract Hours]]/Table39[[#This Row],[Total CNA, NA in Training, Med Aide/Tech Hours]]</f>
        <v>7.251620034433999E-2</v>
      </c>
      <c r="AG466" s="3">
        <v>113.38922222222223</v>
      </c>
      <c r="AH466" s="3">
        <v>8.2225555555555552</v>
      </c>
      <c r="AI466" s="4">
        <f>Table39[[#This Row],[CNA Hours Contract]]/Table39[[#This Row],[CNA Hours]]</f>
        <v>7.251620034433999E-2</v>
      </c>
      <c r="AJ466" s="3">
        <v>0</v>
      </c>
      <c r="AK466" s="3">
        <v>0</v>
      </c>
      <c r="AL466" s="4">
        <v>0</v>
      </c>
      <c r="AM466" s="3">
        <v>0</v>
      </c>
      <c r="AN466" s="3">
        <v>0</v>
      </c>
      <c r="AO466" s="4">
        <v>0</v>
      </c>
      <c r="AP466" s="1" t="s">
        <v>464</v>
      </c>
      <c r="AQ466" s="1">
        <v>3</v>
      </c>
    </row>
    <row r="467" spans="1:43" x14ac:dyDescent="0.2">
      <c r="A467" s="1" t="s">
        <v>681</v>
      </c>
      <c r="B467" s="1" t="s">
        <v>1152</v>
      </c>
      <c r="C467" s="1" t="s">
        <v>1381</v>
      </c>
      <c r="D467" s="1" t="s">
        <v>1714</v>
      </c>
      <c r="E467" s="3">
        <v>359.82222222222219</v>
      </c>
      <c r="F467" s="3">
        <f t="shared" si="23"/>
        <v>1174.6887777777779</v>
      </c>
      <c r="G467" s="3">
        <f>SUM(Table39[[#This Row],[RN Hours Contract (W/ Admin, DON)]], Table39[[#This Row],[LPN Contract Hours (w/ Admin)]], Table39[[#This Row],[CNA/NA/Med Aide Contract Hours]])</f>
        <v>88.871666666666641</v>
      </c>
      <c r="H467" s="4">
        <f>Table39[[#This Row],[Total Contract Hours]]/Table39[[#This Row],[Total Hours Nurse Staffing]]</f>
        <v>7.5655499863368031E-2</v>
      </c>
      <c r="I467" s="3">
        <f>SUM(Table39[[#This Row],[RN Hours]], Table39[[#This Row],[RN Admin Hours]], Table39[[#This Row],[RN DON Hours]])</f>
        <v>148.57022222222221</v>
      </c>
      <c r="J467" s="3">
        <f t="shared" si="21"/>
        <v>3.2993333333333332</v>
      </c>
      <c r="K467" s="4">
        <f>Table39[[#This Row],[RN Hours Contract (W/ Admin, DON)]]/Table39[[#This Row],[RN Hours (w/ Admin, DON)]]</f>
        <v>2.2207231597179636E-2</v>
      </c>
      <c r="L467" s="3">
        <v>103.98177777777778</v>
      </c>
      <c r="M467" s="3">
        <v>3.2993333333333332</v>
      </c>
      <c r="N467" s="4">
        <f>Table39[[#This Row],[RN Hours Contract]]/Table39[[#This Row],[RN Hours]]</f>
        <v>3.1729918489991835E-2</v>
      </c>
      <c r="O467" s="3">
        <v>39.56622222222223</v>
      </c>
      <c r="P467" s="3">
        <v>0</v>
      </c>
      <c r="Q467" s="4">
        <f>Table39[[#This Row],[RN Admin Hours Contract]]/Table39[[#This Row],[RN Admin Hours]]</f>
        <v>0</v>
      </c>
      <c r="R467" s="3">
        <v>5.0222222222222221</v>
      </c>
      <c r="S467" s="3">
        <v>0</v>
      </c>
      <c r="T467" s="4">
        <f>Table39[[#This Row],[RN DON Hours Contract]]/Table39[[#This Row],[RN DON Hours]]</f>
        <v>0</v>
      </c>
      <c r="U467" s="3">
        <f>SUM(Table39[[#This Row],[LPN Hours]], Table39[[#This Row],[LPN Admin Hours]])</f>
        <v>404.96244444444443</v>
      </c>
      <c r="V467" s="3">
        <f>Table39[[#This Row],[LPN Hours Contract]]+Table39[[#This Row],[LPN Admin Hours Contract]]</f>
        <v>85.394555555555527</v>
      </c>
      <c r="W467" s="4">
        <f t="shared" si="22"/>
        <v>0.21087030841268678</v>
      </c>
      <c r="X467" s="3">
        <v>377.21822222222221</v>
      </c>
      <c r="Y467" s="3">
        <v>85.394555555555527</v>
      </c>
      <c r="Z467" s="4">
        <f>Table39[[#This Row],[LPN Hours Contract]]/Table39[[#This Row],[LPN Hours]]</f>
        <v>0.22637972007950594</v>
      </c>
      <c r="AA467" s="3">
        <v>27.744222222222234</v>
      </c>
      <c r="AB467" s="3">
        <v>0</v>
      </c>
      <c r="AC467" s="4">
        <f>Table39[[#This Row],[LPN Admin Hours Contract]]/Table39[[#This Row],[LPN Admin Hours]]</f>
        <v>0</v>
      </c>
      <c r="AD467" s="3">
        <f>SUM(Table39[[#This Row],[CNA Hours]], Table39[[#This Row],[NA in Training Hours]], Table39[[#This Row],[Med Aide/Tech Hours]])</f>
        <v>621.15611111111116</v>
      </c>
      <c r="AE467" s="3">
        <f>SUM(Table39[[#This Row],[CNA Hours Contract]], Table39[[#This Row],[NA in Training Hours Contract]], Table39[[#This Row],[Med Aide/Tech Hours Contract]])</f>
        <v>0.17777777777777778</v>
      </c>
      <c r="AF467" s="4">
        <f>Table39[[#This Row],[CNA/NA/Med Aide Contract Hours]]/Table39[[#This Row],[Total CNA, NA in Training, Med Aide/Tech Hours]]</f>
        <v>2.8620466674596917E-4</v>
      </c>
      <c r="AG467" s="3">
        <v>576.67944444444447</v>
      </c>
      <c r="AH467" s="3">
        <v>0.17777777777777778</v>
      </c>
      <c r="AI467" s="4">
        <f>Table39[[#This Row],[CNA Hours Contract]]/Table39[[#This Row],[CNA Hours]]</f>
        <v>3.0827833294637982E-4</v>
      </c>
      <c r="AJ467" s="3">
        <v>44.476666666666659</v>
      </c>
      <c r="AK467" s="3">
        <v>0</v>
      </c>
      <c r="AL467" s="4">
        <f>Table39[[#This Row],[NA in Training Hours Contract]]/Table39[[#This Row],[NA in Training Hours]]</f>
        <v>0</v>
      </c>
      <c r="AM467" s="3">
        <v>0</v>
      </c>
      <c r="AN467" s="3">
        <v>0</v>
      </c>
      <c r="AO467" s="4">
        <v>0</v>
      </c>
      <c r="AP467" s="1" t="s">
        <v>465</v>
      </c>
      <c r="AQ467" s="1">
        <v>3</v>
      </c>
    </row>
    <row r="468" spans="1:43" x14ac:dyDescent="0.2">
      <c r="A468" s="1" t="s">
        <v>681</v>
      </c>
      <c r="B468" s="1" t="s">
        <v>1153</v>
      </c>
      <c r="C468" s="1" t="s">
        <v>1638</v>
      </c>
      <c r="D468" s="1" t="s">
        <v>1744</v>
      </c>
      <c r="E468" s="3">
        <v>87.011111111111106</v>
      </c>
      <c r="F468" s="3">
        <f t="shared" si="23"/>
        <v>331.91388888888889</v>
      </c>
      <c r="G468" s="3">
        <f>SUM(Table39[[#This Row],[RN Hours Contract (W/ Admin, DON)]], Table39[[#This Row],[LPN Contract Hours (w/ Admin)]], Table39[[#This Row],[CNA/NA/Med Aide Contract Hours]])</f>
        <v>40.972222222222221</v>
      </c>
      <c r="H468" s="4">
        <f>Table39[[#This Row],[Total Contract Hours]]/Table39[[#This Row],[Total Hours Nurse Staffing]]</f>
        <v>0.12344232523495886</v>
      </c>
      <c r="I468" s="3">
        <f>SUM(Table39[[#This Row],[RN Hours]], Table39[[#This Row],[RN Admin Hours]], Table39[[#This Row],[RN DON Hours]])</f>
        <v>53.524999999999999</v>
      </c>
      <c r="J468" s="3">
        <f t="shared" si="21"/>
        <v>15.2</v>
      </c>
      <c r="K468" s="4">
        <f>Table39[[#This Row],[RN Hours Contract (W/ Admin, DON)]]/Table39[[#This Row],[RN Hours (w/ Admin, DON)]]</f>
        <v>0.28397944885567489</v>
      </c>
      <c r="L468" s="3">
        <v>35.694444444444443</v>
      </c>
      <c r="M468" s="3">
        <v>15.2</v>
      </c>
      <c r="N468" s="4">
        <f>Table39[[#This Row],[RN Hours Contract]]/Table39[[#This Row],[RN Hours]]</f>
        <v>0.4258365758754864</v>
      </c>
      <c r="O468" s="3">
        <v>12.463888888888889</v>
      </c>
      <c r="P468" s="3">
        <v>0</v>
      </c>
      <c r="Q468" s="4">
        <f>Table39[[#This Row],[RN Admin Hours Contract]]/Table39[[#This Row],[RN Admin Hours]]</f>
        <v>0</v>
      </c>
      <c r="R468" s="3">
        <v>5.3666666666666663</v>
      </c>
      <c r="S468" s="3">
        <v>0</v>
      </c>
      <c r="T468" s="4">
        <f>Table39[[#This Row],[RN DON Hours Contract]]/Table39[[#This Row],[RN DON Hours]]</f>
        <v>0</v>
      </c>
      <c r="U468" s="3">
        <f>SUM(Table39[[#This Row],[LPN Hours]], Table39[[#This Row],[LPN Admin Hours]])</f>
        <v>78.216666666666654</v>
      </c>
      <c r="V468" s="3">
        <f>Table39[[#This Row],[LPN Hours Contract]]+Table39[[#This Row],[LPN Admin Hours Contract]]</f>
        <v>24.297222222222221</v>
      </c>
      <c r="W468" s="4">
        <f t="shared" si="22"/>
        <v>0.31063996022444779</v>
      </c>
      <c r="X468" s="3">
        <v>78.136111111111106</v>
      </c>
      <c r="Y468" s="3">
        <v>24.297222222222221</v>
      </c>
      <c r="Z468" s="4">
        <f>Table39[[#This Row],[LPN Hours Contract]]/Table39[[#This Row],[LPN Hours]]</f>
        <v>0.31096021899107684</v>
      </c>
      <c r="AA468" s="3">
        <v>8.0555555555555561E-2</v>
      </c>
      <c r="AB468" s="3">
        <v>0</v>
      </c>
      <c r="AC468" s="4">
        <f>Table39[[#This Row],[LPN Admin Hours Contract]]/Table39[[#This Row],[LPN Admin Hours]]</f>
        <v>0</v>
      </c>
      <c r="AD468" s="3">
        <f>SUM(Table39[[#This Row],[CNA Hours]], Table39[[#This Row],[NA in Training Hours]], Table39[[#This Row],[Med Aide/Tech Hours]])</f>
        <v>200.17222222222222</v>
      </c>
      <c r="AE468" s="3">
        <f>SUM(Table39[[#This Row],[CNA Hours Contract]], Table39[[#This Row],[NA in Training Hours Contract]], Table39[[#This Row],[Med Aide/Tech Hours Contract]])</f>
        <v>1.4750000000000001</v>
      </c>
      <c r="AF468" s="4">
        <f>Table39[[#This Row],[CNA/NA/Med Aide Contract Hours]]/Table39[[#This Row],[Total CNA, NA in Training, Med Aide/Tech Hours]]</f>
        <v>7.3686547695040391E-3</v>
      </c>
      <c r="AG468" s="3">
        <v>175.00277777777777</v>
      </c>
      <c r="AH468" s="3">
        <v>1.4750000000000001</v>
      </c>
      <c r="AI468" s="4">
        <f>Table39[[#This Row],[CNA Hours Contract]]/Table39[[#This Row],[CNA Hours]]</f>
        <v>8.4284376438469241E-3</v>
      </c>
      <c r="AJ468" s="3">
        <v>25.169444444444444</v>
      </c>
      <c r="AK468" s="3">
        <v>0</v>
      </c>
      <c r="AL468" s="4">
        <f>Table39[[#This Row],[NA in Training Hours Contract]]/Table39[[#This Row],[NA in Training Hours]]</f>
        <v>0</v>
      </c>
      <c r="AM468" s="3">
        <v>0</v>
      </c>
      <c r="AN468" s="3">
        <v>0</v>
      </c>
      <c r="AO468" s="4">
        <v>0</v>
      </c>
      <c r="AP468" s="1" t="s">
        <v>466</v>
      </c>
      <c r="AQ468" s="1">
        <v>3</v>
      </c>
    </row>
    <row r="469" spans="1:43" x14ac:dyDescent="0.2">
      <c r="A469" s="1" t="s">
        <v>681</v>
      </c>
      <c r="B469" s="1" t="s">
        <v>1154</v>
      </c>
      <c r="C469" s="1" t="s">
        <v>1397</v>
      </c>
      <c r="D469" s="1" t="s">
        <v>1750</v>
      </c>
      <c r="E469" s="3">
        <v>86.87777777777778</v>
      </c>
      <c r="F469" s="3">
        <f t="shared" si="23"/>
        <v>353.57588888888893</v>
      </c>
      <c r="G469" s="3">
        <f>SUM(Table39[[#This Row],[RN Hours Contract (W/ Admin, DON)]], Table39[[#This Row],[LPN Contract Hours (w/ Admin)]], Table39[[#This Row],[CNA/NA/Med Aide Contract Hours]])</f>
        <v>21.497222222222224</v>
      </c>
      <c r="H469" s="4">
        <f>Table39[[#This Row],[Total Contract Hours]]/Table39[[#This Row],[Total Hours Nurse Staffing]]</f>
        <v>6.0799457479346723E-2</v>
      </c>
      <c r="I469" s="3">
        <f>SUM(Table39[[#This Row],[RN Hours]], Table39[[#This Row],[RN Admin Hours]], Table39[[#This Row],[RN DON Hours]])</f>
        <v>71.457222222222214</v>
      </c>
      <c r="J469" s="3">
        <f t="shared" si="21"/>
        <v>0</v>
      </c>
      <c r="K469" s="4">
        <f>Table39[[#This Row],[RN Hours Contract (W/ Admin, DON)]]/Table39[[#This Row],[RN Hours (w/ Admin, DON)]]</f>
        <v>0</v>
      </c>
      <c r="L469" s="3">
        <v>18.32</v>
      </c>
      <c r="M469" s="3">
        <v>0</v>
      </c>
      <c r="N469" s="4">
        <f>Table39[[#This Row],[RN Hours Contract]]/Table39[[#This Row],[RN Hours]]</f>
        <v>0</v>
      </c>
      <c r="O469" s="3">
        <v>49.137222222222213</v>
      </c>
      <c r="P469" s="3">
        <v>0</v>
      </c>
      <c r="Q469" s="4">
        <f>Table39[[#This Row],[RN Admin Hours Contract]]/Table39[[#This Row],[RN Admin Hours]]</f>
        <v>0</v>
      </c>
      <c r="R469" s="3">
        <v>4</v>
      </c>
      <c r="S469" s="3">
        <v>0</v>
      </c>
      <c r="T469" s="4">
        <f>Table39[[#This Row],[RN DON Hours Contract]]/Table39[[#This Row],[RN DON Hours]]</f>
        <v>0</v>
      </c>
      <c r="U469" s="3">
        <f>SUM(Table39[[#This Row],[LPN Hours]], Table39[[#This Row],[LPN Admin Hours]])</f>
        <v>74.620555555555569</v>
      </c>
      <c r="V469" s="3">
        <f>Table39[[#This Row],[LPN Hours Contract]]+Table39[[#This Row],[LPN Admin Hours Contract]]</f>
        <v>21.497222222222224</v>
      </c>
      <c r="W469" s="4">
        <f t="shared" si="22"/>
        <v>0.28808713714570749</v>
      </c>
      <c r="X469" s="3">
        <v>74.615000000000009</v>
      </c>
      <c r="Y469" s="3">
        <v>21.491666666666667</v>
      </c>
      <c r="Z469" s="4">
        <f>Table39[[#This Row],[LPN Hours Contract]]/Table39[[#This Row],[LPN Hours]]</f>
        <v>0.28803413076012419</v>
      </c>
      <c r="AA469" s="3">
        <v>5.5555555555555558E-3</v>
      </c>
      <c r="AB469" s="3">
        <v>5.5555555555555558E-3</v>
      </c>
      <c r="AC469" s="4">
        <f>Table39[[#This Row],[LPN Admin Hours Contract]]/Table39[[#This Row],[LPN Admin Hours]]</f>
        <v>1</v>
      </c>
      <c r="AD469" s="3">
        <f>SUM(Table39[[#This Row],[CNA Hours]], Table39[[#This Row],[NA in Training Hours]], Table39[[#This Row],[Med Aide/Tech Hours]])</f>
        <v>207.49811111111111</v>
      </c>
      <c r="AE469" s="3">
        <f>SUM(Table39[[#This Row],[CNA Hours Contract]], Table39[[#This Row],[NA in Training Hours Contract]], Table39[[#This Row],[Med Aide/Tech Hours Contract]])</f>
        <v>0</v>
      </c>
      <c r="AF469" s="4">
        <f>Table39[[#This Row],[CNA/NA/Med Aide Contract Hours]]/Table39[[#This Row],[Total CNA, NA in Training, Med Aide/Tech Hours]]</f>
        <v>0</v>
      </c>
      <c r="AG469" s="3">
        <v>186.55033333333333</v>
      </c>
      <c r="AH469" s="3">
        <v>0</v>
      </c>
      <c r="AI469" s="4">
        <f>Table39[[#This Row],[CNA Hours Contract]]/Table39[[#This Row],[CNA Hours]]</f>
        <v>0</v>
      </c>
      <c r="AJ469" s="3">
        <v>20.947777777777777</v>
      </c>
      <c r="AK469" s="3">
        <v>0</v>
      </c>
      <c r="AL469" s="4">
        <f>Table39[[#This Row],[NA in Training Hours Contract]]/Table39[[#This Row],[NA in Training Hours]]</f>
        <v>0</v>
      </c>
      <c r="AM469" s="3">
        <v>0</v>
      </c>
      <c r="AN469" s="3">
        <v>0</v>
      </c>
      <c r="AO469" s="4">
        <v>0</v>
      </c>
      <c r="AP469" s="1" t="s">
        <v>467</v>
      </c>
      <c r="AQ469" s="1">
        <v>3</v>
      </c>
    </row>
    <row r="470" spans="1:43" x14ac:dyDescent="0.2">
      <c r="A470" s="1" t="s">
        <v>681</v>
      </c>
      <c r="B470" s="1" t="s">
        <v>1155</v>
      </c>
      <c r="C470" s="1" t="s">
        <v>1529</v>
      </c>
      <c r="D470" s="1" t="s">
        <v>1740</v>
      </c>
      <c r="E470" s="3">
        <v>64.777777777777771</v>
      </c>
      <c r="F470" s="3">
        <f t="shared" si="23"/>
        <v>254.65800000000002</v>
      </c>
      <c r="G470" s="3">
        <f>SUM(Table39[[#This Row],[RN Hours Contract (W/ Admin, DON)]], Table39[[#This Row],[LPN Contract Hours (w/ Admin)]], Table39[[#This Row],[CNA/NA/Med Aide Contract Hours]])</f>
        <v>5.4333333333333336</v>
      </c>
      <c r="H470" s="4">
        <f>Table39[[#This Row],[Total Contract Hours]]/Table39[[#This Row],[Total Hours Nurse Staffing]]</f>
        <v>2.1335804621623249E-2</v>
      </c>
      <c r="I470" s="3">
        <f>SUM(Table39[[#This Row],[RN Hours]], Table39[[#This Row],[RN Admin Hours]], Table39[[#This Row],[RN DON Hours]])</f>
        <v>50.183333333333337</v>
      </c>
      <c r="J470" s="3">
        <f t="shared" si="21"/>
        <v>5.4333333333333336</v>
      </c>
      <c r="K470" s="4">
        <f>Table39[[#This Row],[RN Hours Contract (W/ Admin, DON)]]/Table39[[#This Row],[RN Hours (w/ Admin, DON)]]</f>
        <v>0.10826967784789106</v>
      </c>
      <c r="L470" s="3">
        <v>29.438333333333333</v>
      </c>
      <c r="M470" s="3">
        <v>0</v>
      </c>
      <c r="N470" s="4">
        <f>Table39[[#This Row],[RN Hours Contract]]/Table39[[#This Row],[RN Hours]]</f>
        <v>0</v>
      </c>
      <c r="O470" s="3">
        <v>15.311666666666666</v>
      </c>
      <c r="P470" s="3">
        <v>0</v>
      </c>
      <c r="Q470" s="4">
        <f>Table39[[#This Row],[RN Admin Hours Contract]]/Table39[[#This Row],[RN Admin Hours]]</f>
        <v>0</v>
      </c>
      <c r="R470" s="3">
        <v>5.4333333333333336</v>
      </c>
      <c r="S470" s="3">
        <v>5.4333333333333336</v>
      </c>
      <c r="T470" s="4">
        <f>Table39[[#This Row],[RN DON Hours Contract]]/Table39[[#This Row],[RN DON Hours]]</f>
        <v>1</v>
      </c>
      <c r="U470" s="3">
        <f>SUM(Table39[[#This Row],[LPN Hours]], Table39[[#This Row],[LPN Admin Hours]])</f>
        <v>77.108333333333334</v>
      </c>
      <c r="V470" s="3">
        <f>Table39[[#This Row],[LPN Hours Contract]]+Table39[[#This Row],[LPN Admin Hours Contract]]</f>
        <v>0</v>
      </c>
      <c r="W470" s="4">
        <f t="shared" si="22"/>
        <v>0</v>
      </c>
      <c r="X470" s="3">
        <v>77.108333333333334</v>
      </c>
      <c r="Y470" s="3">
        <v>0</v>
      </c>
      <c r="Z470" s="4">
        <f>Table39[[#This Row],[LPN Hours Contract]]/Table39[[#This Row],[LPN Hours]]</f>
        <v>0</v>
      </c>
      <c r="AA470" s="3">
        <v>0</v>
      </c>
      <c r="AB470" s="3">
        <v>0</v>
      </c>
      <c r="AC470" s="4">
        <v>0</v>
      </c>
      <c r="AD470" s="3">
        <f>SUM(Table39[[#This Row],[CNA Hours]], Table39[[#This Row],[NA in Training Hours]], Table39[[#This Row],[Med Aide/Tech Hours]])</f>
        <v>127.36633333333333</v>
      </c>
      <c r="AE470" s="3">
        <f>SUM(Table39[[#This Row],[CNA Hours Contract]], Table39[[#This Row],[NA in Training Hours Contract]], Table39[[#This Row],[Med Aide/Tech Hours Contract]])</f>
        <v>0</v>
      </c>
      <c r="AF470" s="4">
        <f>Table39[[#This Row],[CNA/NA/Med Aide Contract Hours]]/Table39[[#This Row],[Total CNA, NA in Training, Med Aide/Tech Hours]]</f>
        <v>0</v>
      </c>
      <c r="AG470" s="3">
        <v>127.36633333333333</v>
      </c>
      <c r="AH470" s="3">
        <v>0</v>
      </c>
      <c r="AI470" s="4">
        <f>Table39[[#This Row],[CNA Hours Contract]]/Table39[[#This Row],[CNA Hours]]</f>
        <v>0</v>
      </c>
      <c r="AJ470" s="3">
        <v>0</v>
      </c>
      <c r="AK470" s="3">
        <v>0</v>
      </c>
      <c r="AL470" s="4">
        <v>0</v>
      </c>
      <c r="AM470" s="3">
        <v>0</v>
      </c>
      <c r="AN470" s="3">
        <v>0</v>
      </c>
      <c r="AO470" s="4">
        <v>0</v>
      </c>
      <c r="AP470" s="1" t="s">
        <v>468</v>
      </c>
      <c r="AQ470" s="1">
        <v>3</v>
      </c>
    </row>
    <row r="471" spans="1:43" x14ac:dyDescent="0.2">
      <c r="A471" s="1" t="s">
        <v>681</v>
      </c>
      <c r="B471" s="1" t="s">
        <v>1156</v>
      </c>
      <c r="C471" s="1" t="s">
        <v>1639</v>
      </c>
      <c r="D471" s="1" t="s">
        <v>1751</v>
      </c>
      <c r="E471" s="3">
        <v>131.71111111111111</v>
      </c>
      <c r="F471" s="3">
        <f t="shared" si="23"/>
        <v>658.03888888888889</v>
      </c>
      <c r="G471" s="3">
        <f>SUM(Table39[[#This Row],[RN Hours Contract (W/ Admin, DON)]], Table39[[#This Row],[LPN Contract Hours (w/ Admin)]], Table39[[#This Row],[CNA/NA/Med Aide Contract Hours]])</f>
        <v>168.79166666666669</v>
      </c>
      <c r="H471" s="4">
        <f>Table39[[#This Row],[Total Contract Hours]]/Table39[[#This Row],[Total Hours Nurse Staffing]]</f>
        <v>0.25650712977112128</v>
      </c>
      <c r="I471" s="3">
        <f>SUM(Table39[[#This Row],[RN Hours]], Table39[[#This Row],[RN Admin Hours]], Table39[[#This Row],[RN DON Hours]])</f>
        <v>118.52499999999999</v>
      </c>
      <c r="J471" s="3">
        <f t="shared" si="21"/>
        <v>23.383333333333333</v>
      </c>
      <c r="K471" s="4">
        <f>Table39[[#This Row],[RN Hours Contract (W/ Admin, DON)]]/Table39[[#This Row],[RN Hours (w/ Admin, DON)]]</f>
        <v>0.19728608591717642</v>
      </c>
      <c r="L471" s="3">
        <v>66.388888888888886</v>
      </c>
      <c r="M471" s="3">
        <v>23.383333333333333</v>
      </c>
      <c r="N471" s="4">
        <f>Table39[[#This Row],[RN Hours Contract]]/Table39[[#This Row],[RN Hours]]</f>
        <v>0.35221757322175734</v>
      </c>
      <c r="O471" s="3">
        <v>46.536111111111111</v>
      </c>
      <c r="P471" s="3">
        <v>0</v>
      </c>
      <c r="Q471" s="4">
        <f>Table39[[#This Row],[RN Admin Hours Contract]]/Table39[[#This Row],[RN Admin Hours]]</f>
        <v>0</v>
      </c>
      <c r="R471" s="3">
        <v>5.6</v>
      </c>
      <c r="S471" s="3">
        <v>0</v>
      </c>
      <c r="T471" s="4">
        <f>Table39[[#This Row],[RN DON Hours Contract]]/Table39[[#This Row],[RN DON Hours]]</f>
        <v>0</v>
      </c>
      <c r="U471" s="3">
        <f>SUM(Table39[[#This Row],[LPN Hours]], Table39[[#This Row],[LPN Admin Hours]])</f>
        <v>183.53055555555557</v>
      </c>
      <c r="V471" s="3">
        <f>Table39[[#This Row],[LPN Hours Contract]]+Table39[[#This Row],[LPN Admin Hours Contract]]</f>
        <v>42.347222222222221</v>
      </c>
      <c r="W471" s="4">
        <f t="shared" si="22"/>
        <v>0.23073663180517925</v>
      </c>
      <c r="X471" s="3">
        <v>183.53055555555557</v>
      </c>
      <c r="Y471" s="3">
        <v>42.347222222222221</v>
      </c>
      <c r="Z471" s="4">
        <f>Table39[[#This Row],[LPN Hours Contract]]/Table39[[#This Row],[LPN Hours]]</f>
        <v>0.23073663180517925</v>
      </c>
      <c r="AA471" s="3">
        <v>0</v>
      </c>
      <c r="AB471" s="3">
        <v>0</v>
      </c>
      <c r="AC471" s="4">
        <v>0</v>
      </c>
      <c r="AD471" s="3">
        <f>SUM(Table39[[#This Row],[CNA Hours]], Table39[[#This Row],[NA in Training Hours]], Table39[[#This Row],[Med Aide/Tech Hours]])</f>
        <v>355.98333333333335</v>
      </c>
      <c r="AE471" s="3">
        <f>SUM(Table39[[#This Row],[CNA Hours Contract]], Table39[[#This Row],[NA in Training Hours Contract]], Table39[[#This Row],[Med Aide/Tech Hours Contract]])</f>
        <v>103.06111111111112</v>
      </c>
      <c r="AF471" s="4">
        <f>Table39[[#This Row],[CNA/NA/Med Aide Contract Hours]]/Table39[[#This Row],[Total CNA, NA in Training, Med Aide/Tech Hours]]</f>
        <v>0.28951105700953539</v>
      </c>
      <c r="AG471" s="3">
        <v>355.98333333333335</v>
      </c>
      <c r="AH471" s="3">
        <v>103.06111111111112</v>
      </c>
      <c r="AI471" s="4">
        <f>Table39[[#This Row],[CNA Hours Contract]]/Table39[[#This Row],[CNA Hours]]</f>
        <v>0.28951105700953539</v>
      </c>
      <c r="AJ471" s="3">
        <v>0</v>
      </c>
      <c r="AK471" s="3">
        <v>0</v>
      </c>
      <c r="AL471" s="4">
        <v>0</v>
      </c>
      <c r="AM471" s="3">
        <v>0</v>
      </c>
      <c r="AN471" s="3">
        <v>0</v>
      </c>
      <c r="AO471" s="4">
        <v>0</v>
      </c>
      <c r="AP471" s="1" t="s">
        <v>469</v>
      </c>
      <c r="AQ471" s="1">
        <v>3</v>
      </c>
    </row>
    <row r="472" spans="1:43" x14ac:dyDescent="0.2">
      <c r="A472" s="1" t="s">
        <v>681</v>
      </c>
      <c r="B472" s="1" t="s">
        <v>1157</v>
      </c>
      <c r="C472" s="1" t="s">
        <v>1452</v>
      </c>
      <c r="D472" s="1" t="s">
        <v>1709</v>
      </c>
      <c r="E472" s="3">
        <v>430.03333333333336</v>
      </c>
      <c r="F472" s="3">
        <f t="shared" si="23"/>
        <v>1703.3981111111111</v>
      </c>
      <c r="G472" s="3">
        <f>SUM(Table39[[#This Row],[RN Hours Contract (W/ Admin, DON)]], Table39[[#This Row],[LPN Contract Hours (w/ Admin)]], Table39[[#This Row],[CNA/NA/Med Aide Contract Hours]])</f>
        <v>95.485888888888923</v>
      </c>
      <c r="H472" s="4">
        <f>Table39[[#This Row],[Total Contract Hours]]/Table39[[#This Row],[Total Hours Nurse Staffing]]</f>
        <v>5.6056119979259779E-2</v>
      </c>
      <c r="I472" s="3">
        <f>SUM(Table39[[#This Row],[RN Hours]], Table39[[#This Row],[RN Admin Hours]], Table39[[#This Row],[RN DON Hours]])</f>
        <v>335.99666666666667</v>
      </c>
      <c r="J472" s="3">
        <f t="shared" si="21"/>
        <v>0</v>
      </c>
      <c r="K472" s="4">
        <f>Table39[[#This Row],[RN Hours Contract (W/ Admin, DON)]]/Table39[[#This Row],[RN Hours (w/ Admin, DON)]]</f>
        <v>0</v>
      </c>
      <c r="L472" s="3">
        <v>196.14399999999998</v>
      </c>
      <c r="M472" s="3">
        <v>0</v>
      </c>
      <c r="N472" s="4">
        <f>Table39[[#This Row],[RN Hours Contract]]/Table39[[#This Row],[RN Hours]]</f>
        <v>0</v>
      </c>
      <c r="O472" s="3">
        <v>134.38600000000005</v>
      </c>
      <c r="P472" s="3">
        <v>0</v>
      </c>
      <c r="Q472" s="4">
        <f>Table39[[#This Row],[RN Admin Hours Contract]]/Table39[[#This Row],[RN Admin Hours]]</f>
        <v>0</v>
      </c>
      <c r="R472" s="3">
        <v>5.4666666666666668</v>
      </c>
      <c r="S472" s="3">
        <v>0</v>
      </c>
      <c r="T472" s="4">
        <f>Table39[[#This Row],[RN DON Hours Contract]]/Table39[[#This Row],[RN DON Hours]]</f>
        <v>0</v>
      </c>
      <c r="U472" s="3">
        <f>SUM(Table39[[#This Row],[LPN Hours]], Table39[[#This Row],[LPN Admin Hours]])</f>
        <v>500.23255555555556</v>
      </c>
      <c r="V472" s="3">
        <f>Table39[[#This Row],[LPN Hours Contract]]+Table39[[#This Row],[LPN Admin Hours Contract]]</f>
        <v>57.891222222222233</v>
      </c>
      <c r="W472" s="4">
        <f t="shared" si="22"/>
        <v>0.11572861777844218</v>
      </c>
      <c r="X472" s="3">
        <v>500.23255555555556</v>
      </c>
      <c r="Y472" s="3">
        <v>57.891222222222233</v>
      </c>
      <c r="Z472" s="4">
        <f>Table39[[#This Row],[LPN Hours Contract]]/Table39[[#This Row],[LPN Hours]]</f>
        <v>0.11572861777844218</v>
      </c>
      <c r="AA472" s="3">
        <v>0</v>
      </c>
      <c r="AB472" s="3">
        <v>0</v>
      </c>
      <c r="AC472" s="4">
        <v>0</v>
      </c>
      <c r="AD472" s="3">
        <f>SUM(Table39[[#This Row],[CNA Hours]], Table39[[#This Row],[NA in Training Hours]], Table39[[#This Row],[Med Aide/Tech Hours]])</f>
        <v>867.16888888888889</v>
      </c>
      <c r="AE472" s="3">
        <f>SUM(Table39[[#This Row],[CNA Hours Contract]], Table39[[#This Row],[NA in Training Hours Contract]], Table39[[#This Row],[Med Aide/Tech Hours Contract]])</f>
        <v>37.594666666666683</v>
      </c>
      <c r="AF472" s="4">
        <f>Table39[[#This Row],[CNA/NA/Med Aide Contract Hours]]/Table39[[#This Row],[Total CNA, NA in Training, Med Aide/Tech Hours]]</f>
        <v>4.3353338834419046E-2</v>
      </c>
      <c r="AG472" s="3">
        <v>867.16888888888889</v>
      </c>
      <c r="AH472" s="3">
        <v>37.594666666666683</v>
      </c>
      <c r="AI472" s="4">
        <f>Table39[[#This Row],[CNA Hours Contract]]/Table39[[#This Row],[CNA Hours]]</f>
        <v>4.3353338834419046E-2</v>
      </c>
      <c r="AJ472" s="3">
        <v>0</v>
      </c>
      <c r="AK472" s="3">
        <v>0</v>
      </c>
      <c r="AL472" s="4">
        <v>0</v>
      </c>
      <c r="AM472" s="3">
        <v>0</v>
      </c>
      <c r="AN472" s="3">
        <v>0</v>
      </c>
      <c r="AO472" s="4">
        <v>0</v>
      </c>
      <c r="AP472" s="1" t="s">
        <v>470</v>
      </c>
      <c r="AQ472" s="1">
        <v>3</v>
      </c>
    </row>
    <row r="473" spans="1:43" x14ac:dyDescent="0.2">
      <c r="A473" s="1" t="s">
        <v>681</v>
      </c>
      <c r="B473" s="1" t="s">
        <v>1158</v>
      </c>
      <c r="C473" s="1" t="s">
        <v>1443</v>
      </c>
      <c r="D473" s="1" t="s">
        <v>1727</v>
      </c>
      <c r="E473" s="3">
        <v>133.62222222222223</v>
      </c>
      <c r="F473" s="3">
        <f t="shared" si="23"/>
        <v>488.87877777777777</v>
      </c>
      <c r="G473" s="3">
        <f>SUM(Table39[[#This Row],[RN Hours Contract (W/ Admin, DON)]], Table39[[#This Row],[LPN Contract Hours (w/ Admin)]], Table39[[#This Row],[CNA/NA/Med Aide Contract Hours]])</f>
        <v>236.61211111111112</v>
      </c>
      <c r="H473" s="4">
        <f>Table39[[#This Row],[Total Contract Hours]]/Table39[[#This Row],[Total Hours Nurse Staffing]]</f>
        <v>0.48398932796110106</v>
      </c>
      <c r="I473" s="3">
        <f>SUM(Table39[[#This Row],[RN Hours]], Table39[[#This Row],[RN Admin Hours]], Table39[[#This Row],[RN DON Hours]])</f>
        <v>60.629999999999995</v>
      </c>
      <c r="J473" s="3">
        <f t="shared" si="21"/>
        <v>33.299444444444447</v>
      </c>
      <c r="K473" s="4">
        <f>Table39[[#This Row],[RN Hours Contract (W/ Admin, DON)]]/Table39[[#This Row],[RN Hours (w/ Admin, DON)]]</f>
        <v>0.54922388989682414</v>
      </c>
      <c r="L473" s="3">
        <v>52.496666666666663</v>
      </c>
      <c r="M473" s="3">
        <v>33.299444444444447</v>
      </c>
      <c r="N473" s="4">
        <f>Table39[[#This Row],[RN Hours Contract]]/Table39[[#This Row],[RN Hours]]</f>
        <v>0.63431540626918126</v>
      </c>
      <c r="O473" s="3">
        <v>2.8</v>
      </c>
      <c r="P473" s="3">
        <v>0</v>
      </c>
      <c r="Q473" s="4">
        <f>Table39[[#This Row],[RN Admin Hours Contract]]/Table39[[#This Row],[RN Admin Hours]]</f>
        <v>0</v>
      </c>
      <c r="R473" s="3">
        <v>5.333333333333333</v>
      </c>
      <c r="S473" s="3">
        <v>0</v>
      </c>
      <c r="T473" s="4">
        <f>Table39[[#This Row],[RN DON Hours Contract]]/Table39[[#This Row],[RN DON Hours]]</f>
        <v>0</v>
      </c>
      <c r="U473" s="3">
        <f>SUM(Table39[[#This Row],[LPN Hours]], Table39[[#This Row],[LPN Admin Hours]])</f>
        <v>138.18466666666666</v>
      </c>
      <c r="V473" s="3">
        <f>Table39[[#This Row],[LPN Hours Contract]]+Table39[[#This Row],[LPN Admin Hours Contract]]</f>
        <v>82.501333333333349</v>
      </c>
      <c r="W473" s="4">
        <f t="shared" si="22"/>
        <v>0.59703681546915499</v>
      </c>
      <c r="X473" s="3">
        <v>127.35966666666667</v>
      </c>
      <c r="Y473" s="3">
        <v>82.501333333333349</v>
      </c>
      <c r="Z473" s="4">
        <f>Table39[[#This Row],[LPN Hours Contract]]/Table39[[#This Row],[LPN Hours]]</f>
        <v>0.64778226492426971</v>
      </c>
      <c r="AA473" s="3">
        <v>10.824999999999999</v>
      </c>
      <c r="AB473" s="3">
        <v>0</v>
      </c>
      <c r="AC473" s="4">
        <f>Table39[[#This Row],[LPN Admin Hours Contract]]/Table39[[#This Row],[LPN Admin Hours]]</f>
        <v>0</v>
      </c>
      <c r="AD473" s="3">
        <f>SUM(Table39[[#This Row],[CNA Hours]], Table39[[#This Row],[NA in Training Hours]], Table39[[#This Row],[Med Aide/Tech Hours]])</f>
        <v>290.06411111111112</v>
      </c>
      <c r="AE473" s="3">
        <f>SUM(Table39[[#This Row],[CNA Hours Contract]], Table39[[#This Row],[NA in Training Hours Contract]], Table39[[#This Row],[Med Aide/Tech Hours Contract]])</f>
        <v>120.81133333333332</v>
      </c>
      <c r="AF473" s="4">
        <f>Table39[[#This Row],[CNA/NA/Med Aide Contract Hours]]/Table39[[#This Row],[Total CNA, NA in Training, Med Aide/Tech Hours]]</f>
        <v>0.41649872805896931</v>
      </c>
      <c r="AG473" s="3">
        <v>288.16411111111114</v>
      </c>
      <c r="AH473" s="3">
        <v>120.81133333333332</v>
      </c>
      <c r="AI473" s="4">
        <f>Table39[[#This Row],[CNA Hours Contract]]/Table39[[#This Row],[CNA Hours]]</f>
        <v>0.4192448978726242</v>
      </c>
      <c r="AJ473" s="3">
        <v>1.9</v>
      </c>
      <c r="AK473" s="3">
        <v>0</v>
      </c>
      <c r="AL473" s="4">
        <f>Table39[[#This Row],[NA in Training Hours Contract]]/Table39[[#This Row],[NA in Training Hours]]</f>
        <v>0</v>
      </c>
      <c r="AM473" s="3">
        <v>0</v>
      </c>
      <c r="AN473" s="3">
        <v>0</v>
      </c>
      <c r="AO473" s="4">
        <v>0</v>
      </c>
      <c r="AP473" s="1" t="s">
        <v>471</v>
      </c>
      <c r="AQ473" s="1">
        <v>3</v>
      </c>
    </row>
    <row r="474" spans="1:43" x14ac:dyDescent="0.2">
      <c r="A474" s="1" t="s">
        <v>681</v>
      </c>
      <c r="B474" s="1" t="s">
        <v>1159</v>
      </c>
      <c r="C474" s="1" t="s">
        <v>1470</v>
      </c>
      <c r="D474" s="1" t="s">
        <v>1691</v>
      </c>
      <c r="E474" s="3">
        <v>99.25555555555556</v>
      </c>
      <c r="F474" s="3">
        <f t="shared" si="23"/>
        <v>335.57622222222221</v>
      </c>
      <c r="G474" s="3">
        <f>SUM(Table39[[#This Row],[RN Hours Contract (W/ Admin, DON)]], Table39[[#This Row],[LPN Contract Hours (w/ Admin)]], Table39[[#This Row],[CNA/NA/Med Aide Contract Hours]])</f>
        <v>0</v>
      </c>
      <c r="H474" s="4">
        <f>Table39[[#This Row],[Total Contract Hours]]/Table39[[#This Row],[Total Hours Nurse Staffing]]</f>
        <v>0</v>
      </c>
      <c r="I474" s="3">
        <f>SUM(Table39[[#This Row],[RN Hours]], Table39[[#This Row],[RN Admin Hours]], Table39[[#This Row],[RN DON Hours]])</f>
        <v>80.317666666666668</v>
      </c>
      <c r="J474" s="3">
        <f t="shared" si="21"/>
        <v>0</v>
      </c>
      <c r="K474" s="4">
        <f>Table39[[#This Row],[RN Hours Contract (W/ Admin, DON)]]/Table39[[#This Row],[RN Hours (w/ Admin, DON)]]</f>
        <v>0</v>
      </c>
      <c r="L474" s="3">
        <v>54.284444444444446</v>
      </c>
      <c r="M474" s="3">
        <v>0</v>
      </c>
      <c r="N474" s="4">
        <f>Table39[[#This Row],[RN Hours Contract]]/Table39[[#This Row],[RN Hours]]</f>
        <v>0</v>
      </c>
      <c r="O474" s="3">
        <v>20.638777777777779</v>
      </c>
      <c r="P474" s="3">
        <v>0</v>
      </c>
      <c r="Q474" s="4">
        <f>Table39[[#This Row],[RN Admin Hours Contract]]/Table39[[#This Row],[RN Admin Hours]]</f>
        <v>0</v>
      </c>
      <c r="R474" s="3">
        <v>5.3944444444444448</v>
      </c>
      <c r="S474" s="3">
        <v>0</v>
      </c>
      <c r="T474" s="4">
        <f>Table39[[#This Row],[RN DON Hours Contract]]/Table39[[#This Row],[RN DON Hours]]</f>
        <v>0</v>
      </c>
      <c r="U474" s="3">
        <f>SUM(Table39[[#This Row],[LPN Hours]], Table39[[#This Row],[LPN Admin Hours]])</f>
        <v>80.910444444444437</v>
      </c>
      <c r="V474" s="3">
        <f>Table39[[#This Row],[LPN Hours Contract]]+Table39[[#This Row],[LPN Admin Hours Contract]]</f>
        <v>0</v>
      </c>
      <c r="W474" s="4">
        <f t="shared" si="22"/>
        <v>0</v>
      </c>
      <c r="X474" s="3">
        <v>80.910444444444437</v>
      </c>
      <c r="Y474" s="3">
        <v>0</v>
      </c>
      <c r="Z474" s="4">
        <f>Table39[[#This Row],[LPN Hours Contract]]/Table39[[#This Row],[LPN Hours]]</f>
        <v>0</v>
      </c>
      <c r="AA474" s="3">
        <v>0</v>
      </c>
      <c r="AB474" s="3">
        <v>0</v>
      </c>
      <c r="AC474" s="4">
        <v>0</v>
      </c>
      <c r="AD474" s="3">
        <f>SUM(Table39[[#This Row],[CNA Hours]], Table39[[#This Row],[NA in Training Hours]], Table39[[#This Row],[Med Aide/Tech Hours]])</f>
        <v>174.34811111111111</v>
      </c>
      <c r="AE474" s="3">
        <f>SUM(Table39[[#This Row],[CNA Hours Contract]], Table39[[#This Row],[NA in Training Hours Contract]], Table39[[#This Row],[Med Aide/Tech Hours Contract]])</f>
        <v>0</v>
      </c>
      <c r="AF474" s="4">
        <f>Table39[[#This Row],[CNA/NA/Med Aide Contract Hours]]/Table39[[#This Row],[Total CNA, NA in Training, Med Aide/Tech Hours]]</f>
        <v>0</v>
      </c>
      <c r="AG474" s="3">
        <v>144.60277777777779</v>
      </c>
      <c r="AH474" s="3">
        <v>0</v>
      </c>
      <c r="AI474" s="4">
        <f>Table39[[#This Row],[CNA Hours Contract]]/Table39[[#This Row],[CNA Hours]]</f>
        <v>0</v>
      </c>
      <c r="AJ474" s="3">
        <v>29.745333333333324</v>
      </c>
      <c r="AK474" s="3">
        <v>0</v>
      </c>
      <c r="AL474" s="4">
        <f>Table39[[#This Row],[NA in Training Hours Contract]]/Table39[[#This Row],[NA in Training Hours]]</f>
        <v>0</v>
      </c>
      <c r="AM474" s="3">
        <v>0</v>
      </c>
      <c r="AN474" s="3">
        <v>0</v>
      </c>
      <c r="AO474" s="4">
        <v>0</v>
      </c>
      <c r="AP474" s="1" t="s">
        <v>472</v>
      </c>
      <c r="AQ474" s="1">
        <v>3</v>
      </c>
    </row>
    <row r="475" spans="1:43" x14ac:dyDescent="0.2">
      <c r="A475" s="1" t="s">
        <v>681</v>
      </c>
      <c r="B475" s="1" t="s">
        <v>1160</v>
      </c>
      <c r="C475" s="1" t="s">
        <v>1376</v>
      </c>
      <c r="D475" s="1" t="s">
        <v>1708</v>
      </c>
      <c r="E475" s="3">
        <v>70.63333333333334</v>
      </c>
      <c r="F475" s="3">
        <f t="shared" si="23"/>
        <v>292.95744444444443</v>
      </c>
      <c r="G475" s="3">
        <f>SUM(Table39[[#This Row],[RN Hours Contract (W/ Admin, DON)]], Table39[[#This Row],[LPN Contract Hours (w/ Admin)]], Table39[[#This Row],[CNA/NA/Med Aide Contract Hours]])</f>
        <v>47.408000000000001</v>
      </c>
      <c r="H475" s="4">
        <f>Table39[[#This Row],[Total Contract Hours]]/Table39[[#This Row],[Total Hours Nurse Staffing]]</f>
        <v>0.16182555145476193</v>
      </c>
      <c r="I475" s="3">
        <f>SUM(Table39[[#This Row],[RN Hours]], Table39[[#This Row],[RN Admin Hours]], Table39[[#This Row],[RN DON Hours]])</f>
        <v>43.131888888888888</v>
      </c>
      <c r="J475" s="3">
        <f t="shared" si="21"/>
        <v>8.4107777777777777</v>
      </c>
      <c r="K475" s="4">
        <f>Table39[[#This Row],[RN Hours Contract (W/ Admin, DON)]]/Table39[[#This Row],[RN Hours (w/ Admin, DON)]]</f>
        <v>0.19500137820174299</v>
      </c>
      <c r="L475" s="3">
        <v>31.886333333333333</v>
      </c>
      <c r="M475" s="3">
        <v>8.4107777777777777</v>
      </c>
      <c r="N475" s="4">
        <f>Table39[[#This Row],[RN Hours Contract]]/Table39[[#This Row],[RN Hours]]</f>
        <v>0.26377375190346264</v>
      </c>
      <c r="O475" s="3">
        <v>5.6</v>
      </c>
      <c r="P475" s="3">
        <v>0</v>
      </c>
      <c r="Q475" s="4">
        <f>Table39[[#This Row],[RN Admin Hours Contract]]/Table39[[#This Row],[RN Admin Hours]]</f>
        <v>0</v>
      </c>
      <c r="R475" s="3">
        <v>5.6455555555555561</v>
      </c>
      <c r="S475" s="3">
        <v>0</v>
      </c>
      <c r="T475" s="4">
        <f>Table39[[#This Row],[RN DON Hours Contract]]/Table39[[#This Row],[RN DON Hours]]</f>
        <v>0</v>
      </c>
      <c r="U475" s="3">
        <f>SUM(Table39[[#This Row],[LPN Hours]], Table39[[#This Row],[LPN Admin Hours]])</f>
        <v>73.321666666666658</v>
      </c>
      <c r="V475" s="3">
        <f>Table39[[#This Row],[LPN Hours Contract]]+Table39[[#This Row],[LPN Admin Hours Contract]]</f>
        <v>23.925000000000001</v>
      </c>
      <c r="W475" s="4">
        <f t="shared" si="22"/>
        <v>0.3263019116677654</v>
      </c>
      <c r="X475" s="3">
        <v>66.98277777777777</v>
      </c>
      <c r="Y475" s="3">
        <v>23.925000000000001</v>
      </c>
      <c r="Z475" s="4">
        <f>Table39[[#This Row],[LPN Hours Contract]]/Table39[[#This Row],[LPN Hours]]</f>
        <v>0.3571813650274947</v>
      </c>
      <c r="AA475" s="3">
        <v>6.3388888888888886</v>
      </c>
      <c r="AB475" s="3">
        <v>0</v>
      </c>
      <c r="AC475" s="4">
        <f>Table39[[#This Row],[LPN Admin Hours Contract]]/Table39[[#This Row],[LPN Admin Hours]]</f>
        <v>0</v>
      </c>
      <c r="AD475" s="3">
        <f>SUM(Table39[[#This Row],[CNA Hours]], Table39[[#This Row],[NA in Training Hours]], Table39[[#This Row],[Med Aide/Tech Hours]])</f>
        <v>176.50388888888889</v>
      </c>
      <c r="AE475" s="3">
        <f>SUM(Table39[[#This Row],[CNA Hours Contract]], Table39[[#This Row],[NA in Training Hours Contract]], Table39[[#This Row],[Med Aide/Tech Hours Contract]])</f>
        <v>15.072222222222223</v>
      </c>
      <c r="AF475" s="4">
        <f>Table39[[#This Row],[CNA/NA/Med Aide Contract Hours]]/Table39[[#This Row],[Total CNA, NA in Training, Med Aide/Tech Hours]]</f>
        <v>8.5393145256478453E-2</v>
      </c>
      <c r="AG475" s="3">
        <v>176.50388888888889</v>
      </c>
      <c r="AH475" s="3">
        <v>15.072222222222223</v>
      </c>
      <c r="AI475" s="4">
        <f>Table39[[#This Row],[CNA Hours Contract]]/Table39[[#This Row],[CNA Hours]]</f>
        <v>8.5393145256478453E-2</v>
      </c>
      <c r="AJ475" s="3">
        <v>0</v>
      </c>
      <c r="AK475" s="3">
        <v>0</v>
      </c>
      <c r="AL475" s="4">
        <v>0</v>
      </c>
      <c r="AM475" s="3">
        <v>0</v>
      </c>
      <c r="AN475" s="3">
        <v>0</v>
      </c>
      <c r="AO475" s="4">
        <v>0</v>
      </c>
      <c r="AP475" s="1" t="s">
        <v>473</v>
      </c>
      <c r="AQ475" s="1">
        <v>3</v>
      </c>
    </row>
    <row r="476" spans="1:43" x14ac:dyDescent="0.2">
      <c r="A476" s="1" t="s">
        <v>681</v>
      </c>
      <c r="B476" s="1" t="s">
        <v>1161</v>
      </c>
      <c r="C476" s="1" t="s">
        <v>1640</v>
      </c>
      <c r="D476" s="1" t="s">
        <v>1690</v>
      </c>
      <c r="E476" s="3">
        <v>48.4</v>
      </c>
      <c r="F476" s="3">
        <f t="shared" si="23"/>
        <v>172.756</v>
      </c>
      <c r="G476" s="3">
        <f>SUM(Table39[[#This Row],[RN Hours Contract (W/ Admin, DON)]], Table39[[#This Row],[LPN Contract Hours (w/ Admin)]], Table39[[#This Row],[CNA/NA/Med Aide Contract Hours]])</f>
        <v>11.725444444444445</v>
      </c>
      <c r="H476" s="4">
        <f>Table39[[#This Row],[Total Contract Hours]]/Table39[[#This Row],[Total Hours Nurse Staffing]]</f>
        <v>6.7872863717870546E-2</v>
      </c>
      <c r="I476" s="3">
        <f>SUM(Table39[[#This Row],[RN Hours]], Table39[[#This Row],[RN Admin Hours]], Table39[[#This Row],[RN DON Hours]])</f>
        <v>36.536111111111111</v>
      </c>
      <c r="J476" s="3">
        <f t="shared" si="21"/>
        <v>0.65277777777777779</v>
      </c>
      <c r="K476" s="4">
        <f>Table39[[#This Row],[RN Hours Contract (W/ Admin, DON)]]/Table39[[#This Row],[RN Hours (w/ Admin, DON)]]</f>
        <v>1.7866646392457993E-2</v>
      </c>
      <c r="L476" s="3">
        <v>22.758333333333333</v>
      </c>
      <c r="M476" s="3">
        <v>0.65277777777777779</v>
      </c>
      <c r="N476" s="4">
        <f>Table39[[#This Row],[RN Hours Contract]]/Table39[[#This Row],[RN Hours]]</f>
        <v>2.8683022092029782E-2</v>
      </c>
      <c r="O476" s="3">
        <v>8.0888888888888886</v>
      </c>
      <c r="P476" s="3">
        <v>0</v>
      </c>
      <c r="Q476" s="4">
        <f>Table39[[#This Row],[RN Admin Hours Contract]]/Table39[[#This Row],[RN Admin Hours]]</f>
        <v>0</v>
      </c>
      <c r="R476" s="3">
        <v>5.6888888888888891</v>
      </c>
      <c r="S476" s="3">
        <v>0</v>
      </c>
      <c r="T476" s="4">
        <f>Table39[[#This Row],[RN DON Hours Contract]]/Table39[[#This Row],[RN DON Hours]]</f>
        <v>0</v>
      </c>
      <c r="U476" s="3">
        <f>SUM(Table39[[#This Row],[LPN Hours]], Table39[[#This Row],[LPN Admin Hours]])</f>
        <v>53.117222222222225</v>
      </c>
      <c r="V476" s="3">
        <f>Table39[[#This Row],[LPN Hours Contract]]+Table39[[#This Row],[LPN Admin Hours Contract]]</f>
        <v>5.1283333333333339</v>
      </c>
      <c r="W476" s="4">
        <f t="shared" si="22"/>
        <v>9.6547468387528632E-2</v>
      </c>
      <c r="X476" s="3">
        <v>53.117222222222225</v>
      </c>
      <c r="Y476" s="3">
        <v>5.1283333333333339</v>
      </c>
      <c r="Z476" s="4">
        <f>Table39[[#This Row],[LPN Hours Contract]]/Table39[[#This Row],[LPN Hours]]</f>
        <v>9.6547468387528632E-2</v>
      </c>
      <c r="AA476" s="3">
        <v>0</v>
      </c>
      <c r="AB476" s="3">
        <v>0</v>
      </c>
      <c r="AC476" s="4">
        <v>0</v>
      </c>
      <c r="AD476" s="3">
        <f>SUM(Table39[[#This Row],[CNA Hours]], Table39[[#This Row],[NA in Training Hours]], Table39[[#This Row],[Med Aide/Tech Hours]])</f>
        <v>83.102666666666664</v>
      </c>
      <c r="AE476" s="3">
        <f>SUM(Table39[[#This Row],[CNA Hours Contract]], Table39[[#This Row],[NA in Training Hours Contract]], Table39[[#This Row],[Med Aide/Tech Hours Contract]])</f>
        <v>5.9443333333333337</v>
      </c>
      <c r="AF476" s="4">
        <f>Table39[[#This Row],[CNA/NA/Med Aide Contract Hours]]/Table39[[#This Row],[Total CNA, NA in Training, Med Aide/Tech Hours]]</f>
        <v>7.1529995026232612E-2</v>
      </c>
      <c r="AG476" s="3">
        <v>72.519333333333336</v>
      </c>
      <c r="AH476" s="3">
        <v>5.8360000000000003</v>
      </c>
      <c r="AI476" s="4">
        <f>Table39[[#This Row],[CNA Hours Contract]]/Table39[[#This Row],[CNA Hours]]</f>
        <v>8.0475091699684684E-2</v>
      </c>
      <c r="AJ476" s="3">
        <v>10.583333333333334</v>
      </c>
      <c r="AK476" s="3">
        <v>0.10833333333333334</v>
      </c>
      <c r="AL476" s="4">
        <f>Table39[[#This Row],[NA in Training Hours Contract]]/Table39[[#This Row],[NA in Training Hours]]</f>
        <v>1.0236220472440945E-2</v>
      </c>
      <c r="AM476" s="3">
        <v>0</v>
      </c>
      <c r="AN476" s="3">
        <v>0</v>
      </c>
      <c r="AO476" s="4">
        <v>0</v>
      </c>
      <c r="AP476" s="1" t="s">
        <v>474</v>
      </c>
      <c r="AQ476" s="1">
        <v>3</v>
      </c>
    </row>
    <row r="477" spans="1:43" x14ac:dyDescent="0.2">
      <c r="A477" s="1" t="s">
        <v>681</v>
      </c>
      <c r="B477" s="1" t="s">
        <v>1162</v>
      </c>
      <c r="C477" s="1" t="s">
        <v>1641</v>
      </c>
      <c r="D477" s="1" t="s">
        <v>1714</v>
      </c>
      <c r="E477" s="3">
        <v>70.955555555555549</v>
      </c>
      <c r="F477" s="3">
        <f t="shared" si="23"/>
        <v>299.65811111111111</v>
      </c>
      <c r="G477" s="3">
        <f>SUM(Table39[[#This Row],[RN Hours Contract (W/ Admin, DON)]], Table39[[#This Row],[LPN Contract Hours (w/ Admin)]], Table39[[#This Row],[CNA/NA/Med Aide Contract Hours]])</f>
        <v>0</v>
      </c>
      <c r="H477" s="4">
        <f>Table39[[#This Row],[Total Contract Hours]]/Table39[[#This Row],[Total Hours Nurse Staffing]]</f>
        <v>0</v>
      </c>
      <c r="I477" s="3">
        <f>SUM(Table39[[#This Row],[RN Hours]], Table39[[#This Row],[RN Admin Hours]], Table39[[#This Row],[RN DON Hours]])</f>
        <v>59.656555555555549</v>
      </c>
      <c r="J477" s="3">
        <f t="shared" si="21"/>
        <v>0</v>
      </c>
      <c r="K477" s="4">
        <f>Table39[[#This Row],[RN Hours Contract (W/ Admin, DON)]]/Table39[[#This Row],[RN Hours (w/ Admin, DON)]]</f>
        <v>0</v>
      </c>
      <c r="L477" s="3">
        <v>45.073222222222221</v>
      </c>
      <c r="M477" s="3">
        <v>0</v>
      </c>
      <c r="N477" s="4">
        <f>Table39[[#This Row],[RN Hours Contract]]/Table39[[#This Row],[RN Hours]]</f>
        <v>0</v>
      </c>
      <c r="O477" s="3">
        <v>8.9166666666666661</v>
      </c>
      <c r="P477" s="3">
        <v>0</v>
      </c>
      <c r="Q477" s="4">
        <f>Table39[[#This Row],[RN Admin Hours Contract]]/Table39[[#This Row],[RN Admin Hours]]</f>
        <v>0</v>
      </c>
      <c r="R477" s="3">
        <v>5.666666666666667</v>
      </c>
      <c r="S477" s="3">
        <v>0</v>
      </c>
      <c r="T477" s="4">
        <f>Table39[[#This Row],[RN DON Hours Contract]]/Table39[[#This Row],[RN DON Hours]]</f>
        <v>0</v>
      </c>
      <c r="U477" s="3">
        <f>SUM(Table39[[#This Row],[LPN Hours]], Table39[[#This Row],[LPN Admin Hours]])</f>
        <v>59.092555555555556</v>
      </c>
      <c r="V477" s="3">
        <f>Table39[[#This Row],[LPN Hours Contract]]+Table39[[#This Row],[LPN Admin Hours Contract]]</f>
        <v>0</v>
      </c>
      <c r="W477" s="4">
        <f t="shared" si="22"/>
        <v>0</v>
      </c>
      <c r="X477" s="3">
        <v>59.092555555555556</v>
      </c>
      <c r="Y477" s="3">
        <v>0</v>
      </c>
      <c r="Z477" s="4">
        <f>Table39[[#This Row],[LPN Hours Contract]]/Table39[[#This Row],[LPN Hours]]</f>
        <v>0</v>
      </c>
      <c r="AA477" s="3">
        <v>0</v>
      </c>
      <c r="AB477" s="3">
        <v>0</v>
      </c>
      <c r="AC477" s="4">
        <v>0</v>
      </c>
      <c r="AD477" s="3">
        <f>SUM(Table39[[#This Row],[CNA Hours]], Table39[[#This Row],[NA in Training Hours]], Table39[[#This Row],[Med Aide/Tech Hours]])</f>
        <v>180.90899999999999</v>
      </c>
      <c r="AE477" s="3">
        <f>SUM(Table39[[#This Row],[CNA Hours Contract]], Table39[[#This Row],[NA in Training Hours Contract]], Table39[[#This Row],[Med Aide/Tech Hours Contract]])</f>
        <v>0</v>
      </c>
      <c r="AF477" s="4">
        <f>Table39[[#This Row],[CNA/NA/Med Aide Contract Hours]]/Table39[[#This Row],[Total CNA, NA in Training, Med Aide/Tech Hours]]</f>
        <v>0</v>
      </c>
      <c r="AG477" s="3">
        <v>171.03811111111111</v>
      </c>
      <c r="AH477" s="3">
        <v>0</v>
      </c>
      <c r="AI477" s="4">
        <f>Table39[[#This Row],[CNA Hours Contract]]/Table39[[#This Row],[CNA Hours]]</f>
        <v>0</v>
      </c>
      <c r="AJ477" s="3">
        <v>9.8708888888888922</v>
      </c>
      <c r="AK477" s="3">
        <v>0</v>
      </c>
      <c r="AL477" s="4">
        <f>Table39[[#This Row],[NA in Training Hours Contract]]/Table39[[#This Row],[NA in Training Hours]]</f>
        <v>0</v>
      </c>
      <c r="AM477" s="3">
        <v>0</v>
      </c>
      <c r="AN477" s="3">
        <v>0</v>
      </c>
      <c r="AO477" s="4">
        <v>0</v>
      </c>
      <c r="AP477" s="1" t="s">
        <v>475</v>
      </c>
      <c r="AQ477" s="1">
        <v>3</v>
      </c>
    </row>
    <row r="478" spans="1:43" x14ac:dyDescent="0.2">
      <c r="A478" s="1" t="s">
        <v>681</v>
      </c>
      <c r="B478" s="1" t="s">
        <v>1163</v>
      </c>
      <c r="C478" s="1" t="s">
        <v>1400</v>
      </c>
      <c r="D478" s="1" t="s">
        <v>1742</v>
      </c>
      <c r="E478" s="3">
        <v>105.16666666666667</v>
      </c>
      <c r="F478" s="3">
        <f t="shared" si="23"/>
        <v>532.13744444444444</v>
      </c>
      <c r="G478" s="3">
        <f>SUM(Table39[[#This Row],[RN Hours Contract (W/ Admin, DON)]], Table39[[#This Row],[LPN Contract Hours (w/ Admin)]], Table39[[#This Row],[CNA/NA/Med Aide Contract Hours]])</f>
        <v>6.1333333333333337</v>
      </c>
      <c r="H478" s="4">
        <f>Table39[[#This Row],[Total Contract Hours]]/Table39[[#This Row],[Total Hours Nurse Staffing]]</f>
        <v>1.1525844304635583E-2</v>
      </c>
      <c r="I478" s="3">
        <f>SUM(Table39[[#This Row],[RN Hours]], Table39[[#This Row],[RN Admin Hours]], Table39[[#This Row],[RN DON Hours]])</f>
        <v>83.018555555555565</v>
      </c>
      <c r="J478" s="3">
        <f t="shared" si="21"/>
        <v>0</v>
      </c>
      <c r="K478" s="4">
        <f>Table39[[#This Row],[RN Hours Contract (W/ Admin, DON)]]/Table39[[#This Row],[RN Hours (w/ Admin, DON)]]</f>
        <v>0</v>
      </c>
      <c r="L478" s="3">
        <v>54.114333333333335</v>
      </c>
      <c r="M478" s="3">
        <v>0</v>
      </c>
      <c r="N478" s="4">
        <f>Table39[[#This Row],[RN Hours Contract]]/Table39[[#This Row],[RN Hours]]</f>
        <v>0</v>
      </c>
      <c r="O478" s="3">
        <v>24.754222222222229</v>
      </c>
      <c r="P478" s="3">
        <v>0</v>
      </c>
      <c r="Q478" s="4">
        <f>Table39[[#This Row],[RN Admin Hours Contract]]/Table39[[#This Row],[RN Admin Hours]]</f>
        <v>0</v>
      </c>
      <c r="R478" s="3">
        <v>4.1500000000000004</v>
      </c>
      <c r="S478" s="3">
        <v>0</v>
      </c>
      <c r="T478" s="4">
        <f>Table39[[#This Row],[RN DON Hours Contract]]/Table39[[#This Row],[RN DON Hours]]</f>
        <v>0</v>
      </c>
      <c r="U478" s="3">
        <f>SUM(Table39[[#This Row],[LPN Hours]], Table39[[#This Row],[LPN Admin Hours]])</f>
        <v>158.43377777777778</v>
      </c>
      <c r="V478" s="3">
        <f>Table39[[#This Row],[LPN Hours Contract]]+Table39[[#This Row],[LPN Admin Hours Contract]]</f>
        <v>6.1333333333333337</v>
      </c>
      <c r="W478" s="4">
        <f t="shared" si="22"/>
        <v>3.871228357589291E-2</v>
      </c>
      <c r="X478" s="3">
        <v>153.21222222222224</v>
      </c>
      <c r="Y478" s="3">
        <v>6.1333333333333337</v>
      </c>
      <c r="Z478" s="4">
        <f>Table39[[#This Row],[LPN Hours Contract]]/Table39[[#This Row],[LPN Hours]]</f>
        <v>4.0031619177466261E-2</v>
      </c>
      <c r="AA478" s="3">
        <v>5.221555555555554</v>
      </c>
      <c r="AB478" s="3">
        <v>0</v>
      </c>
      <c r="AC478" s="4">
        <f>Table39[[#This Row],[LPN Admin Hours Contract]]/Table39[[#This Row],[LPN Admin Hours]]</f>
        <v>0</v>
      </c>
      <c r="AD478" s="3">
        <f>SUM(Table39[[#This Row],[CNA Hours]], Table39[[#This Row],[NA in Training Hours]], Table39[[#This Row],[Med Aide/Tech Hours]])</f>
        <v>290.6851111111111</v>
      </c>
      <c r="AE478" s="3">
        <f>SUM(Table39[[#This Row],[CNA Hours Contract]], Table39[[#This Row],[NA in Training Hours Contract]], Table39[[#This Row],[Med Aide/Tech Hours Contract]])</f>
        <v>0</v>
      </c>
      <c r="AF478" s="4">
        <f>Table39[[#This Row],[CNA/NA/Med Aide Contract Hours]]/Table39[[#This Row],[Total CNA, NA in Training, Med Aide/Tech Hours]]</f>
        <v>0</v>
      </c>
      <c r="AG478" s="3">
        <v>288.69633333333331</v>
      </c>
      <c r="AH478" s="3">
        <v>0</v>
      </c>
      <c r="AI478" s="4">
        <f>Table39[[#This Row],[CNA Hours Contract]]/Table39[[#This Row],[CNA Hours]]</f>
        <v>0</v>
      </c>
      <c r="AJ478" s="3">
        <v>1.988777777777778</v>
      </c>
      <c r="AK478" s="3">
        <v>0</v>
      </c>
      <c r="AL478" s="4">
        <f>Table39[[#This Row],[NA in Training Hours Contract]]/Table39[[#This Row],[NA in Training Hours]]</f>
        <v>0</v>
      </c>
      <c r="AM478" s="3">
        <v>0</v>
      </c>
      <c r="AN478" s="3">
        <v>0</v>
      </c>
      <c r="AO478" s="4">
        <v>0</v>
      </c>
      <c r="AP478" s="1" t="s">
        <v>476</v>
      </c>
      <c r="AQ478" s="1">
        <v>3</v>
      </c>
    </row>
    <row r="479" spans="1:43" x14ac:dyDescent="0.2">
      <c r="A479" s="1" t="s">
        <v>681</v>
      </c>
      <c r="B479" s="1" t="s">
        <v>1164</v>
      </c>
      <c r="C479" s="1" t="s">
        <v>1368</v>
      </c>
      <c r="D479" s="1" t="s">
        <v>1694</v>
      </c>
      <c r="E479" s="3">
        <v>180.87777777777777</v>
      </c>
      <c r="F479" s="3">
        <f t="shared" si="23"/>
        <v>651.86055555555549</v>
      </c>
      <c r="G479" s="3">
        <f>SUM(Table39[[#This Row],[RN Hours Contract (W/ Admin, DON)]], Table39[[#This Row],[LPN Contract Hours (w/ Admin)]], Table39[[#This Row],[CNA/NA/Med Aide Contract Hours]])</f>
        <v>101.40388888888889</v>
      </c>
      <c r="H479" s="4">
        <f>Table39[[#This Row],[Total Contract Hours]]/Table39[[#This Row],[Total Hours Nurse Staffing]]</f>
        <v>0.15556070700192356</v>
      </c>
      <c r="I479" s="3">
        <f>SUM(Table39[[#This Row],[RN Hours]], Table39[[#This Row],[RN Admin Hours]], Table39[[#This Row],[RN DON Hours]])</f>
        <v>108.78055555555555</v>
      </c>
      <c r="J479" s="3">
        <f t="shared" si="21"/>
        <v>0.68888888888888888</v>
      </c>
      <c r="K479" s="4">
        <f>Table39[[#This Row],[RN Hours Contract (W/ Admin, DON)]]/Table39[[#This Row],[RN Hours (w/ Admin, DON)]]</f>
        <v>6.3328311330149894E-3</v>
      </c>
      <c r="L479" s="3">
        <v>74.461111111111109</v>
      </c>
      <c r="M479" s="3">
        <v>0.68888888888888888</v>
      </c>
      <c r="N479" s="4">
        <f>Table39[[#This Row],[RN Hours Contract]]/Table39[[#This Row],[RN Hours]]</f>
        <v>9.2516600761023658E-3</v>
      </c>
      <c r="O479" s="3">
        <v>28.833333333333332</v>
      </c>
      <c r="P479" s="3">
        <v>0</v>
      </c>
      <c r="Q479" s="4">
        <f>Table39[[#This Row],[RN Admin Hours Contract]]/Table39[[#This Row],[RN Admin Hours]]</f>
        <v>0</v>
      </c>
      <c r="R479" s="3">
        <v>5.4861111111111107</v>
      </c>
      <c r="S479" s="3">
        <v>0</v>
      </c>
      <c r="T479" s="4">
        <f>Table39[[#This Row],[RN DON Hours Contract]]/Table39[[#This Row],[RN DON Hours]]</f>
        <v>0</v>
      </c>
      <c r="U479" s="3">
        <f>SUM(Table39[[#This Row],[LPN Hours]], Table39[[#This Row],[LPN Admin Hours]])</f>
        <v>170.91255555555557</v>
      </c>
      <c r="V479" s="3">
        <f>Table39[[#This Row],[LPN Hours Contract]]+Table39[[#This Row],[LPN Admin Hours Contract]]</f>
        <v>24.240333333333336</v>
      </c>
      <c r="W479" s="4">
        <f t="shared" si="22"/>
        <v>0.14182886245272924</v>
      </c>
      <c r="X479" s="3">
        <v>155.94866666666667</v>
      </c>
      <c r="Y479" s="3">
        <v>24.240333333333336</v>
      </c>
      <c r="Z479" s="4">
        <f>Table39[[#This Row],[LPN Hours Contract]]/Table39[[#This Row],[LPN Hours]]</f>
        <v>0.15543790050572198</v>
      </c>
      <c r="AA479" s="3">
        <v>14.963888888888889</v>
      </c>
      <c r="AB479" s="3">
        <v>0</v>
      </c>
      <c r="AC479" s="4">
        <f>Table39[[#This Row],[LPN Admin Hours Contract]]/Table39[[#This Row],[LPN Admin Hours]]</f>
        <v>0</v>
      </c>
      <c r="AD479" s="3">
        <f>SUM(Table39[[#This Row],[CNA Hours]], Table39[[#This Row],[NA in Training Hours]], Table39[[#This Row],[Med Aide/Tech Hours]])</f>
        <v>372.16744444444441</v>
      </c>
      <c r="AE479" s="3">
        <f>SUM(Table39[[#This Row],[CNA Hours Contract]], Table39[[#This Row],[NA in Training Hours Contract]], Table39[[#This Row],[Med Aide/Tech Hours Contract]])</f>
        <v>76.474666666666664</v>
      </c>
      <c r="AF479" s="4">
        <f>Table39[[#This Row],[CNA/NA/Med Aide Contract Hours]]/Table39[[#This Row],[Total CNA, NA in Training, Med Aide/Tech Hours]]</f>
        <v>0.2054845683260253</v>
      </c>
      <c r="AG479" s="3">
        <v>317.79522222222221</v>
      </c>
      <c r="AH479" s="3">
        <v>76.474666666666664</v>
      </c>
      <c r="AI479" s="4">
        <f>Table39[[#This Row],[CNA Hours Contract]]/Table39[[#This Row],[CNA Hours]]</f>
        <v>0.2406413354231953</v>
      </c>
      <c r="AJ479" s="3">
        <v>54.37222222222222</v>
      </c>
      <c r="AK479" s="3">
        <v>0</v>
      </c>
      <c r="AL479" s="4">
        <f>Table39[[#This Row],[NA in Training Hours Contract]]/Table39[[#This Row],[NA in Training Hours]]</f>
        <v>0</v>
      </c>
      <c r="AM479" s="3">
        <v>0</v>
      </c>
      <c r="AN479" s="3">
        <v>0</v>
      </c>
      <c r="AO479" s="4">
        <v>0</v>
      </c>
      <c r="AP479" s="1" t="s">
        <v>477</v>
      </c>
      <c r="AQ479" s="1">
        <v>3</v>
      </c>
    </row>
    <row r="480" spans="1:43" x14ac:dyDescent="0.2">
      <c r="A480" s="1" t="s">
        <v>681</v>
      </c>
      <c r="B480" s="1" t="s">
        <v>692</v>
      </c>
      <c r="C480" s="1" t="s">
        <v>1642</v>
      </c>
      <c r="D480" s="1" t="s">
        <v>1721</v>
      </c>
      <c r="E480" s="3">
        <v>101.5</v>
      </c>
      <c r="F480" s="3">
        <f t="shared" si="23"/>
        <v>503.11977777777781</v>
      </c>
      <c r="G480" s="3">
        <f>SUM(Table39[[#This Row],[RN Hours Contract (W/ Admin, DON)]], Table39[[#This Row],[LPN Contract Hours (w/ Admin)]], Table39[[#This Row],[CNA/NA/Med Aide Contract Hours]])</f>
        <v>208.98755555555556</v>
      </c>
      <c r="H480" s="4">
        <f>Table39[[#This Row],[Total Contract Hours]]/Table39[[#This Row],[Total Hours Nurse Staffing]]</f>
        <v>0.41538330390951744</v>
      </c>
      <c r="I480" s="3">
        <f>SUM(Table39[[#This Row],[RN Hours]], Table39[[#This Row],[RN Admin Hours]], Table39[[#This Row],[RN DON Hours]])</f>
        <v>131.69622222222225</v>
      </c>
      <c r="J480" s="3">
        <f t="shared" si="21"/>
        <v>52.457333333333331</v>
      </c>
      <c r="K480" s="4">
        <f>Table39[[#This Row],[RN Hours Contract (W/ Admin, DON)]]/Table39[[#This Row],[RN Hours (w/ Admin, DON)]]</f>
        <v>0.39832071450627954</v>
      </c>
      <c r="L480" s="3">
        <v>75.957333333333338</v>
      </c>
      <c r="M480" s="3">
        <v>52.457333333333331</v>
      </c>
      <c r="N480" s="4">
        <f>Table39[[#This Row],[RN Hours Contract]]/Table39[[#This Row],[RN Hours]]</f>
        <v>0.69061578429995785</v>
      </c>
      <c r="O480" s="3">
        <v>52.844444444444456</v>
      </c>
      <c r="P480" s="3">
        <v>0</v>
      </c>
      <c r="Q480" s="4">
        <f>Table39[[#This Row],[RN Admin Hours Contract]]/Table39[[#This Row],[RN Admin Hours]]</f>
        <v>0</v>
      </c>
      <c r="R480" s="3">
        <v>2.8944444444444444</v>
      </c>
      <c r="S480" s="3">
        <v>0</v>
      </c>
      <c r="T480" s="4">
        <f>Table39[[#This Row],[RN DON Hours Contract]]/Table39[[#This Row],[RN DON Hours]]</f>
        <v>0</v>
      </c>
      <c r="U480" s="3">
        <f>SUM(Table39[[#This Row],[LPN Hours]], Table39[[#This Row],[LPN Admin Hours]])</f>
        <v>140.96577777777779</v>
      </c>
      <c r="V480" s="3">
        <f>Table39[[#This Row],[LPN Hours Contract]]+Table39[[#This Row],[LPN Admin Hours Contract]]</f>
        <v>107.72466666666666</v>
      </c>
      <c r="W480" s="4">
        <f t="shared" si="22"/>
        <v>0.76419020534534776</v>
      </c>
      <c r="X480" s="3">
        <v>140.96577777777779</v>
      </c>
      <c r="Y480" s="3">
        <v>107.72466666666666</v>
      </c>
      <c r="Z480" s="4">
        <f>Table39[[#This Row],[LPN Hours Contract]]/Table39[[#This Row],[LPN Hours]]</f>
        <v>0.76419020534534776</v>
      </c>
      <c r="AA480" s="3">
        <v>0</v>
      </c>
      <c r="AB480" s="3">
        <v>0</v>
      </c>
      <c r="AC480" s="4">
        <v>0</v>
      </c>
      <c r="AD480" s="3">
        <f>SUM(Table39[[#This Row],[CNA Hours]], Table39[[#This Row],[NA in Training Hours]], Table39[[#This Row],[Med Aide/Tech Hours]])</f>
        <v>230.45777777777778</v>
      </c>
      <c r="AE480" s="3">
        <f>SUM(Table39[[#This Row],[CNA Hours Contract]], Table39[[#This Row],[NA in Training Hours Contract]], Table39[[#This Row],[Med Aide/Tech Hours Contract]])</f>
        <v>48.805555555555557</v>
      </c>
      <c r="AF480" s="4">
        <f>Table39[[#This Row],[CNA/NA/Med Aide Contract Hours]]/Table39[[#This Row],[Total CNA, NA in Training, Med Aide/Tech Hours]]</f>
        <v>0.21177656066187106</v>
      </c>
      <c r="AG480" s="3">
        <v>188.81</v>
      </c>
      <c r="AH480" s="3">
        <v>48.805555555555557</v>
      </c>
      <c r="AI480" s="4">
        <f>Table39[[#This Row],[CNA Hours Contract]]/Table39[[#This Row],[CNA Hours]]</f>
        <v>0.25849031065915767</v>
      </c>
      <c r="AJ480" s="3">
        <v>41.647777777777776</v>
      </c>
      <c r="AK480" s="3">
        <v>0</v>
      </c>
      <c r="AL480" s="4">
        <f>Table39[[#This Row],[NA in Training Hours Contract]]/Table39[[#This Row],[NA in Training Hours]]</f>
        <v>0</v>
      </c>
      <c r="AM480" s="3">
        <v>0</v>
      </c>
      <c r="AN480" s="3">
        <v>0</v>
      </c>
      <c r="AO480" s="4">
        <v>0</v>
      </c>
      <c r="AP480" s="1" t="s">
        <v>478</v>
      </c>
      <c r="AQ480" s="1">
        <v>3</v>
      </c>
    </row>
    <row r="481" spans="1:43" x14ac:dyDescent="0.2">
      <c r="A481" s="1" t="s">
        <v>681</v>
      </c>
      <c r="B481" s="1" t="s">
        <v>1165</v>
      </c>
      <c r="C481" s="1" t="s">
        <v>1516</v>
      </c>
      <c r="D481" s="1" t="s">
        <v>1688</v>
      </c>
      <c r="E481" s="3">
        <v>86.644444444444446</v>
      </c>
      <c r="F481" s="3">
        <f t="shared" si="23"/>
        <v>309.10255555555557</v>
      </c>
      <c r="G481" s="3">
        <f>SUM(Table39[[#This Row],[RN Hours Contract (W/ Admin, DON)]], Table39[[#This Row],[LPN Contract Hours (w/ Admin)]], Table39[[#This Row],[CNA/NA/Med Aide Contract Hours]])</f>
        <v>70.39811111111112</v>
      </c>
      <c r="H481" s="4">
        <f>Table39[[#This Row],[Total Contract Hours]]/Table39[[#This Row],[Total Hours Nurse Staffing]]</f>
        <v>0.22775001321028657</v>
      </c>
      <c r="I481" s="3">
        <f>SUM(Table39[[#This Row],[RN Hours]], Table39[[#This Row],[RN Admin Hours]], Table39[[#This Row],[RN DON Hours]])</f>
        <v>65.808999999999997</v>
      </c>
      <c r="J481" s="3">
        <f t="shared" si="21"/>
        <v>2.2221111111111109</v>
      </c>
      <c r="K481" s="4">
        <f>Table39[[#This Row],[RN Hours Contract (W/ Admin, DON)]]/Table39[[#This Row],[RN Hours (w/ Admin, DON)]]</f>
        <v>3.3766067120167623E-2</v>
      </c>
      <c r="L481" s="3">
        <v>47.031777777777776</v>
      </c>
      <c r="M481" s="3">
        <v>2.2221111111111109</v>
      </c>
      <c r="N481" s="4">
        <f>Table39[[#This Row],[RN Hours Contract]]/Table39[[#This Row],[RN Hours]]</f>
        <v>4.7247015020577099E-2</v>
      </c>
      <c r="O481" s="3">
        <v>13.977222222222226</v>
      </c>
      <c r="P481" s="3">
        <v>0</v>
      </c>
      <c r="Q481" s="4">
        <f>Table39[[#This Row],[RN Admin Hours Contract]]/Table39[[#This Row],[RN Admin Hours]]</f>
        <v>0</v>
      </c>
      <c r="R481" s="3">
        <v>4.8</v>
      </c>
      <c r="S481" s="3">
        <v>0</v>
      </c>
      <c r="T481" s="4">
        <f>Table39[[#This Row],[RN DON Hours Contract]]/Table39[[#This Row],[RN DON Hours]]</f>
        <v>0</v>
      </c>
      <c r="U481" s="3">
        <f>SUM(Table39[[#This Row],[LPN Hours]], Table39[[#This Row],[LPN Admin Hours]])</f>
        <v>84.657555555555547</v>
      </c>
      <c r="V481" s="3">
        <f>Table39[[#This Row],[LPN Hours Contract]]+Table39[[#This Row],[LPN Admin Hours Contract]]</f>
        <v>1.9955555555555557</v>
      </c>
      <c r="W481" s="4">
        <f t="shared" si="22"/>
        <v>2.3572090434928698E-2</v>
      </c>
      <c r="X481" s="3">
        <v>84.540888888888887</v>
      </c>
      <c r="Y481" s="3">
        <v>1.9955555555555557</v>
      </c>
      <c r="Z481" s="4">
        <f>Table39[[#This Row],[LPN Hours Contract]]/Table39[[#This Row],[LPN Hours]]</f>
        <v>2.3604619986646834E-2</v>
      </c>
      <c r="AA481" s="3">
        <v>0.11666666666666667</v>
      </c>
      <c r="AB481" s="3">
        <v>0</v>
      </c>
      <c r="AC481" s="4">
        <f>Table39[[#This Row],[LPN Admin Hours Contract]]/Table39[[#This Row],[LPN Admin Hours]]</f>
        <v>0</v>
      </c>
      <c r="AD481" s="3">
        <f>SUM(Table39[[#This Row],[CNA Hours]], Table39[[#This Row],[NA in Training Hours]], Table39[[#This Row],[Med Aide/Tech Hours]])</f>
        <v>158.636</v>
      </c>
      <c r="AE481" s="3">
        <f>SUM(Table39[[#This Row],[CNA Hours Contract]], Table39[[#This Row],[NA in Training Hours Contract]], Table39[[#This Row],[Med Aide/Tech Hours Contract]])</f>
        <v>66.180444444444447</v>
      </c>
      <c r="AF481" s="4">
        <f>Table39[[#This Row],[CNA/NA/Med Aide Contract Hours]]/Table39[[#This Row],[Total CNA, NA in Training, Med Aide/Tech Hours]]</f>
        <v>0.41718427371116551</v>
      </c>
      <c r="AG481" s="3">
        <v>158.636</v>
      </c>
      <c r="AH481" s="3">
        <v>66.180444444444447</v>
      </c>
      <c r="AI481" s="4">
        <f>Table39[[#This Row],[CNA Hours Contract]]/Table39[[#This Row],[CNA Hours]]</f>
        <v>0.41718427371116551</v>
      </c>
      <c r="AJ481" s="3">
        <v>0</v>
      </c>
      <c r="AK481" s="3">
        <v>0</v>
      </c>
      <c r="AL481" s="4">
        <v>0</v>
      </c>
      <c r="AM481" s="3">
        <v>0</v>
      </c>
      <c r="AN481" s="3">
        <v>0</v>
      </c>
      <c r="AO481" s="4">
        <v>0</v>
      </c>
      <c r="AP481" s="1" t="s">
        <v>479</v>
      </c>
      <c r="AQ481" s="1">
        <v>3</v>
      </c>
    </row>
    <row r="482" spans="1:43" x14ac:dyDescent="0.2">
      <c r="A482" s="1" t="s">
        <v>681</v>
      </c>
      <c r="B482" s="1" t="s">
        <v>1166</v>
      </c>
      <c r="C482" s="1" t="s">
        <v>1451</v>
      </c>
      <c r="D482" s="1" t="s">
        <v>1707</v>
      </c>
      <c r="E482" s="3">
        <v>67.477777777777774</v>
      </c>
      <c r="F482" s="3">
        <f t="shared" si="23"/>
        <v>349.77188888888884</v>
      </c>
      <c r="G482" s="3">
        <f>SUM(Table39[[#This Row],[RN Hours Contract (W/ Admin, DON)]], Table39[[#This Row],[LPN Contract Hours (w/ Admin)]], Table39[[#This Row],[CNA/NA/Med Aide Contract Hours]])</f>
        <v>67.183333333333337</v>
      </c>
      <c r="H482" s="4">
        <f>Table39[[#This Row],[Total Contract Hours]]/Table39[[#This Row],[Total Hours Nurse Staffing]]</f>
        <v>0.19207756674429402</v>
      </c>
      <c r="I482" s="3">
        <f>SUM(Table39[[#This Row],[RN Hours]], Table39[[#This Row],[RN Admin Hours]], Table39[[#This Row],[RN DON Hours]])</f>
        <v>45.480222222222224</v>
      </c>
      <c r="J482" s="3">
        <f t="shared" si="21"/>
        <v>0</v>
      </c>
      <c r="K482" s="4">
        <f>Table39[[#This Row],[RN Hours Contract (W/ Admin, DON)]]/Table39[[#This Row],[RN Hours (w/ Admin, DON)]]</f>
        <v>0</v>
      </c>
      <c r="L482" s="3">
        <v>30.480222222222221</v>
      </c>
      <c r="M482" s="3">
        <v>0</v>
      </c>
      <c r="N482" s="4">
        <f>Table39[[#This Row],[RN Hours Contract]]/Table39[[#This Row],[RN Hours]]</f>
        <v>0</v>
      </c>
      <c r="O482" s="3">
        <v>10.933333333333334</v>
      </c>
      <c r="P482" s="3">
        <v>0</v>
      </c>
      <c r="Q482" s="4">
        <f>Table39[[#This Row],[RN Admin Hours Contract]]/Table39[[#This Row],[RN Admin Hours]]</f>
        <v>0</v>
      </c>
      <c r="R482" s="3">
        <v>4.0666666666666664</v>
      </c>
      <c r="S482" s="3">
        <v>0</v>
      </c>
      <c r="T482" s="4">
        <f>Table39[[#This Row],[RN DON Hours Contract]]/Table39[[#This Row],[RN DON Hours]]</f>
        <v>0</v>
      </c>
      <c r="U482" s="3">
        <f>SUM(Table39[[#This Row],[LPN Hours]], Table39[[#This Row],[LPN Admin Hours]])</f>
        <v>125.06666666666666</v>
      </c>
      <c r="V482" s="3">
        <f>Table39[[#This Row],[LPN Hours Contract]]+Table39[[#This Row],[LPN Admin Hours Contract]]</f>
        <v>13.233333333333333</v>
      </c>
      <c r="W482" s="4">
        <f t="shared" si="22"/>
        <v>0.10581023454157783</v>
      </c>
      <c r="X482" s="3">
        <v>113.375</v>
      </c>
      <c r="Y482" s="3">
        <v>13.233333333333333</v>
      </c>
      <c r="Z482" s="4">
        <f>Table39[[#This Row],[LPN Hours Contract]]/Table39[[#This Row],[LPN Hours]]</f>
        <v>0.11672179345828738</v>
      </c>
      <c r="AA482" s="3">
        <v>11.691666666666666</v>
      </c>
      <c r="AB482" s="3">
        <v>0</v>
      </c>
      <c r="AC482" s="4">
        <f>Table39[[#This Row],[LPN Admin Hours Contract]]/Table39[[#This Row],[LPN Admin Hours]]</f>
        <v>0</v>
      </c>
      <c r="AD482" s="3">
        <f>SUM(Table39[[#This Row],[CNA Hours]], Table39[[#This Row],[NA in Training Hours]], Table39[[#This Row],[Med Aide/Tech Hours]])</f>
        <v>179.22499999999999</v>
      </c>
      <c r="AE482" s="3">
        <f>SUM(Table39[[#This Row],[CNA Hours Contract]], Table39[[#This Row],[NA in Training Hours Contract]], Table39[[#This Row],[Med Aide/Tech Hours Contract]])</f>
        <v>53.95</v>
      </c>
      <c r="AF482" s="4">
        <f>Table39[[#This Row],[CNA/NA/Med Aide Contract Hours]]/Table39[[#This Row],[Total CNA, NA in Training, Med Aide/Tech Hours]]</f>
        <v>0.30101827312037943</v>
      </c>
      <c r="AG482" s="3">
        <v>179.22499999999999</v>
      </c>
      <c r="AH482" s="3">
        <v>53.95</v>
      </c>
      <c r="AI482" s="4">
        <f>Table39[[#This Row],[CNA Hours Contract]]/Table39[[#This Row],[CNA Hours]]</f>
        <v>0.30101827312037943</v>
      </c>
      <c r="AJ482" s="3">
        <v>0</v>
      </c>
      <c r="AK482" s="3">
        <v>0</v>
      </c>
      <c r="AL482" s="4">
        <v>0</v>
      </c>
      <c r="AM482" s="3">
        <v>0</v>
      </c>
      <c r="AN482" s="3">
        <v>0</v>
      </c>
      <c r="AO482" s="4">
        <v>0</v>
      </c>
      <c r="AP482" s="1" t="s">
        <v>480</v>
      </c>
      <c r="AQ482" s="1">
        <v>3</v>
      </c>
    </row>
    <row r="483" spans="1:43" x14ac:dyDescent="0.2">
      <c r="A483" s="1" t="s">
        <v>681</v>
      </c>
      <c r="B483" s="1" t="s">
        <v>1167</v>
      </c>
      <c r="C483" s="1" t="s">
        <v>1445</v>
      </c>
      <c r="D483" s="1" t="s">
        <v>1707</v>
      </c>
      <c r="E483" s="3">
        <v>52.766666666666666</v>
      </c>
      <c r="F483" s="3">
        <f t="shared" si="23"/>
        <v>191.40933333333334</v>
      </c>
      <c r="G483" s="3">
        <f>SUM(Table39[[#This Row],[RN Hours Contract (W/ Admin, DON)]], Table39[[#This Row],[LPN Contract Hours (w/ Admin)]], Table39[[#This Row],[CNA/NA/Med Aide Contract Hours]])</f>
        <v>34.105555555555554</v>
      </c>
      <c r="H483" s="4">
        <f>Table39[[#This Row],[Total Contract Hours]]/Table39[[#This Row],[Total Hours Nurse Staffing]]</f>
        <v>0.17818125669014165</v>
      </c>
      <c r="I483" s="3">
        <f>SUM(Table39[[#This Row],[RN Hours]], Table39[[#This Row],[RN Admin Hours]], Table39[[#This Row],[RN DON Hours]])</f>
        <v>56.711222222222226</v>
      </c>
      <c r="J483" s="3">
        <f t="shared" si="21"/>
        <v>0.16666666666666666</v>
      </c>
      <c r="K483" s="4">
        <f>Table39[[#This Row],[RN Hours Contract (W/ Admin, DON)]]/Table39[[#This Row],[RN Hours (w/ Admin, DON)]]</f>
        <v>2.9388657153884882E-3</v>
      </c>
      <c r="L483" s="3">
        <v>39.075111111111113</v>
      </c>
      <c r="M483" s="3">
        <v>0.16666666666666666</v>
      </c>
      <c r="N483" s="4">
        <f>Table39[[#This Row],[RN Hours Contract]]/Table39[[#This Row],[RN Hours]]</f>
        <v>4.2652896416019289E-3</v>
      </c>
      <c r="O483" s="3">
        <v>12.386111111111111</v>
      </c>
      <c r="P483" s="3">
        <v>0</v>
      </c>
      <c r="Q483" s="4">
        <f>Table39[[#This Row],[RN Admin Hours Contract]]/Table39[[#This Row],[RN Admin Hours]]</f>
        <v>0</v>
      </c>
      <c r="R483" s="3">
        <v>5.25</v>
      </c>
      <c r="S483" s="3">
        <v>0</v>
      </c>
      <c r="T483" s="4">
        <f>Table39[[#This Row],[RN DON Hours Contract]]/Table39[[#This Row],[RN DON Hours]]</f>
        <v>0</v>
      </c>
      <c r="U483" s="3">
        <f>SUM(Table39[[#This Row],[LPN Hours]], Table39[[#This Row],[LPN Admin Hours]])</f>
        <v>44.572222222222223</v>
      </c>
      <c r="V483" s="3">
        <f>Table39[[#This Row],[LPN Hours Contract]]+Table39[[#This Row],[LPN Admin Hours Contract]]</f>
        <v>5.708333333333333</v>
      </c>
      <c r="W483" s="4">
        <f t="shared" si="22"/>
        <v>0.12806930076031409</v>
      </c>
      <c r="X483" s="3">
        <v>44.572222222222223</v>
      </c>
      <c r="Y483" s="3">
        <v>5.708333333333333</v>
      </c>
      <c r="Z483" s="4">
        <f>Table39[[#This Row],[LPN Hours Contract]]/Table39[[#This Row],[LPN Hours]]</f>
        <v>0.12806930076031409</v>
      </c>
      <c r="AA483" s="3">
        <v>0</v>
      </c>
      <c r="AB483" s="3">
        <v>0</v>
      </c>
      <c r="AC483" s="4">
        <v>0</v>
      </c>
      <c r="AD483" s="3">
        <f>SUM(Table39[[#This Row],[CNA Hours]], Table39[[#This Row],[NA in Training Hours]], Table39[[#This Row],[Med Aide/Tech Hours]])</f>
        <v>90.125888888888895</v>
      </c>
      <c r="AE483" s="3">
        <f>SUM(Table39[[#This Row],[CNA Hours Contract]], Table39[[#This Row],[NA in Training Hours Contract]], Table39[[#This Row],[Med Aide/Tech Hours Contract]])</f>
        <v>28.230555555555554</v>
      </c>
      <c r="AF483" s="4">
        <f>Table39[[#This Row],[CNA/NA/Med Aide Contract Hours]]/Table39[[#This Row],[Total CNA, NA in Training, Med Aide/Tech Hours]]</f>
        <v>0.31323469763898149</v>
      </c>
      <c r="AG483" s="3">
        <v>90.125888888888895</v>
      </c>
      <c r="AH483" s="3">
        <v>28.230555555555554</v>
      </c>
      <c r="AI483" s="4">
        <f>Table39[[#This Row],[CNA Hours Contract]]/Table39[[#This Row],[CNA Hours]]</f>
        <v>0.31323469763898149</v>
      </c>
      <c r="AJ483" s="3">
        <v>0</v>
      </c>
      <c r="AK483" s="3">
        <v>0</v>
      </c>
      <c r="AL483" s="4">
        <v>0</v>
      </c>
      <c r="AM483" s="3">
        <v>0</v>
      </c>
      <c r="AN483" s="3">
        <v>0</v>
      </c>
      <c r="AO483" s="4">
        <v>0</v>
      </c>
      <c r="AP483" s="1" t="s">
        <v>481</v>
      </c>
      <c r="AQ483" s="1">
        <v>3</v>
      </c>
    </row>
    <row r="484" spans="1:43" x14ac:dyDescent="0.2">
      <c r="A484" s="1" t="s">
        <v>681</v>
      </c>
      <c r="B484" s="1" t="s">
        <v>1168</v>
      </c>
      <c r="C484" s="1" t="s">
        <v>1643</v>
      </c>
      <c r="D484" s="1" t="s">
        <v>1688</v>
      </c>
      <c r="E484" s="3">
        <v>130.95555555555555</v>
      </c>
      <c r="F484" s="3">
        <f t="shared" si="23"/>
        <v>415.78366666666665</v>
      </c>
      <c r="G484" s="3">
        <f>SUM(Table39[[#This Row],[RN Hours Contract (W/ Admin, DON)]], Table39[[#This Row],[LPN Contract Hours (w/ Admin)]], Table39[[#This Row],[CNA/NA/Med Aide Contract Hours]])</f>
        <v>0</v>
      </c>
      <c r="H484" s="4">
        <f>Table39[[#This Row],[Total Contract Hours]]/Table39[[#This Row],[Total Hours Nurse Staffing]]</f>
        <v>0</v>
      </c>
      <c r="I484" s="3">
        <f>SUM(Table39[[#This Row],[RN Hours]], Table39[[#This Row],[RN Admin Hours]], Table39[[#This Row],[RN DON Hours]])</f>
        <v>100.83333333333333</v>
      </c>
      <c r="J484" s="3">
        <f t="shared" si="21"/>
        <v>0</v>
      </c>
      <c r="K484" s="4">
        <f>Table39[[#This Row],[RN Hours Contract (W/ Admin, DON)]]/Table39[[#This Row],[RN Hours (w/ Admin, DON)]]</f>
        <v>0</v>
      </c>
      <c r="L484" s="3">
        <v>73.45</v>
      </c>
      <c r="M484" s="3">
        <v>0</v>
      </c>
      <c r="N484" s="4">
        <f>Table39[[#This Row],[RN Hours Contract]]/Table39[[#This Row],[RN Hours]]</f>
        <v>0</v>
      </c>
      <c r="O484" s="3">
        <v>21.783333333333335</v>
      </c>
      <c r="P484" s="3">
        <v>0</v>
      </c>
      <c r="Q484" s="4">
        <f>Table39[[#This Row],[RN Admin Hours Contract]]/Table39[[#This Row],[RN Admin Hours]]</f>
        <v>0</v>
      </c>
      <c r="R484" s="3">
        <v>5.6</v>
      </c>
      <c r="S484" s="3">
        <v>0</v>
      </c>
      <c r="T484" s="4">
        <f>Table39[[#This Row],[RN DON Hours Contract]]/Table39[[#This Row],[RN DON Hours]]</f>
        <v>0</v>
      </c>
      <c r="U484" s="3">
        <f>SUM(Table39[[#This Row],[LPN Hours]], Table39[[#This Row],[LPN Admin Hours]])</f>
        <v>112.52344444444445</v>
      </c>
      <c r="V484" s="3">
        <f>Table39[[#This Row],[LPN Hours Contract]]+Table39[[#This Row],[LPN Admin Hours Contract]]</f>
        <v>0</v>
      </c>
      <c r="W484" s="4">
        <f t="shared" si="22"/>
        <v>0</v>
      </c>
      <c r="X484" s="3">
        <v>112.52344444444445</v>
      </c>
      <c r="Y484" s="3">
        <v>0</v>
      </c>
      <c r="Z484" s="4">
        <f>Table39[[#This Row],[LPN Hours Contract]]/Table39[[#This Row],[LPN Hours]]</f>
        <v>0</v>
      </c>
      <c r="AA484" s="3">
        <v>0</v>
      </c>
      <c r="AB484" s="3">
        <v>0</v>
      </c>
      <c r="AC484" s="4">
        <v>0</v>
      </c>
      <c r="AD484" s="3">
        <f>SUM(Table39[[#This Row],[CNA Hours]], Table39[[#This Row],[NA in Training Hours]], Table39[[#This Row],[Med Aide/Tech Hours]])</f>
        <v>202.42688888888887</v>
      </c>
      <c r="AE484" s="3">
        <f>SUM(Table39[[#This Row],[CNA Hours Contract]], Table39[[#This Row],[NA in Training Hours Contract]], Table39[[#This Row],[Med Aide/Tech Hours Contract]])</f>
        <v>0</v>
      </c>
      <c r="AF484" s="4">
        <f>Table39[[#This Row],[CNA/NA/Med Aide Contract Hours]]/Table39[[#This Row],[Total CNA, NA in Training, Med Aide/Tech Hours]]</f>
        <v>0</v>
      </c>
      <c r="AG484" s="3">
        <v>147.59422222222221</v>
      </c>
      <c r="AH484" s="3">
        <v>0</v>
      </c>
      <c r="AI484" s="4">
        <f>Table39[[#This Row],[CNA Hours Contract]]/Table39[[#This Row],[CNA Hours]]</f>
        <v>0</v>
      </c>
      <c r="AJ484" s="3">
        <v>54.832666666666661</v>
      </c>
      <c r="AK484" s="3">
        <v>0</v>
      </c>
      <c r="AL484" s="4">
        <f>Table39[[#This Row],[NA in Training Hours Contract]]/Table39[[#This Row],[NA in Training Hours]]</f>
        <v>0</v>
      </c>
      <c r="AM484" s="3">
        <v>0</v>
      </c>
      <c r="AN484" s="3">
        <v>0</v>
      </c>
      <c r="AO484" s="4">
        <v>0</v>
      </c>
      <c r="AP484" s="1" t="s">
        <v>482</v>
      </c>
      <c r="AQ484" s="1">
        <v>3</v>
      </c>
    </row>
    <row r="485" spans="1:43" x14ac:dyDescent="0.2">
      <c r="A485" s="1" t="s">
        <v>681</v>
      </c>
      <c r="B485" s="1" t="s">
        <v>1169</v>
      </c>
      <c r="C485" s="1" t="s">
        <v>1534</v>
      </c>
      <c r="D485" s="1" t="s">
        <v>1714</v>
      </c>
      <c r="E485" s="3">
        <v>80.955555555555549</v>
      </c>
      <c r="F485" s="3">
        <f t="shared" si="23"/>
        <v>422.70344444444447</v>
      </c>
      <c r="G485" s="3">
        <f>SUM(Table39[[#This Row],[RN Hours Contract (W/ Admin, DON)]], Table39[[#This Row],[LPN Contract Hours (w/ Admin)]], Table39[[#This Row],[CNA/NA/Med Aide Contract Hours]])</f>
        <v>7.0985555555555564</v>
      </c>
      <c r="H485" s="4">
        <f>Table39[[#This Row],[Total Contract Hours]]/Table39[[#This Row],[Total Hours Nurse Staffing]]</f>
        <v>1.6793228559765176E-2</v>
      </c>
      <c r="I485" s="3">
        <f>SUM(Table39[[#This Row],[RN Hours]], Table39[[#This Row],[RN Admin Hours]], Table39[[#This Row],[RN DON Hours]])</f>
        <v>84.51633333333335</v>
      </c>
      <c r="J485" s="3">
        <f t="shared" si="21"/>
        <v>3.6972222222222224</v>
      </c>
      <c r="K485" s="4">
        <f>Table39[[#This Row],[RN Hours Contract (W/ Admin, DON)]]/Table39[[#This Row],[RN Hours (w/ Admin, DON)]]</f>
        <v>4.3745653371406179E-2</v>
      </c>
      <c r="L485" s="3">
        <v>64.969111111111118</v>
      </c>
      <c r="M485" s="3">
        <v>0</v>
      </c>
      <c r="N485" s="4">
        <f>Table39[[#This Row],[RN Hours Contract]]/Table39[[#This Row],[RN Hours]]</f>
        <v>0</v>
      </c>
      <c r="O485" s="3">
        <v>14.491666666666667</v>
      </c>
      <c r="P485" s="3">
        <v>3.6972222222222224</v>
      </c>
      <c r="Q485" s="4">
        <f>Table39[[#This Row],[RN Admin Hours Contract]]/Table39[[#This Row],[RN Admin Hours]]</f>
        <v>0.25512746789342533</v>
      </c>
      <c r="R485" s="3">
        <v>5.0555555555555554</v>
      </c>
      <c r="S485" s="3">
        <v>0</v>
      </c>
      <c r="T485" s="4">
        <f>Table39[[#This Row],[RN DON Hours Contract]]/Table39[[#This Row],[RN DON Hours]]</f>
        <v>0</v>
      </c>
      <c r="U485" s="3">
        <f>SUM(Table39[[#This Row],[LPN Hours]], Table39[[#This Row],[LPN Admin Hours]])</f>
        <v>114.01611111111112</v>
      </c>
      <c r="V485" s="3">
        <f>Table39[[#This Row],[LPN Hours Contract]]+Table39[[#This Row],[LPN Admin Hours Contract]]</f>
        <v>2.1078888888888887</v>
      </c>
      <c r="W485" s="4">
        <f t="shared" si="22"/>
        <v>1.8487640635582687E-2</v>
      </c>
      <c r="X485" s="3">
        <v>100.44677777777777</v>
      </c>
      <c r="Y485" s="3">
        <v>1.7356666666666665</v>
      </c>
      <c r="Z485" s="4">
        <f>Table39[[#This Row],[LPN Hours Contract]]/Table39[[#This Row],[LPN Hours]]</f>
        <v>1.7279465853116245E-2</v>
      </c>
      <c r="AA485" s="3">
        <v>13.569333333333345</v>
      </c>
      <c r="AB485" s="3">
        <v>0.37222222222222223</v>
      </c>
      <c r="AC485" s="4">
        <f>Table39[[#This Row],[LPN Admin Hours Contract]]/Table39[[#This Row],[LPN Admin Hours]]</f>
        <v>2.7431135567128468E-2</v>
      </c>
      <c r="AD485" s="3">
        <f>SUM(Table39[[#This Row],[CNA Hours]], Table39[[#This Row],[NA in Training Hours]], Table39[[#This Row],[Med Aide/Tech Hours]])</f>
        <v>224.17099999999999</v>
      </c>
      <c r="AE485" s="3">
        <f>SUM(Table39[[#This Row],[CNA Hours Contract]], Table39[[#This Row],[NA in Training Hours Contract]], Table39[[#This Row],[Med Aide/Tech Hours Contract]])</f>
        <v>1.2934444444444444</v>
      </c>
      <c r="AF485" s="4">
        <f>Table39[[#This Row],[CNA/NA/Med Aide Contract Hours]]/Table39[[#This Row],[Total CNA, NA in Training, Med Aide/Tech Hours]]</f>
        <v>5.7699008544568409E-3</v>
      </c>
      <c r="AG485" s="3">
        <v>224.17099999999999</v>
      </c>
      <c r="AH485" s="3">
        <v>1.2934444444444444</v>
      </c>
      <c r="AI485" s="4">
        <f>Table39[[#This Row],[CNA Hours Contract]]/Table39[[#This Row],[CNA Hours]]</f>
        <v>5.7699008544568409E-3</v>
      </c>
      <c r="AJ485" s="3">
        <v>0</v>
      </c>
      <c r="AK485" s="3">
        <v>0</v>
      </c>
      <c r="AL485" s="4">
        <v>0</v>
      </c>
      <c r="AM485" s="3">
        <v>0</v>
      </c>
      <c r="AN485" s="3">
        <v>0</v>
      </c>
      <c r="AO485" s="4">
        <v>0</v>
      </c>
      <c r="AP485" s="1" t="s">
        <v>483</v>
      </c>
      <c r="AQ485" s="1">
        <v>3</v>
      </c>
    </row>
    <row r="486" spans="1:43" x14ac:dyDescent="0.2">
      <c r="A486" s="1" t="s">
        <v>681</v>
      </c>
      <c r="B486" s="1" t="s">
        <v>1170</v>
      </c>
      <c r="C486" s="1" t="s">
        <v>1507</v>
      </c>
      <c r="D486" s="1" t="s">
        <v>1702</v>
      </c>
      <c r="E486" s="3">
        <v>112.33333333333333</v>
      </c>
      <c r="F486" s="3">
        <f t="shared" si="23"/>
        <v>447.43888888888887</v>
      </c>
      <c r="G486" s="3">
        <f>SUM(Table39[[#This Row],[RN Hours Contract (W/ Admin, DON)]], Table39[[#This Row],[LPN Contract Hours (w/ Admin)]], Table39[[#This Row],[CNA/NA/Med Aide Contract Hours]])</f>
        <v>2.5388888888888888</v>
      </c>
      <c r="H486" s="4">
        <f>Table39[[#This Row],[Total Contract Hours]]/Table39[[#This Row],[Total Hours Nurse Staffing]]</f>
        <v>5.6742696085126457E-3</v>
      </c>
      <c r="I486" s="3">
        <f>SUM(Table39[[#This Row],[RN Hours]], Table39[[#This Row],[RN Admin Hours]], Table39[[#This Row],[RN DON Hours]])</f>
        <v>58.327777777777776</v>
      </c>
      <c r="J486" s="3">
        <f t="shared" si="21"/>
        <v>0</v>
      </c>
      <c r="K486" s="4">
        <f>Table39[[#This Row],[RN Hours Contract (W/ Admin, DON)]]/Table39[[#This Row],[RN Hours (w/ Admin, DON)]]</f>
        <v>0</v>
      </c>
      <c r="L486" s="3">
        <v>47.174999999999997</v>
      </c>
      <c r="M486" s="3">
        <v>0</v>
      </c>
      <c r="N486" s="4">
        <f>Table39[[#This Row],[RN Hours Contract]]/Table39[[#This Row],[RN Hours]]</f>
        <v>0</v>
      </c>
      <c r="O486" s="3">
        <v>5.552777777777778</v>
      </c>
      <c r="P486" s="3">
        <v>0</v>
      </c>
      <c r="Q486" s="4">
        <f>Table39[[#This Row],[RN Admin Hours Contract]]/Table39[[#This Row],[RN Admin Hours]]</f>
        <v>0</v>
      </c>
      <c r="R486" s="3">
        <v>5.6</v>
      </c>
      <c r="S486" s="3">
        <v>0</v>
      </c>
      <c r="T486" s="4">
        <f>Table39[[#This Row],[RN DON Hours Contract]]/Table39[[#This Row],[RN DON Hours]]</f>
        <v>0</v>
      </c>
      <c r="U486" s="3">
        <f>SUM(Table39[[#This Row],[LPN Hours]], Table39[[#This Row],[LPN Admin Hours]])</f>
        <v>119.19722222222222</v>
      </c>
      <c r="V486" s="3">
        <f>Table39[[#This Row],[LPN Hours Contract]]+Table39[[#This Row],[LPN Admin Hours Contract]]</f>
        <v>2.5388888888888888</v>
      </c>
      <c r="W486" s="4">
        <f t="shared" si="22"/>
        <v>2.1299899792593974E-2</v>
      </c>
      <c r="X486" s="3">
        <v>113.67222222222222</v>
      </c>
      <c r="Y486" s="3">
        <v>2.5388888888888888</v>
      </c>
      <c r="Z486" s="4">
        <f>Table39[[#This Row],[LPN Hours Contract]]/Table39[[#This Row],[LPN Hours]]</f>
        <v>2.2335174233908409E-2</v>
      </c>
      <c r="AA486" s="3">
        <v>5.5250000000000004</v>
      </c>
      <c r="AB486" s="3">
        <v>0</v>
      </c>
      <c r="AC486" s="4">
        <f>Table39[[#This Row],[LPN Admin Hours Contract]]/Table39[[#This Row],[LPN Admin Hours]]</f>
        <v>0</v>
      </c>
      <c r="AD486" s="3">
        <f>SUM(Table39[[#This Row],[CNA Hours]], Table39[[#This Row],[NA in Training Hours]], Table39[[#This Row],[Med Aide/Tech Hours]])</f>
        <v>269.91388888888889</v>
      </c>
      <c r="AE486" s="3">
        <f>SUM(Table39[[#This Row],[CNA Hours Contract]], Table39[[#This Row],[NA in Training Hours Contract]], Table39[[#This Row],[Med Aide/Tech Hours Contract]])</f>
        <v>0</v>
      </c>
      <c r="AF486" s="4">
        <f>Table39[[#This Row],[CNA/NA/Med Aide Contract Hours]]/Table39[[#This Row],[Total CNA, NA in Training, Med Aide/Tech Hours]]</f>
        <v>0</v>
      </c>
      <c r="AG486" s="3">
        <v>242.00555555555556</v>
      </c>
      <c r="AH486" s="3">
        <v>0</v>
      </c>
      <c r="AI486" s="4">
        <f>Table39[[#This Row],[CNA Hours Contract]]/Table39[[#This Row],[CNA Hours]]</f>
        <v>0</v>
      </c>
      <c r="AJ486" s="3">
        <v>27.908333333333335</v>
      </c>
      <c r="AK486" s="3">
        <v>0</v>
      </c>
      <c r="AL486" s="4">
        <f>Table39[[#This Row],[NA in Training Hours Contract]]/Table39[[#This Row],[NA in Training Hours]]</f>
        <v>0</v>
      </c>
      <c r="AM486" s="3">
        <v>0</v>
      </c>
      <c r="AN486" s="3">
        <v>0</v>
      </c>
      <c r="AO486" s="4">
        <v>0</v>
      </c>
      <c r="AP486" s="1" t="s">
        <v>484</v>
      </c>
      <c r="AQ486" s="1">
        <v>3</v>
      </c>
    </row>
    <row r="487" spans="1:43" x14ac:dyDescent="0.2">
      <c r="A487" s="1" t="s">
        <v>681</v>
      </c>
      <c r="B487" s="1" t="s">
        <v>1171</v>
      </c>
      <c r="C487" s="1" t="s">
        <v>1644</v>
      </c>
      <c r="D487" s="1" t="s">
        <v>1729</v>
      </c>
      <c r="E487" s="3">
        <v>40.788888888888891</v>
      </c>
      <c r="F487" s="3">
        <f t="shared" si="23"/>
        <v>197.73888888888888</v>
      </c>
      <c r="G487" s="3">
        <f>SUM(Table39[[#This Row],[RN Hours Contract (W/ Admin, DON)]], Table39[[#This Row],[LPN Contract Hours (w/ Admin)]], Table39[[#This Row],[CNA/NA/Med Aide Contract Hours]])</f>
        <v>4.0972222222222223</v>
      </c>
      <c r="H487" s="4">
        <f>Table39[[#This Row],[Total Contract Hours]]/Table39[[#This Row],[Total Hours Nurse Staffing]]</f>
        <v>2.0720366364172731E-2</v>
      </c>
      <c r="I487" s="3">
        <f>SUM(Table39[[#This Row],[RN Hours]], Table39[[#This Row],[RN Admin Hours]], Table39[[#This Row],[RN DON Hours]])</f>
        <v>38.35</v>
      </c>
      <c r="J487" s="3">
        <f t="shared" si="21"/>
        <v>0</v>
      </c>
      <c r="K487" s="4">
        <f>Table39[[#This Row],[RN Hours Contract (W/ Admin, DON)]]/Table39[[#This Row],[RN Hours (w/ Admin, DON)]]</f>
        <v>0</v>
      </c>
      <c r="L487" s="3">
        <v>28.005555555555556</v>
      </c>
      <c r="M487" s="3">
        <v>0</v>
      </c>
      <c r="N487" s="4">
        <f>Table39[[#This Row],[RN Hours Contract]]/Table39[[#This Row],[RN Hours]]</f>
        <v>0</v>
      </c>
      <c r="O487" s="3">
        <v>5.0111111111111111</v>
      </c>
      <c r="P487" s="3">
        <v>0</v>
      </c>
      <c r="Q487" s="4">
        <f>Table39[[#This Row],[RN Admin Hours Contract]]/Table39[[#This Row],[RN Admin Hours]]</f>
        <v>0</v>
      </c>
      <c r="R487" s="3">
        <v>5.333333333333333</v>
      </c>
      <c r="S487" s="3">
        <v>0</v>
      </c>
      <c r="T487" s="4">
        <f>Table39[[#This Row],[RN DON Hours Contract]]/Table39[[#This Row],[RN DON Hours]]</f>
        <v>0</v>
      </c>
      <c r="U487" s="3">
        <f>SUM(Table39[[#This Row],[LPN Hours]], Table39[[#This Row],[LPN Admin Hours]])</f>
        <v>57.233333333333334</v>
      </c>
      <c r="V487" s="3">
        <f>Table39[[#This Row],[LPN Hours Contract]]+Table39[[#This Row],[LPN Admin Hours Contract]]</f>
        <v>2.8083333333333331</v>
      </c>
      <c r="W487" s="4">
        <f t="shared" si="22"/>
        <v>4.9068142108328473E-2</v>
      </c>
      <c r="X487" s="3">
        <v>51.722222222222221</v>
      </c>
      <c r="Y487" s="3">
        <v>2.8083333333333331</v>
      </c>
      <c r="Z487" s="4">
        <f>Table39[[#This Row],[LPN Hours Contract]]/Table39[[#This Row],[LPN Hours]]</f>
        <v>5.429645542427497E-2</v>
      </c>
      <c r="AA487" s="3">
        <v>5.5111111111111111</v>
      </c>
      <c r="AB487" s="3">
        <v>0</v>
      </c>
      <c r="AC487" s="4">
        <f>Table39[[#This Row],[LPN Admin Hours Contract]]/Table39[[#This Row],[LPN Admin Hours]]</f>
        <v>0</v>
      </c>
      <c r="AD487" s="3">
        <f>SUM(Table39[[#This Row],[CNA Hours]], Table39[[#This Row],[NA in Training Hours]], Table39[[#This Row],[Med Aide/Tech Hours]])</f>
        <v>102.15555555555555</v>
      </c>
      <c r="AE487" s="3">
        <f>SUM(Table39[[#This Row],[CNA Hours Contract]], Table39[[#This Row],[NA in Training Hours Contract]], Table39[[#This Row],[Med Aide/Tech Hours Contract]])</f>
        <v>1.288888888888889</v>
      </c>
      <c r="AF487" s="4">
        <f>Table39[[#This Row],[CNA/NA/Med Aide Contract Hours]]/Table39[[#This Row],[Total CNA, NA in Training, Med Aide/Tech Hours]]</f>
        <v>1.2616924080922342E-2</v>
      </c>
      <c r="AG487" s="3">
        <v>102.15555555555555</v>
      </c>
      <c r="AH487" s="3">
        <v>1.288888888888889</v>
      </c>
      <c r="AI487" s="4">
        <f>Table39[[#This Row],[CNA Hours Contract]]/Table39[[#This Row],[CNA Hours]]</f>
        <v>1.2616924080922342E-2</v>
      </c>
      <c r="AJ487" s="3">
        <v>0</v>
      </c>
      <c r="AK487" s="3">
        <v>0</v>
      </c>
      <c r="AL487" s="4">
        <v>0</v>
      </c>
      <c r="AM487" s="3">
        <v>0</v>
      </c>
      <c r="AN487" s="3">
        <v>0</v>
      </c>
      <c r="AO487" s="4">
        <v>0</v>
      </c>
      <c r="AP487" s="1" t="s">
        <v>485</v>
      </c>
      <c r="AQ487" s="1">
        <v>3</v>
      </c>
    </row>
    <row r="488" spans="1:43" x14ac:dyDescent="0.2">
      <c r="A488" s="1" t="s">
        <v>681</v>
      </c>
      <c r="B488" s="1" t="s">
        <v>1172</v>
      </c>
      <c r="C488" s="1" t="s">
        <v>1645</v>
      </c>
      <c r="D488" s="1" t="s">
        <v>1709</v>
      </c>
      <c r="E488" s="3">
        <v>38.088888888888889</v>
      </c>
      <c r="F488" s="3">
        <f t="shared" si="23"/>
        <v>189.05088888888889</v>
      </c>
      <c r="G488" s="3">
        <f>SUM(Table39[[#This Row],[RN Hours Contract (W/ Admin, DON)]], Table39[[#This Row],[LPN Contract Hours (w/ Admin)]], Table39[[#This Row],[CNA/NA/Med Aide Contract Hours]])</f>
        <v>1.3425555555555555</v>
      </c>
      <c r="H488" s="4">
        <f>Table39[[#This Row],[Total Contract Hours]]/Table39[[#This Row],[Total Hours Nurse Staffing]]</f>
        <v>7.101556429838409E-3</v>
      </c>
      <c r="I488" s="3">
        <f>SUM(Table39[[#This Row],[RN Hours]], Table39[[#This Row],[RN Admin Hours]], Table39[[#This Row],[RN DON Hours]])</f>
        <v>69.981444444444449</v>
      </c>
      <c r="J488" s="3">
        <f t="shared" si="21"/>
        <v>1.1981111111111111</v>
      </c>
      <c r="K488" s="4">
        <f>Table39[[#This Row],[RN Hours Contract (W/ Admin, DON)]]/Table39[[#This Row],[RN Hours (w/ Admin, DON)]]</f>
        <v>1.7120411283625975E-2</v>
      </c>
      <c r="L488" s="3">
        <v>61.181444444444445</v>
      </c>
      <c r="M488" s="3">
        <v>1.1981111111111111</v>
      </c>
      <c r="N488" s="4">
        <f>Table39[[#This Row],[RN Hours Contract]]/Table39[[#This Row],[RN Hours]]</f>
        <v>1.9582916388955984E-2</v>
      </c>
      <c r="O488" s="3">
        <v>5.4222222222222225</v>
      </c>
      <c r="P488" s="3">
        <v>0</v>
      </c>
      <c r="Q488" s="4">
        <f>Table39[[#This Row],[RN Admin Hours Contract]]/Table39[[#This Row],[RN Admin Hours]]</f>
        <v>0</v>
      </c>
      <c r="R488" s="3">
        <v>3.3777777777777778</v>
      </c>
      <c r="S488" s="3">
        <v>0</v>
      </c>
      <c r="T488" s="4">
        <f>Table39[[#This Row],[RN DON Hours Contract]]/Table39[[#This Row],[RN DON Hours]]</f>
        <v>0</v>
      </c>
      <c r="U488" s="3">
        <f>SUM(Table39[[#This Row],[LPN Hours]], Table39[[#This Row],[LPN Admin Hours]])</f>
        <v>21.447222222222223</v>
      </c>
      <c r="V488" s="3">
        <f>Table39[[#This Row],[LPN Hours Contract]]+Table39[[#This Row],[LPN Admin Hours Contract]]</f>
        <v>0</v>
      </c>
      <c r="W488" s="4">
        <f t="shared" si="22"/>
        <v>0</v>
      </c>
      <c r="X488" s="3">
        <v>21.447222222222223</v>
      </c>
      <c r="Y488" s="3">
        <v>0</v>
      </c>
      <c r="Z488" s="4">
        <f>Table39[[#This Row],[LPN Hours Contract]]/Table39[[#This Row],[LPN Hours]]</f>
        <v>0</v>
      </c>
      <c r="AA488" s="3">
        <v>0</v>
      </c>
      <c r="AB488" s="3">
        <v>0</v>
      </c>
      <c r="AC488" s="4">
        <v>0</v>
      </c>
      <c r="AD488" s="3">
        <f>SUM(Table39[[#This Row],[CNA Hours]], Table39[[#This Row],[NA in Training Hours]], Table39[[#This Row],[Med Aide/Tech Hours]])</f>
        <v>97.62222222222222</v>
      </c>
      <c r="AE488" s="3">
        <f>SUM(Table39[[#This Row],[CNA Hours Contract]], Table39[[#This Row],[NA in Training Hours Contract]], Table39[[#This Row],[Med Aide/Tech Hours Contract]])</f>
        <v>0.14444444444444443</v>
      </c>
      <c r="AF488" s="4">
        <f>Table39[[#This Row],[CNA/NA/Med Aide Contract Hours]]/Table39[[#This Row],[Total CNA, NA in Training, Med Aide/Tech Hours]]</f>
        <v>1.4796266788071931E-3</v>
      </c>
      <c r="AG488" s="3">
        <v>97.62222222222222</v>
      </c>
      <c r="AH488" s="3">
        <v>0.14444444444444443</v>
      </c>
      <c r="AI488" s="4">
        <f>Table39[[#This Row],[CNA Hours Contract]]/Table39[[#This Row],[CNA Hours]]</f>
        <v>1.4796266788071931E-3</v>
      </c>
      <c r="AJ488" s="3">
        <v>0</v>
      </c>
      <c r="AK488" s="3">
        <v>0</v>
      </c>
      <c r="AL488" s="4">
        <v>0</v>
      </c>
      <c r="AM488" s="3">
        <v>0</v>
      </c>
      <c r="AN488" s="3">
        <v>0</v>
      </c>
      <c r="AO488" s="4">
        <v>0</v>
      </c>
      <c r="AP488" s="1" t="s">
        <v>486</v>
      </c>
      <c r="AQ488" s="1">
        <v>3</v>
      </c>
    </row>
    <row r="489" spans="1:43" x14ac:dyDescent="0.2">
      <c r="A489" s="1" t="s">
        <v>681</v>
      </c>
      <c r="B489" s="1" t="s">
        <v>1173</v>
      </c>
      <c r="C489" s="1" t="s">
        <v>1376</v>
      </c>
      <c r="D489" s="1" t="s">
        <v>1708</v>
      </c>
      <c r="E489" s="3">
        <v>66.333333333333329</v>
      </c>
      <c r="F489" s="3">
        <f t="shared" si="23"/>
        <v>312.76422222222226</v>
      </c>
      <c r="G489" s="3">
        <f>SUM(Table39[[#This Row],[RN Hours Contract (W/ Admin, DON)]], Table39[[#This Row],[LPN Contract Hours (w/ Admin)]], Table39[[#This Row],[CNA/NA/Med Aide Contract Hours]])</f>
        <v>0</v>
      </c>
      <c r="H489" s="4">
        <f>Table39[[#This Row],[Total Contract Hours]]/Table39[[#This Row],[Total Hours Nurse Staffing]]</f>
        <v>0</v>
      </c>
      <c r="I489" s="3">
        <f>SUM(Table39[[#This Row],[RN Hours]], Table39[[#This Row],[RN Admin Hours]], Table39[[#This Row],[RN DON Hours]])</f>
        <v>71.089777777777783</v>
      </c>
      <c r="J489" s="3">
        <f t="shared" ref="J489:J552" si="24">SUM(M489,P489,S489)</f>
        <v>0</v>
      </c>
      <c r="K489" s="4">
        <f>Table39[[#This Row],[RN Hours Contract (W/ Admin, DON)]]/Table39[[#This Row],[RN Hours (w/ Admin, DON)]]</f>
        <v>0</v>
      </c>
      <c r="L489" s="3">
        <v>53.857111111111116</v>
      </c>
      <c r="M489" s="3">
        <v>0</v>
      </c>
      <c r="N489" s="4">
        <f>Table39[[#This Row],[RN Hours Contract]]/Table39[[#This Row],[RN Hours]]</f>
        <v>0</v>
      </c>
      <c r="O489" s="3">
        <v>12.399333333333338</v>
      </c>
      <c r="P489" s="3">
        <v>0</v>
      </c>
      <c r="Q489" s="4">
        <f>Table39[[#This Row],[RN Admin Hours Contract]]/Table39[[#This Row],[RN Admin Hours]]</f>
        <v>0</v>
      </c>
      <c r="R489" s="3">
        <v>4.833333333333333</v>
      </c>
      <c r="S489" s="3">
        <v>0</v>
      </c>
      <c r="T489" s="4">
        <f>Table39[[#This Row],[RN DON Hours Contract]]/Table39[[#This Row],[RN DON Hours]]</f>
        <v>0</v>
      </c>
      <c r="U489" s="3">
        <f>SUM(Table39[[#This Row],[LPN Hours]], Table39[[#This Row],[LPN Admin Hours]])</f>
        <v>65.617444444444445</v>
      </c>
      <c r="V489" s="3">
        <f>Table39[[#This Row],[LPN Hours Contract]]+Table39[[#This Row],[LPN Admin Hours Contract]]</f>
        <v>0</v>
      </c>
      <c r="W489" s="4">
        <f t="shared" ref="W489:W552" si="25">V489/U489</f>
        <v>0</v>
      </c>
      <c r="X489" s="3">
        <v>65.617444444444445</v>
      </c>
      <c r="Y489" s="3">
        <v>0</v>
      </c>
      <c r="Z489" s="4">
        <f>Table39[[#This Row],[LPN Hours Contract]]/Table39[[#This Row],[LPN Hours]]</f>
        <v>0</v>
      </c>
      <c r="AA489" s="3">
        <v>0</v>
      </c>
      <c r="AB489" s="3">
        <v>0</v>
      </c>
      <c r="AC489" s="4">
        <v>0</v>
      </c>
      <c r="AD489" s="3">
        <f>SUM(Table39[[#This Row],[CNA Hours]], Table39[[#This Row],[NA in Training Hours]], Table39[[#This Row],[Med Aide/Tech Hours]])</f>
        <v>176.05700000000002</v>
      </c>
      <c r="AE489" s="3">
        <f>SUM(Table39[[#This Row],[CNA Hours Contract]], Table39[[#This Row],[NA in Training Hours Contract]], Table39[[#This Row],[Med Aide/Tech Hours Contract]])</f>
        <v>0</v>
      </c>
      <c r="AF489" s="4">
        <f>Table39[[#This Row],[CNA/NA/Med Aide Contract Hours]]/Table39[[#This Row],[Total CNA, NA in Training, Med Aide/Tech Hours]]</f>
        <v>0</v>
      </c>
      <c r="AG489" s="3">
        <v>146.65811111111111</v>
      </c>
      <c r="AH489" s="3">
        <v>0</v>
      </c>
      <c r="AI489" s="4">
        <f>Table39[[#This Row],[CNA Hours Contract]]/Table39[[#This Row],[CNA Hours]]</f>
        <v>0</v>
      </c>
      <c r="AJ489" s="3">
        <v>29.398888888888891</v>
      </c>
      <c r="AK489" s="3">
        <v>0</v>
      </c>
      <c r="AL489" s="4">
        <f>Table39[[#This Row],[NA in Training Hours Contract]]/Table39[[#This Row],[NA in Training Hours]]</f>
        <v>0</v>
      </c>
      <c r="AM489" s="3">
        <v>0</v>
      </c>
      <c r="AN489" s="3">
        <v>0</v>
      </c>
      <c r="AO489" s="4">
        <v>0</v>
      </c>
      <c r="AP489" s="1" t="s">
        <v>487</v>
      </c>
      <c r="AQ489" s="1">
        <v>3</v>
      </c>
    </row>
    <row r="490" spans="1:43" x14ac:dyDescent="0.2">
      <c r="A490" s="1" t="s">
        <v>681</v>
      </c>
      <c r="B490" s="1" t="s">
        <v>1174</v>
      </c>
      <c r="C490" s="1" t="s">
        <v>1646</v>
      </c>
      <c r="D490" s="1" t="s">
        <v>1688</v>
      </c>
      <c r="E490" s="3">
        <v>54.37777777777778</v>
      </c>
      <c r="F490" s="3">
        <f t="shared" si="23"/>
        <v>257.86477777777782</v>
      </c>
      <c r="G490" s="3">
        <f>SUM(Table39[[#This Row],[RN Hours Contract (W/ Admin, DON)]], Table39[[#This Row],[LPN Contract Hours (w/ Admin)]], Table39[[#This Row],[CNA/NA/Med Aide Contract Hours]])</f>
        <v>2.4564444444444447</v>
      </c>
      <c r="H490" s="4">
        <f>Table39[[#This Row],[Total Contract Hours]]/Table39[[#This Row],[Total Hours Nurse Staffing]]</f>
        <v>9.5260952876679971E-3</v>
      </c>
      <c r="I490" s="3">
        <f>SUM(Table39[[#This Row],[RN Hours]], Table39[[#This Row],[RN Admin Hours]], Table39[[#This Row],[RN DON Hours]])</f>
        <v>68.917555555555552</v>
      </c>
      <c r="J490" s="3">
        <f t="shared" si="24"/>
        <v>1.2397777777777779</v>
      </c>
      <c r="K490" s="4">
        <f>Table39[[#This Row],[RN Hours Contract (W/ Admin, DON)]]/Table39[[#This Row],[RN Hours (w/ Admin, DON)]]</f>
        <v>1.7989288328405278E-2</v>
      </c>
      <c r="L490" s="3">
        <v>30.556444444444445</v>
      </c>
      <c r="M490" s="3">
        <v>1.2397777777777779</v>
      </c>
      <c r="N490" s="4">
        <f>Table39[[#This Row],[RN Hours Contract]]/Table39[[#This Row],[RN Hours]]</f>
        <v>4.0573365138468702E-2</v>
      </c>
      <c r="O490" s="3">
        <v>32.927777777777777</v>
      </c>
      <c r="P490" s="3">
        <v>0</v>
      </c>
      <c r="Q490" s="4">
        <f>Table39[[#This Row],[RN Admin Hours Contract]]/Table39[[#This Row],[RN Admin Hours]]</f>
        <v>0</v>
      </c>
      <c r="R490" s="3">
        <v>5.4333333333333336</v>
      </c>
      <c r="S490" s="3">
        <v>0</v>
      </c>
      <c r="T490" s="4">
        <f>Table39[[#This Row],[RN DON Hours Contract]]/Table39[[#This Row],[RN DON Hours]]</f>
        <v>0</v>
      </c>
      <c r="U490" s="3">
        <f>SUM(Table39[[#This Row],[LPN Hours]], Table39[[#This Row],[LPN Admin Hours]])</f>
        <v>42.916666666666664</v>
      </c>
      <c r="V490" s="3">
        <f>Table39[[#This Row],[LPN Hours Contract]]+Table39[[#This Row],[LPN Admin Hours Contract]]</f>
        <v>1.0444444444444445</v>
      </c>
      <c r="W490" s="4">
        <f t="shared" si="25"/>
        <v>2.433656957928803E-2</v>
      </c>
      <c r="X490" s="3">
        <v>41.355555555555554</v>
      </c>
      <c r="Y490" s="3">
        <v>1.0444444444444445</v>
      </c>
      <c r="Z490" s="4">
        <f>Table39[[#This Row],[LPN Hours Contract]]/Table39[[#This Row],[LPN Hours]]</f>
        <v>2.525523911875336E-2</v>
      </c>
      <c r="AA490" s="3">
        <v>1.5611111111111111</v>
      </c>
      <c r="AB490" s="3">
        <v>0</v>
      </c>
      <c r="AC490" s="4">
        <f>Table39[[#This Row],[LPN Admin Hours Contract]]/Table39[[#This Row],[LPN Admin Hours]]</f>
        <v>0</v>
      </c>
      <c r="AD490" s="3">
        <f>SUM(Table39[[#This Row],[CNA Hours]], Table39[[#This Row],[NA in Training Hours]], Table39[[#This Row],[Med Aide/Tech Hours]])</f>
        <v>146.03055555555557</v>
      </c>
      <c r="AE490" s="3">
        <f>SUM(Table39[[#This Row],[CNA Hours Contract]], Table39[[#This Row],[NA in Training Hours Contract]], Table39[[#This Row],[Med Aide/Tech Hours Contract]])</f>
        <v>0.17222222222222222</v>
      </c>
      <c r="AF490" s="4">
        <f>Table39[[#This Row],[CNA/NA/Med Aide Contract Hours]]/Table39[[#This Row],[Total CNA, NA in Training, Med Aide/Tech Hours]]</f>
        <v>1.1793574404139163E-3</v>
      </c>
      <c r="AG490" s="3">
        <v>146.03055555555557</v>
      </c>
      <c r="AH490" s="3">
        <v>0.17222222222222222</v>
      </c>
      <c r="AI490" s="4">
        <f>Table39[[#This Row],[CNA Hours Contract]]/Table39[[#This Row],[CNA Hours]]</f>
        <v>1.1793574404139163E-3</v>
      </c>
      <c r="AJ490" s="3">
        <v>0</v>
      </c>
      <c r="AK490" s="3">
        <v>0</v>
      </c>
      <c r="AL490" s="4">
        <v>0</v>
      </c>
      <c r="AM490" s="3">
        <v>0</v>
      </c>
      <c r="AN490" s="3">
        <v>0</v>
      </c>
      <c r="AO490" s="4">
        <v>0</v>
      </c>
      <c r="AP490" s="1" t="s">
        <v>488</v>
      </c>
      <c r="AQ490" s="1">
        <v>3</v>
      </c>
    </row>
    <row r="491" spans="1:43" x14ac:dyDescent="0.2">
      <c r="A491" s="1" t="s">
        <v>681</v>
      </c>
      <c r="B491" s="1" t="s">
        <v>1175</v>
      </c>
      <c r="C491" s="1" t="s">
        <v>1647</v>
      </c>
      <c r="D491" s="1" t="s">
        <v>1714</v>
      </c>
      <c r="E491" s="3">
        <v>97.488888888888894</v>
      </c>
      <c r="F491" s="3">
        <f t="shared" si="23"/>
        <v>453.51111111111106</v>
      </c>
      <c r="G491" s="3">
        <f>SUM(Table39[[#This Row],[RN Hours Contract (W/ Admin, DON)]], Table39[[#This Row],[LPN Contract Hours (w/ Admin)]], Table39[[#This Row],[CNA/NA/Med Aide Contract Hours]])</f>
        <v>0</v>
      </c>
      <c r="H491" s="4">
        <f>Table39[[#This Row],[Total Contract Hours]]/Table39[[#This Row],[Total Hours Nurse Staffing]]</f>
        <v>0</v>
      </c>
      <c r="I491" s="3">
        <f>SUM(Table39[[#This Row],[RN Hours]], Table39[[#This Row],[RN Admin Hours]], Table39[[#This Row],[RN DON Hours]])</f>
        <v>89.730555555555554</v>
      </c>
      <c r="J491" s="3">
        <f t="shared" si="24"/>
        <v>0</v>
      </c>
      <c r="K491" s="4">
        <f>Table39[[#This Row],[RN Hours Contract (W/ Admin, DON)]]/Table39[[#This Row],[RN Hours (w/ Admin, DON)]]</f>
        <v>0</v>
      </c>
      <c r="L491" s="3">
        <v>70.11666666666666</v>
      </c>
      <c r="M491" s="3">
        <v>0</v>
      </c>
      <c r="N491" s="4">
        <f>Table39[[#This Row],[RN Hours Contract]]/Table39[[#This Row],[RN Hours]]</f>
        <v>0</v>
      </c>
      <c r="O491" s="3">
        <v>15.363888888888889</v>
      </c>
      <c r="P491" s="3">
        <v>0</v>
      </c>
      <c r="Q491" s="4">
        <f>Table39[[#This Row],[RN Admin Hours Contract]]/Table39[[#This Row],[RN Admin Hours]]</f>
        <v>0</v>
      </c>
      <c r="R491" s="3">
        <v>4.25</v>
      </c>
      <c r="S491" s="3">
        <v>0</v>
      </c>
      <c r="T491" s="4">
        <f>Table39[[#This Row],[RN DON Hours Contract]]/Table39[[#This Row],[RN DON Hours]]</f>
        <v>0</v>
      </c>
      <c r="U491" s="3">
        <f>SUM(Table39[[#This Row],[LPN Hours]], Table39[[#This Row],[LPN Admin Hours]])</f>
        <v>93.044444444444451</v>
      </c>
      <c r="V491" s="3">
        <f>Table39[[#This Row],[LPN Hours Contract]]+Table39[[#This Row],[LPN Admin Hours Contract]]</f>
        <v>0</v>
      </c>
      <c r="W491" s="4">
        <f t="shared" si="25"/>
        <v>0</v>
      </c>
      <c r="X491" s="3">
        <v>88.575000000000003</v>
      </c>
      <c r="Y491" s="3">
        <v>0</v>
      </c>
      <c r="Z491" s="4">
        <f>Table39[[#This Row],[LPN Hours Contract]]/Table39[[#This Row],[LPN Hours]]</f>
        <v>0</v>
      </c>
      <c r="AA491" s="3">
        <v>4.4694444444444441</v>
      </c>
      <c r="AB491" s="3">
        <v>0</v>
      </c>
      <c r="AC491" s="4">
        <f>Table39[[#This Row],[LPN Admin Hours Contract]]/Table39[[#This Row],[LPN Admin Hours]]</f>
        <v>0</v>
      </c>
      <c r="AD491" s="3">
        <f>SUM(Table39[[#This Row],[CNA Hours]], Table39[[#This Row],[NA in Training Hours]], Table39[[#This Row],[Med Aide/Tech Hours]])</f>
        <v>270.73611111111109</v>
      </c>
      <c r="AE491" s="3">
        <f>SUM(Table39[[#This Row],[CNA Hours Contract]], Table39[[#This Row],[NA in Training Hours Contract]], Table39[[#This Row],[Med Aide/Tech Hours Contract]])</f>
        <v>0</v>
      </c>
      <c r="AF491" s="4">
        <f>Table39[[#This Row],[CNA/NA/Med Aide Contract Hours]]/Table39[[#This Row],[Total CNA, NA in Training, Med Aide/Tech Hours]]</f>
        <v>0</v>
      </c>
      <c r="AG491" s="3">
        <v>270.73611111111109</v>
      </c>
      <c r="AH491" s="3">
        <v>0</v>
      </c>
      <c r="AI491" s="4">
        <f>Table39[[#This Row],[CNA Hours Contract]]/Table39[[#This Row],[CNA Hours]]</f>
        <v>0</v>
      </c>
      <c r="AJ491" s="3">
        <v>0</v>
      </c>
      <c r="AK491" s="3">
        <v>0</v>
      </c>
      <c r="AL491" s="4">
        <v>0</v>
      </c>
      <c r="AM491" s="3">
        <v>0</v>
      </c>
      <c r="AN491" s="3">
        <v>0</v>
      </c>
      <c r="AO491" s="4">
        <v>0</v>
      </c>
      <c r="AP491" s="1" t="s">
        <v>489</v>
      </c>
      <c r="AQ491" s="1">
        <v>3</v>
      </c>
    </row>
    <row r="492" spans="1:43" x14ac:dyDescent="0.2">
      <c r="A492" s="1" t="s">
        <v>681</v>
      </c>
      <c r="B492" s="1" t="s">
        <v>1176</v>
      </c>
      <c r="C492" s="1" t="s">
        <v>1402</v>
      </c>
      <c r="D492" s="1" t="s">
        <v>1714</v>
      </c>
      <c r="E492" s="3">
        <v>71.688888888888883</v>
      </c>
      <c r="F492" s="3">
        <f t="shared" si="23"/>
        <v>384.08333333333337</v>
      </c>
      <c r="G492" s="3">
        <f>SUM(Table39[[#This Row],[RN Hours Contract (W/ Admin, DON)]], Table39[[#This Row],[LPN Contract Hours (w/ Admin)]], Table39[[#This Row],[CNA/NA/Med Aide Contract Hours]])</f>
        <v>0</v>
      </c>
      <c r="H492" s="4">
        <f>Table39[[#This Row],[Total Contract Hours]]/Table39[[#This Row],[Total Hours Nurse Staffing]]</f>
        <v>0</v>
      </c>
      <c r="I492" s="3">
        <f>SUM(Table39[[#This Row],[RN Hours]], Table39[[#This Row],[RN Admin Hours]], Table39[[#This Row],[RN DON Hours]])</f>
        <v>78.588888888888889</v>
      </c>
      <c r="J492" s="3">
        <f t="shared" si="24"/>
        <v>0</v>
      </c>
      <c r="K492" s="4">
        <f>Table39[[#This Row],[RN Hours Contract (W/ Admin, DON)]]/Table39[[#This Row],[RN Hours (w/ Admin, DON)]]</f>
        <v>0</v>
      </c>
      <c r="L492" s="3">
        <v>43.908333333333331</v>
      </c>
      <c r="M492" s="3">
        <v>0</v>
      </c>
      <c r="N492" s="4">
        <f>Table39[[#This Row],[RN Hours Contract]]/Table39[[#This Row],[RN Hours]]</f>
        <v>0</v>
      </c>
      <c r="O492" s="3">
        <v>28.991666666666667</v>
      </c>
      <c r="P492" s="3">
        <v>0</v>
      </c>
      <c r="Q492" s="4">
        <f>Table39[[#This Row],[RN Admin Hours Contract]]/Table39[[#This Row],[RN Admin Hours]]</f>
        <v>0</v>
      </c>
      <c r="R492" s="3">
        <v>5.6888888888888891</v>
      </c>
      <c r="S492" s="3">
        <v>0</v>
      </c>
      <c r="T492" s="4">
        <f>Table39[[#This Row],[RN DON Hours Contract]]/Table39[[#This Row],[RN DON Hours]]</f>
        <v>0</v>
      </c>
      <c r="U492" s="3">
        <f>SUM(Table39[[#This Row],[LPN Hours]], Table39[[#This Row],[LPN Admin Hours]])</f>
        <v>114.76111111111111</v>
      </c>
      <c r="V492" s="3">
        <f>Table39[[#This Row],[LPN Hours Contract]]+Table39[[#This Row],[LPN Admin Hours Contract]]</f>
        <v>0</v>
      </c>
      <c r="W492" s="4">
        <f t="shared" si="25"/>
        <v>0</v>
      </c>
      <c r="X492" s="3">
        <v>108.23333333333333</v>
      </c>
      <c r="Y492" s="3">
        <v>0</v>
      </c>
      <c r="Z492" s="4">
        <f>Table39[[#This Row],[LPN Hours Contract]]/Table39[[#This Row],[LPN Hours]]</f>
        <v>0</v>
      </c>
      <c r="AA492" s="3">
        <v>6.5277777777777777</v>
      </c>
      <c r="AB492" s="3">
        <v>0</v>
      </c>
      <c r="AC492" s="4">
        <f>Table39[[#This Row],[LPN Admin Hours Contract]]/Table39[[#This Row],[LPN Admin Hours]]</f>
        <v>0</v>
      </c>
      <c r="AD492" s="3">
        <f>SUM(Table39[[#This Row],[CNA Hours]], Table39[[#This Row],[NA in Training Hours]], Table39[[#This Row],[Med Aide/Tech Hours]])</f>
        <v>190.73333333333335</v>
      </c>
      <c r="AE492" s="3">
        <f>SUM(Table39[[#This Row],[CNA Hours Contract]], Table39[[#This Row],[NA in Training Hours Contract]], Table39[[#This Row],[Med Aide/Tech Hours Contract]])</f>
        <v>0</v>
      </c>
      <c r="AF492" s="4">
        <f>Table39[[#This Row],[CNA/NA/Med Aide Contract Hours]]/Table39[[#This Row],[Total CNA, NA in Training, Med Aide/Tech Hours]]</f>
        <v>0</v>
      </c>
      <c r="AG492" s="3">
        <v>189.70277777777778</v>
      </c>
      <c r="AH492" s="3">
        <v>0</v>
      </c>
      <c r="AI492" s="4">
        <f>Table39[[#This Row],[CNA Hours Contract]]/Table39[[#This Row],[CNA Hours]]</f>
        <v>0</v>
      </c>
      <c r="AJ492" s="3">
        <v>1.0305555555555554</v>
      </c>
      <c r="AK492" s="3">
        <v>0</v>
      </c>
      <c r="AL492" s="4">
        <f>Table39[[#This Row],[NA in Training Hours Contract]]/Table39[[#This Row],[NA in Training Hours]]</f>
        <v>0</v>
      </c>
      <c r="AM492" s="3">
        <v>0</v>
      </c>
      <c r="AN492" s="3">
        <v>0</v>
      </c>
      <c r="AO492" s="4">
        <v>0</v>
      </c>
      <c r="AP492" s="1" t="s">
        <v>490</v>
      </c>
      <c r="AQ492" s="1">
        <v>3</v>
      </c>
    </row>
    <row r="493" spans="1:43" x14ac:dyDescent="0.2">
      <c r="A493" s="1" t="s">
        <v>681</v>
      </c>
      <c r="B493" s="1" t="s">
        <v>1177</v>
      </c>
      <c r="C493" s="1" t="s">
        <v>1449</v>
      </c>
      <c r="D493" s="1" t="s">
        <v>1748</v>
      </c>
      <c r="E493" s="3">
        <v>88.544444444444451</v>
      </c>
      <c r="F493" s="3">
        <f t="shared" si="23"/>
        <v>333.21044444444442</v>
      </c>
      <c r="G493" s="3">
        <f>SUM(Table39[[#This Row],[RN Hours Contract (W/ Admin, DON)]], Table39[[#This Row],[LPN Contract Hours (w/ Admin)]], Table39[[#This Row],[CNA/NA/Med Aide Contract Hours]])</f>
        <v>63.032666666666643</v>
      </c>
      <c r="H493" s="4">
        <f>Table39[[#This Row],[Total Contract Hours]]/Table39[[#This Row],[Total Hours Nurse Staffing]]</f>
        <v>0.18916773984008767</v>
      </c>
      <c r="I493" s="3">
        <f>SUM(Table39[[#This Row],[RN Hours]], Table39[[#This Row],[RN Admin Hours]], Table39[[#This Row],[RN DON Hours]])</f>
        <v>51.038888888888891</v>
      </c>
      <c r="J493" s="3">
        <f t="shared" si="24"/>
        <v>4.875</v>
      </c>
      <c r="K493" s="4">
        <f>Table39[[#This Row],[RN Hours Contract (W/ Admin, DON)]]/Table39[[#This Row],[RN Hours (w/ Admin, DON)]]</f>
        <v>9.5515402198759106E-2</v>
      </c>
      <c r="L493" s="3">
        <v>28.233333333333334</v>
      </c>
      <c r="M493" s="3">
        <v>4.875</v>
      </c>
      <c r="N493" s="4">
        <f>Table39[[#This Row],[RN Hours Contract]]/Table39[[#This Row],[RN Hours]]</f>
        <v>0.17266824085005902</v>
      </c>
      <c r="O493" s="3">
        <v>20.761111111111113</v>
      </c>
      <c r="P493" s="3">
        <v>0</v>
      </c>
      <c r="Q493" s="4">
        <f>Table39[[#This Row],[RN Admin Hours Contract]]/Table39[[#This Row],[RN Admin Hours]]</f>
        <v>0</v>
      </c>
      <c r="R493" s="3">
        <v>2.0444444444444443</v>
      </c>
      <c r="S493" s="3">
        <v>0</v>
      </c>
      <c r="T493" s="4">
        <f>Table39[[#This Row],[RN DON Hours Contract]]/Table39[[#This Row],[RN DON Hours]]</f>
        <v>0</v>
      </c>
      <c r="U493" s="3">
        <f>SUM(Table39[[#This Row],[LPN Hours]], Table39[[#This Row],[LPN Admin Hours]])</f>
        <v>89.451111111111118</v>
      </c>
      <c r="V493" s="3">
        <f>Table39[[#This Row],[LPN Hours Contract]]+Table39[[#This Row],[LPN Admin Hours Contract]]</f>
        <v>15.337222222222222</v>
      </c>
      <c r="W493" s="4">
        <f t="shared" si="25"/>
        <v>0.17145927011651305</v>
      </c>
      <c r="X493" s="3">
        <v>82.801111111111112</v>
      </c>
      <c r="Y493" s="3">
        <v>15.337222222222222</v>
      </c>
      <c r="Z493" s="4">
        <f>Table39[[#This Row],[LPN Hours Contract]]/Table39[[#This Row],[LPN Hours]]</f>
        <v>0.18522966680533004</v>
      </c>
      <c r="AA493" s="3">
        <v>6.65</v>
      </c>
      <c r="AB493" s="3">
        <v>0</v>
      </c>
      <c r="AC493" s="4">
        <f>Table39[[#This Row],[LPN Admin Hours Contract]]/Table39[[#This Row],[LPN Admin Hours]]</f>
        <v>0</v>
      </c>
      <c r="AD493" s="3">
        <f>SUM(Table39[[#This Row],[CNA Hours]], Table39[[#This Row],[NA in Training Hours]], Table39[[#This Row],[Med Aide/Tech Hours]])</f>
        <v>192.72044444444444</v>
      </c>
      <c r="AE493" s="3">
        <f>SUM(Table39[[#This Row],[CNA Hours Contract]], Table39[[#This Row],[NA in Training Hours Contract]], Table39[[#This Row],[Med Aide/Tech Hours Contract]])</f>
        <v>42.820444444444419</v>
      </c>
      <c r="AF493" s="4">
        <f>Table39[[#This Row],[CNA/NA/Med Aide Contract Hours]]/Table39[[#This Row],[Total CNA, NA in Training, Med Aide/Tech Hours]]</f>
        <v>0.22218942348271867</v>
      </c>
      <c r="AG493" s="3">
        <v>192.72044444444444</v>
      </c>
      <c r="AH493" s="3">
        <v>42.820444444444419</v>
      </c>
      <c r="AI493" s="4">
        <f>Table39[[#This Row],[CNA Hours Contract]]/Table39[[#This Row],[CNA Hours]]</f>
        <v>0.22218942348271867</v>
      </c>
      <c r="AJ493" s="3">
        <v>0</v>
      </c>
      <c r="AK493" s="3">
        <v>0</v>
      </c>
      <c r="AL493" s="4">
        <v>0</v>
      </c>
      <c r="AM493" s="3">
        <v>0</v>
      </c>
      <c r="AN493" s="3">
        <v>0</v>
      </c>
      <c r="AO493" s="4">
        <v>0</v>
      </c>
      <c r="AP493" s="1" t="s">
        <v>491</v>
      </c>
      <c r="AQ493" s="1">
        <v>3</v>
      </c>
    </row>
    <row r="494" spans="1:43" x14ac:dyDescent="0.2">
      <c r="A494" s="1" t="s">
        <v>681</v>
      </c>
      <c r="B494" s="1" t="s">
        <v>1178</v>
      </c>
      <c r="C494" s="1" t="s">
        <v>1648</v>
      </c>
      <c r="D494" s="1" t="s">
        <v>1731</v>
      </c>
      <c r="E494" s="3">
        <v>95.422222222222217</v>
      </c>
      <c r="F494" s="3">
        <f t="shared" si="23"/>
        <v>331.9372222222222</v>
      </c>
      <c r="G494" s="3">
        <f>SUM(Table39[[#This Row],[RN Hours Contract (W/ Admin, DON)]], Table39[[#This Row],[LPN Contract Hours (w/ Admin)]], Table39[[#This Row],[CNA/NA/Med Aide Contract Hours]])</f>
        <v>30.332222222222228</v>
      </c>
      <c r="H494" s="4">
        <f>Table39[[#This Row],[Total Contract Hours]]/Table39[[#This Row],[Total Hours Nurse Staffing]]</f>
        <v>9.1379394028656719E-2</v>
      </c>
      <c r="I494" s="3">
        <f>SUM(Table39[[#This Row],[RN Hours]], Table39[[#This Row],[RN Admin Hours]], Table39[[#This Row],[RN DON Hours]])</f>
        <v>76.333333333333329</v>
      </c>
      <c r="J494" s="3">
        <f t="shared" si="24"/>
        <v>0.41666666666666669</v>
      </c>
      <c r="K494" s="4">
        <f>Table39[[#This Row],[RN Hours Contract (W/ Admin, DON)]]/Table39[[#This Row],[RN Hours (w/ Admin, DON)]]</f>
        <v>5.4585152838427953E-3</v>
      </c>
      <c r="L494" s="3">
        <v>24.035999999999998</v>
      </c>
      <c r="M494" s="3">
        <v>0.41666666666666669</v>
      </c>
      <c r="N494" s="4">
        <f>Table39[[#This Row],[RN Hours Contract]]/Table39[[#This Row],[RN Hours]]</f>
        <v>1.7335108448438455E-2</v>
      </c>
      <c r="O494" s="3">
        <v>46.786222222222221</v>
      </c>
      <c r="P494" s="3">
        <v>0</v>
      </c>
      <c r="Q494" s="4">
        <f>Table39[[#This Row],[RN Admin Hours Contract]]/Table39[[#This Row],[RN Admin Hours]]</f>
        <v>0</v>
      </c>
      <c r="R494" s="3">
        <v>5.5111111111111111</v>
      </c>
      <c r="S494" s="3">
        <v>0</v>
      </c>
      <c r="T494" s="4">
        <f>Table39[[#This Row],[RN DON Hours Contract]]/Table39[[#This Row],[RN DON Hours]]</f>
        <v>0</v>
      </c>
      <c r="U494" s="3">
        <f>SUM(Table39[[#This Row],[LPN Hours]], Table39[[#This Row],[LPN Admin Hours]])</f>
        <v>87.563222222222223</v>
      </c>
      <c r="V494" s="3">
        <f>Table39[[#This Row],[LPN Hours Contract]]+Table39[[#This Row],[LPN Admin Hours Contract]]</f>
        <v>20.890555555555558</v>
      </c>
      <c r="W494" s="4">
        <f t="shared" si="25"/>
        <v>0.23857682512571871</v>
      </c>
      <c r="X494" s="3">
        <v>76.873222222222225</v>
      </c>
      <c r="Y494" s="3">
        <v>20.890555555555558</v>
      </c>
      <c r="Z494" s="4">
        <f>Table39[[#This Row],[LPN Hours Contract]]/Table39[[#This Row],[LPN Hours]]</f>
        <v>0.27175334858692307</v>
      </c>
      <c r="AA494" s="3">
        <v>10.690000000000001</v>
      </c>
      <c r="AB494" s="3">
        <v>0</v>
      </c>
      <c r="AC494" s="4">
        <f>Table39[[#This Row],[LPN Admin Hours Contract]]/Table39[[#This Row],[LPN Admin Hours]]</f>
        <v>0</v>
      </c>
      <c r="AD494" s="3">
        <f>SUM(Table39[[#This Row],[CNA Hours]], Table39[[#This Row],[NA in Training Hours]], Table39[[#This Row],[Med Aide/Tech Hours]])</f>
        <v>168.04066666666665</v>
      </c>
      <c r="AE494" s="3">
        <f>SUM(Table39[[#This Row],[CNA Hours Contract]], Table39[[#This Row],[NA in Training Hours Contract]], Table39[[#This Row],[Med Aide/Tech Hours Contract]])</f>
        <v>9.0250000000000004</v>
      </c>
      <c r="AF494" s="4">
        <f>Table39[[#This Row],[CNA/NA/Med Aide Contract Hours]]/Table39[[#This Row],[Total CNA, NA in Training, Med Aide/Tech Hours]]</f>
        <v>5.3707237533771594E-2</v>
      </c>
      <c r="AG494" s="3">
        <v>168.04066666666665</v>
      </c>
      <c r="AH494" s="3">
        <v>9.0250000000000004</v>
      </c>
      <c r="AI494" s="4">
        <f>Table39[[#This Row],[CNA Hours Contract]]/Table39[[#This Row],[CNA Hours]]</f>
        <v>5.3707237533771594E-2</v>
      </c>
      <c r="AJ494" s="3">
        <v>0</v>
      </c>
      <c r="AK494" s="3">
        <v>0</v>
      </c>
      <c r="AL494" s="4">
        <v>0</v>
      </c>
      <c r="AM494" s="3">
        <v>0</v>
      </c>
      <c r="AN494" s="3">
        <v>0</v>
      </c>
      <c r="AO494" s="4">
        <v>0</v>
      </c>
      <c r="AP494" s="1" t="s">
        <v>492</v>
      </c>
      <c r="AQ494" s="1">
        <v>3</v>
      </c>
    </row>
    <row r="495" spans="1:43" x14ac:dyDescent="0.2">
      <c r="A495" s="1" t="s">
        <v>681</v>
      </c>
      <c r="B495" s="1" t="s">
        <v>1179</v>
      </c>
      <c r="C495" s="1" t="s">
        <v>1649</v>
      </c>
      <c r="D495" s="1" t="s">
        <v>1744</v>
      </c>
      <c r="E495" s="3">
        <v>65.611111111111114</v>
      </c>
      <c r="F495" s="3">
        <f t="shared" si="23"/>
        <v>291.31111111111113</v>
      </c>
      <c r="G495" s="3">
        <f>SUM(Table39[[#This Row],[RN Hours Contract (W/ Admin, DON)]], Table39[[#This Row],[LPN Contract Hours (w/ Admin)]], Table39[[#This Row],[CNA/NA/Med Aide Contract Hours]])</f>
        <v>0.1111111111111111</v>
      </c>
      <c r="H495" s="4">
        <f>Table39[[#This Row],[Total Contract Hours]]/Table39[[#This Row],[Total Hours Nurse Staffing]]</f>
        <v>3.8141734686093521E-4</v>
      </c>
      <c r="I495" s="3">
        <f>SUM(Table39[[#This Row],[RN Hours]], Table39[[#This Row],[RN Admin Hours]], Table39[[#This Row],[RN DON Hours]])</f>
        <v>56.30833333333333</v>
      </c>
      <c r="J495" s="3">
        <f t="shared" si="24"/>
        <v>0</v>
      </c>
      <c r="K495" s="4">
        <f>Table39[[#This Row],[RN Hours Contract (W/ Admin, DON)]]/Table39[[#This Row],[RN Hours (w/ Admin, DON)]]</f>
        <v>0</v>
      </c>
      <c r="L495" s="3">
        <v>36.658333333333331</v>
      </c>
      <c r="M495" s="3">
        <v>0</v>
      </c>
      <c r="N495" s="4">
        <f>Table39[[#This Row],[RN Hours Contract]]/Table39[[#This Row],[RN Hours]]</f>
        <v>0</v>
      </c>
      <c r="O495" s="3">
        <v>14.827777777777778</v>
      </c>
      <c r="P495" s="3">
        <v>0</v>
      </c>
      <c r="Q495" s="4">
        <f>Table39[[#This Row],[RN Admin Hours Contract]]/Table39[[#This Row],[RN Admin Hours]]</f>
        <v>0</v>
      </c>
      <c r="R495" s="3">
        <v>4.822222222222222</v>
      </c>
      <c r="S495" s="3">
        <v>0</v>
      </c>
      <c r="T495" s="4">
        <f>Table39[[#This Row],[RN DON Hours Contract]]/Table39[[#This Row],[RN DON Hours]]</f>
        <v>0</v>
      </c>
      <c r="U495" s="3">
        <f>SUM(Table39[[#This Row],[LPN Hours]], Table39[[#This Row],[LPN Admin Hours]])</f>
        <v>72.283333333333331</v>
      </c>
      <c r="V495" s="3">
        <f>Table39[[#This Row],[LPN Hours Contract]]+Table39[[#This Row],[LPN Admin Hours Contract]]</f>
        <v>0.1111111111111111</v>
      </c>
      <c r="W495" s="4">
        <f t="shared" si="25"/>
        <v>1.5371608638844055E-3</v>
      </c>
      <c r="X495" s="3">
        <v>62.19166666666667</v>
      </c>
      <c r="Y495" s="3">
        <v>0.1111111111111111</v>
      </c>
      <c r="Z495" s="4">
        <f>Table39[[#This Row],[LPN Hours Contract]]/Table39[[#This Row],[LPN Hours]]</f>
        <v>1.7865916298182142E-3</v>
      </c>
      <c r="AA495" s="3">
        <v>10.091666666666667</v>
      </c>
      <c r="AB495" s="3">
        <v>0</v>
      </c>
      <c r="AC495" s="4">
        <f>Table39[[#This Row],[LPN Admin Hours Contract]]/Table39[[#This Row],[LPN Admin Hours]]</f>
        <v>0</v>
      </c>
      <c r="AD495" s="3">
        <f>SUM(Table39[[#This Row],[CNA Hours]], Table39[[#This Row],[NA in Training Hours]], Table39[[#This Row],[Med Aide/Tech Hours]])</f>
        <v>162.71944444444443</v>
      </c>
      <c r="AE495" s="3">
        <f>SUM(Table39[[#This Row],[CNA Hours Contract]], Table39[[#This Row],[NA in Training Hours Contract]], Table39[[#This Row],[Med Aide/Tech Hours Contract]])</f>
        <v>0</v>
      </c>
      <c r="AF495" s="4">
        <f>Table39[[#This Row],[CNA/NA/Med Aide Contract Hours]]/Table39[[#This Row],[Total CNA, NA in Training, Med Aide/Tech Hours]]</f>
        <v>0</v>
      </c>
      <c r="AG495" s="3">
        <v>162.71944444444443</v>
      </c>
      <c r="AH495" s="3">
        <v>0</v>
      </c>
      <c r="AI495" s="4">
        <f>Table39[[#This Row],[CNA Hours Contract]]/Table39[[#This Row],[CNA Hours]]</f>
        <v>0</v>
      </c>
      <c r="AJ495" s="3">
        <v>0</v>
      </c>
      <c r="AK495" s="3">
        <v>0</v>
      </c>
      <c r="AL495" s="4">
        <v>0</v>
      </c>
      <c r="AM495" s="3">
        <v>0</v>
      </c>
      <c r="AN495" s="3">
        <v>0</v>
      </c>
      <c r="AO495" s="4">
        <v>0</v>
      </c>
      <c r="AP495" s="1" t="s">
        <v>493</v>
      </c>
      <c r="AQ495" s="1">
        <v>3</v>
      </c>
    </row>
    <row r="496" spans="1:43" x14ac:dyDescent="0.2">
      <c r="A496" s="1" t="s">
        <v>681</v>
      </c>
      <c r="B496" s="1" t="s">
        <v>1180</v>
      </c>
      <c r="C496" s="1" t="s">
        <v>1650</v>
      </c>
      <c r="D496" s="1" t="s">
        <v>1720</v>
      </c>
      <c r="E496" s="3">
        <v>126.11111111111111</v>
      </c>
      <c r="F496" s="3">
        <f t="shared" si="23"/>
        <v>428.35166666666669</v>
      </c>
      <c r="G496" s="3">
        <f>SUM(Table39[[#This Row],[RN Hours Contract (W/ Admin, DON)]], Table39[[#This Row],[LPN Contract Hours (w/ Admin)]], Table39[[#This Row],[CNA/NA/Med Aide Contract Hours]])</f>
        <v>0</v>
      </c>
      <c r="H496" s="4">
        <f>Table39[[#This Row],[Total Contract Hours]]/Table39[[#This Row],[Total Hours Nurse Staffing]]</f>
        <v>0</v>
      </c>
      <c r="I496" s="3">
        <f>SUM(Table39[[#This Row],[RN Hours]], Table39[[#This Row],[RN Admin Hours]], Table39[[#This Row],[RN DON Hours]])</f>
        <v>141.244</v>
      </c>
      <c r="J496" s="3">
        <f t="shared" si="24"/>
        <v>0</v>
      </c>
      <c r="K496" s="4">
        <f>Table39[[#This Row],[RN Hours Contract (W/ Admin, DON)]]/Table39[[#This Row],[RN Hours (w/ Admin, DON)]]</f>
        <v>0</v>
      </c>
      <c r="L496" s="3">
        <v>107.84911111111111</v>
      </c>
      <c r="M496" s="3">
        <v>0</v>
      </c>
      <c r="N496" s="4">
        <f>Table39[[#This Row],[RN Hours Contract]]/Table39[[#This Row],[RN Hours]]</f>
        <v>0</v>
      </c>
      <c r="O496" s="3">
        <v>31.617111111111111</v>
      </c>
      <c r="P496" s="3">
        <v>0</v>
      </c>
      <c r="Q496" s="4">
        <f>Table39[[#This Row],[RN Admin Hours Contract]]/Table39[[#This Row],[RN Admin Hours]]</f>
        <v>0</v>
      </c>
      <c r="R496" s="3">
        <v>1.7777777777777777</v>
      </c>
      <c r="S496" s="3">
        <v>0</v>
      </c>
      <c r="T496" s="4">
        <f>Table39[[#This Row],[RN DON Hours Contract]]/Table39[[#This Row],[RN DON Hours]]</f>
        <v>0</v>
      </c>
      <c r="U496" s="3">
        <f>SUM(Table39[[#This Row],[LPN Hours]], Table39[[#This Row],[LPN Admin Hours]])</f>
        <v>68.202888888888893</v>
      </c>
      <c r="V496" s="3">
        <f>Table39[[#This Row],[LPN Hours Contract]]+Table39[[#This Row],[LPN Admin Hours Contract]]</f>
        <v>0</v>
      </c>
      <c r="W496" s="4">
        <f t="shared" si="25"/>
        <v>0</v>
      </c>
      <c r="X496" s="3">
        <v>68.202888888888893</v>
      </c>
      <c r="Y496" s="3">
        <v>0</v>
      </c>
      <c r="Z496" s="4">
        <f>Table39[[#This Row],[LPN Hours Contract]]/Table39[[#This Row],[LPN Hours]]</f>
        <v>0</v>
      </c>
      <c r="AA496" s="3">
        <v>0</v>
      </c>
      <c r="AB496" s="3">
        <v>0</v>
      </c>
      <c r="AC496" s="4">
        <v>0</v>
      </c>
      <c r="AD496" s="3">
        <f>SUM(Table39[[#This Row],[CNA Hours]], Table39[[#This Row],[NA in Training Hours]], Table39[[#This Row],[Med Aide/Tech Hours]])</f>
        <v>218.90477777777781</v>
      </c>
      <c r="AE496" s="3">
        <f>SUM(Table39[[#This Row],[CNA Hours Contract]], Table39[[#This Row],[NA in Training Hours Contract]], Table39[[#This Row],[Med Aide/Tech Hours Contract]])</f>
        <v>0</v>
      </c>
      <c r="AF496" s="4">
        <f>Table39[[#This Row],[CNA/NA/Med Aide Contract Hours]]/Table39[[#This Row],[Total CNA, NA in Training, Med Aide/Tech Hours]]</f>
        <v>0</v>
      </c>
      <c r="AG496" s="3">
        <v>200.74155555555558</v>
      </c>
      <c r="AH496" s="3">
        <v>0</v>
      </c>
      <c r="AI496" s="4">
        <f>Table39[[#This Row],[CNA Hours Contract]]/Table39[[#This Row],[CNA Hours]]</f>
        <v>0</v>
      </c>
      <c r="AJ496" s="3">
        <v>18.163222222222224</v>
      </c>
      <c r="AK496" s="3">
        <v>0</v>
      </c>
      <c r="AL496" s="4">
        <f>Table39[[#This Row],[NA in Training Hours Contract]]/Table39[[#This Row],[NA in Training Hours]]</f>
        <v>0</v>
      </c>
      <c r="AM496" s="3">
        <v>0</v>
      </c>
      <c r="AN496" s="3">
        <v>0</v>
      </c>
      <c r="AO496" s="4">
        <v>0</v>
      </c>
      <c r="AP496" s="1" t="s">
        <v>494</v>
      </c>
      <c r="AQ496" s="1">
        <v>3</v>
      </c>
    </row>
    <row r="497" spans="1:43" x14ac:dyDescent="0.2">
      <c r="A497" s="1" t="s">
        <v>681</v>
      </c>
      <c r="B497" s="1" t="s">
        <v>1181</v>
      </c>
      <c r="C497" s="1" t="s">
        <v>1651</v>
      </c>
      <c r="D497" s="1" t="s">
        <v>1688</v>
      </c>
      <c r="E497" s="3">
        <v>50.233333333333334</v>
      </c>
      <c r="F497" s="3">
        <f t="shared" si="23"/>
        <v>225.7067777777778</v>
      </c>
      <c r="G497" s="3">
        <f>SUM(Table39[[#This Row],[RN Hours Contract (W/ Admin, DON)]], Table39[[#This Row],[LPN Contract Hours (w/ Admin)]], Table39[[#This Row],[CNA/NA/Med Aide Contract Hours]])</f>
        <v>0</v>
      </c>
      <c r="H497" s="4">
        <f>Table39[[#This Row],[Total Contract Hours]]/Table39[[#This Row],[Total Hours Nurse Staffing]]</f>
        <v>0</v>
      </c>
      <c r="I497" s="3">
        <f>SUM(Table39[[#This Row],[RN Hours]], Table39[[#This Row],[RN Admin Hours]], Table39[[#This Row],[RN DON Hours]])</f>
        <v>59.282000000000004</v>
      </c>
      <c r="J497" s="3">
        <f t="shared" si="24"/>
        <v>0</v>
      </c>
      <c r="K497" s="4">
        <f>Table39[[#This Row],[RN Hours Contract (W/ Admin, DON)]]/Table39[[#This Row],[RN Hours (w/ Admin, DON)]]</f>
        <v>0</v>
      </c>
      <c r="L497" s="3">
        <v>44.365333333333332</v>
      </c>
      <c r="M497" s="3">
        <v>0</v>
      </c>
      <c r="N497" s="4">
        <f>Table39[[#This Row],[RN Hours Contract]]/Table39[[#This Row],[RN Hours]]</f>
        <v>0</v>
      </c>
      <c r="O497" s="3">
        <v>9.8333333333333339</v>
      </c>
      <c r="P497" s="3">
        <v>0</v>
      </c>
      <c r="Q497" s="4">
        <f>Table39[[#This Row],[RN Admin Hours Contract]]/Table39[[#This Row],[RN Admin Hours]]</f>
        <v>0</v>
      </c>
      <c r="R497" s="3">
        <v>5.083333333333333</v>
      </c>
      <c r="S497" s="3">
        <v>0</v>
      </c>
      <c r="T497" s="4">
        <f>Table39[[#This Row],[RN DON Hours Contract]]/Table39[[#This Row],[RN DON Hours]]</f>
        <v>0</v>
      </c>
      <c r="U497" s="3">
        <f>SUM(Table39[[#This Row],[LPN Hours]], Table39[[#This Row],[LPN Admin Hours]])</f>
        <v>32.641111111111108</v>
      </c>
      <c r="V497" s="3">
        <f>Table39[[#This Row],[LPN Hours Contract]]+Table39[[#This Row],[LPN Admin Hours Contract]]</f>
        <v>0</v>
      </c>
      <c r="W497" s="4">
        <f t="shared" si="25"/>
        <v>0</v>
      </c>
      <c r="X497" s="3">
        <v>32.641111111111108</v>
      </c>
      <c r="Y497" s="3">
        <v>0</v>
      </c>
      <c r="Z497" s="4">
        <f>Table39[[#This Row],[LPN Hours Contract]]/Table39[[#This Row],[LPN Hours]]</f>
        <v>0</v>
      </c>
      <c r="AA497" s="3">
        <v>0</v>
      </c>
      <c r="AB497" s="3">
        <v>0</v>
      </c>
      <c r="AC497" s="4">
        <v>0</v>
      </c>
      <c r="AD497" s="3">
        <f>SUM(Table39[[#This Row],[CNA Hours]], Table39[[#This Row],[NA in Training Hours]], Table39[[#This Row],[Med Aide/Tech Hours]])</f>
        <v>133.78366666666668</v>
      </c>
      <c r="AE497" s="3">
        <f>SUM(Table39[[#This Row],[CNA Hours Contract]], Table39[[#This Row],[NA in Training Hours Contract]], Table39[[#This Row],[Med Aide/Tech Hours Contract]])</f>
        <v>0</v>
      </c>
      <c r="AF497" s="4">
        <f>Table39[[#This Row],[CNA/NA/Med Aide Contract Hours]]/Table39[[#This Row],[Total CNA, NA in Training, Med Aide/Tech Hours]]</f>
        <v>0</v>
      </c>
      <c r="AG497" s="3">
        <v>133.78366666666668</v>
      </c>
      <c r="AH497" s="3">
        <v>0</v>
      </c>
      <c r="AI497" s="4">
        <f>Table39[[#This Row],[CNA Hours Contract]]/Table39[[#This Row],[CNA Hours]]</f>
        <v>0</v>
      </c>
      <c r="AJ497" s="3">
        <v>0</v>
      </c>
      <c r="AK497" s="3">
        <v>0</v>
      </c>
      <c r="AL497" s="4">
        <v>0</v>
      </c>
      <c r="AM497" s="3">
        <v>0</v>
      </c>
      <c r="AN497" s="3">
        <v>0</v>
      </c>
      <c r="AO497" s="4">
        <v>0</v>
      </c>
      <c r="AP497" s="1" t="s">
        <v>495</v>
      </c>
      <c r="AQ497" s="1">
        <v>3</v>
      </c>
    </row>
    <row r="498" spans="1:43" x14ac:dyDescent="0.2">
      <c r="A498" s="1" t="s">
        <v>681</v>
      </c>
      <c r="B498" s="1" t="s">
        <v>1182</v>
      </c>
      <c r="C498" s="1" t="s">
        <v>1443</v>
      </c>
      <c r="D498" s="1" t="s">
        <v>1727</v>
      </c>
      <c r="E498" s="3">
        <v>216.47777777777779</v>
      </c>
      <c r="F498" s="3">
        <f t="shared" si="23"/>
        <v>732.02222222222224</v>
      </c>
      <c r="G498" s="3">
        <f>SUM(Table39[[#This Row],[RN Hours Contract (W/ Admin, DON)]], Table39[[#This Row],[LPN Contract Hours (w/ Admin)]], Table39[[#This Row],[CNA/NA/Med Aide Contract Hours]])</f>
        <v>1.0055555555555555</v>
      </c>
      <c r="H498" s="4">
        <f>Table39[[#This Row],[Total Contract Hours]]/Table39[[#This Row],[Total Hours Nurse Staffing]]</f>
        <v>1.3736680732218207E-3</v>
      </c>
      <c r="I498" s="3">
        <f>SUM(Table39[[#This Row],[RN Hours]], Table39[[#This Row],[RN Admin Hours]], Table39[[#This Row],[RN DON Hours]])</f>
        <v>87.884444444444441</v>
      </c>
      <c r="J498" s="3">
        <f t="shared" si="24"/>
        <v>8.8888888888888892E-2</v>
      </c>
      <c r="K498" s="4">
        <f>Table39[[#This Row],[RN Hours Contract (W/ Admin, DON)]]/Table39[[#This Row],[RN Hours (w/ Admin, DON)]]</f>
        <v>1.0114291493880853E-3</v>
      </c>
      <c r="L498" s="3">
        <v>46.576666666666661</v>
      </c>
      <c r="M498" s="3">
        <v>8.8888888888888892E-2</v>
      </c>
      <c r="N498" s="4">
        <f>Table39[[#This Row],[RN Hours Contract]]/Table39[[#This Row],[RN Hours]]</f>
        <v>1.9084424723872233E-3</v>
      </c>
      <c r="O498" s="3">
        <v>36.685555555555553</v>
      </c>
      <c r="P498" s="3">
        <v>0</v>
      </c>
      <c r="Q498" s="4">
        <f>Table39[[#This Row],[RN Admin Hours Contract]]/Table39[[#This Row],[RN Admin Hours]]</f>
        <v>0</v>
      </c>
      <c r="R498" s="3">
        <v>4.6222222222222218</v>
      </c>
      <c r="S498" s="3">
        <v>0</v>
      </c>
      <c r="T498" s="4">
        <f>Table39[[#This Row],[RN DON Hours Contract]]/Table39[[#This Row],[RN DON Hours]]</f>
        <v>0</v>
      </c>
      <c r="U498" s="3">
        <f>SUM(Table39[[#This Row],[LPN Hours]], Table39[[#This Row],[LPN Admin Hours]])</f>
        <v>218.05444444444447</v>
      </c>
      <c r="V498" s="3">
        <f>Table39[[#This Row],[LPN Hours Contract]]+Table39[[#This Row],[LPN Admin Hours Contract]]</f>
        <v>0</v>
      </c>
      <c r="W498" s="4">
        <f t="shared" si="25"/>
        <v>0</v>
      </c>
      <c r="X498" s="3">
        <v>218.05444444444447</v>
      </c>
      <c r="Y498" s="3">
        <v>0</v>
      </c>
      <c r="Z498" s="4">
        <f>Table39[[#This Row],[LPN Hours Contract]]/Table39[[#This Row],[LPN Hours]]</f>
        <v>0</v>
      </c>
      <c r="AA498" s="3">
        <v>0</v>
      </c>
      <c r="AB498" s="3">
        <v>0</v>
      </c>
      <c r="AC498" s="4">
        <v>0</v>
      </c>
      <c r="AD498" s="3">
        <f>SUM(Table39[[#This Row],[CNA Hours]], Table39[[#This Row],[NA in Training Hours]], Table39[[#This Row],[Med Aide/Tech Hours]])</f>
        <v>426.08333333333331</v>
      </c>
      <c r="AE498" s="3">
        <f>SUM(Table39[[#This Row],[CNA Hours Contract]], Table39[[#This Row],[NA in Training Hours Contract]], Table39[[#This Row],[Med Aide/Tech Hours Contract]])</f>
        <v>0.91666666666666663</v>
      </c>
      <c r="AF498" s="4">
        <f>Table39[[#This Row],[CNA/NA/Med Aide Contract Hours]]/Table39[[#This Row],[Total CNA, NA in Training, Med Aide/Tech Hours]]</f>
        <v>2.1513788382554275E-3</v>
      </c>
      <c r="AG498" s="3">
        <v>426.08333333333331</v>
      </c>
      <c r="AH498" s="3">
        <v>0.91666666666666663</v>
      </c>
      <c r="AI498" s="4">
        <f>Table39[[#This Row],[CNA Hours Contract]]/Table39[[#This Row],[CNA Hours]]</f>
        <v>2.1513788382554275E-3</v>
      </c>
      <c r="AJ498" s="3">
        <v>0</v>
      </c>
      <c r="AK498" s="3">
        <v>0</v>
      </c>
      <c r="AL498" s="4">
        <v>0</v>
      </c>
      <c r="AM498" s="3">
        <v>0</v>
      </c>
      <c r="AN498" s="3">
        <v>0</v>
      </c>
      <c r="AO498" s="4">
        <v>0</v>
      </c>
      <c r="AP498" s="1" t="s">
        <v>496</v>
      </c>
      <c r="AQ498" s="1">
        <v>3</v>
      </c>
    </row>
    <row r="499" spans="1:43" x14ac:dyDescent="0.2">
      <c r="A499" s="1" t="s">
        <v>681</v>
      </c>
      <c r="B499" s="1" t="s">
        <v>1183</v>
      </c>
      <c r="C499" s="1" t="s">
        <v>1517</v>
      </c>
      <c r="D499" s="1" t="s">
        <v>1709</v>
      </c>
      <c r="E499" s="3">
        <v>84.577777777777783</v>
      </c>
      <c r="F499" s="3">
        <f t="shared" si="23"/>
        <v>401.2477777777778</v>
      </c>
      <c r="G499" s="3">
        <f>SUM(Table39[[#This Row],[RN Hours Contract (W/ Admin, DON)]], Table39[[#This Row],[LPN Contract Hours (w/ Admin)]], Table39[[#This Row],[CNA/NA/Med Aide Contract Hours]])</f>
        <v>0</v>
      </c>
      <c r="H499" s="4">
        <f>Table39[[#This Row],[Total Contract Hours]]/Table39[[#This Row],[Total Hours Nurse Staffing]]</f>
        <v>0</v>
      </c>
      <c r="I499" s="3">
        <f>SUM(Table39[[#This Row],[RN Hours]], Table39[[#This Row],[RN Admin Hours]], Table39[[#This Row],[RN DON Hours]])</f>
        <v>123.64166666666667</v>
      </c>
      <c r="J499" s="3">
        <f t="shared" si="24"/>
        <v>0</v>
      </c>
      <c r="K499" s="4">
        <f>Table39[[#This Row],[RN Hours Contract (W/ Admin, DON)]]/Table39[[#This Row],[RN Hours (w/ Admin, DON)]]</f>
        <v>0</v>
      </c>
      <c r="L499" s="3">
        <v>104.33255555555556</v>
      </c>
      <c r="M499" s="3">
        <v>0</v>
      </c>
      <c r="N499" s="4">
        <f>Table39[[#This Row],[RN Hours Contract]]/Table39[[#This Row],[RN Hours]]</f>
        <v>0</v>
      </c>
      <c r="O499" s="3">
        <v>14.064666666666669</v>
      </c>
      <c r="P499" s="3">
        <v>0</v>
      </c>
      <c r="Q499" s="4">
        <f>Table39[[#This Row],[RN Admin Hours Contract]]/Table39[[#This Row],[RN Admin Hours]]</f>
        <v>0</v>
      </c>
      <c r="R499" s="3">
        <v>5.2444444444444445</v>
      </c>
      <c r="S499" s="3">
        <v>0</v>
      </c>
      <c r="T499" s="4">
        <f>Table39[[#This Row],[RN DON Hours Contract]]/Table39[[#This Row],[RN DON Hours]]</f>
        <v>0</v>
      </c>
      <c r="U499" s="3">
        <f>SUM(Table39[[#This Row],[LPN Hours]], Table39[[#This Row],[LPN Admin Hours]])</f>
        <v>15.565666666666665</v>
      </c>
      <c r="V499" s="3">
        <f>Table39[[#This Row],[LPN Hours Contract]]+Table39[[#This Row],[LPN Admin Hours Contract]]</f>
        <v>0</v>
      </c>
      <c r="W499" s="4">
        <f t="shared" si="25"/>
        <v>0</v>
      </c>
      <c r="X499" s="3">
        <v>10.387888888888888</v>
      </c>
      <c r="Y499" s="3">
        <v>0</v>
      </c>
      <c r="Z499" s="4">
        <f>Table39[[#This Row],[LPN Hours Contract]]/Table39[[#This Row],[LPN Hours]]</f>
        <v>0</v>
      </c>
      <c r="AA499" s="3">
        <v>5.177777777777778</v>
      </c>
      <c r="AB499" s="3">
        <v>0</v>
      </c>
      <c r="AC499" s="4">
        <f>Table39[[#This Row],[LPN Admin Hours Contract]]/Table39[[#This Row],[LPN Admin Hours]]</f>
        <v>0</v>
      </c>
      <c r="AD499" s="3">
        <f>SUM(Table39[[#This Row],[CNA Hours]], Table39[[#This Row],[NA in Training Hours]], Table39[[#This Row],[Med Aide/Tech Hours]])</f>
        <v>262.04044444444446</v>
      </c>
      <c r="AE499" s="3">
        <f>SUM(Table39[[#This Row],[CNA Hours Contract]], Table39[[#This Row],[NA in Training Hours Contract]], Table39[[#This Row],[Med Aide/Tech Hours Contract]])</f>
        <v>0</v>
      </c>
      <c r="AF499" s="4">
        <f>Table39[[#This Row],[CNA/NA/Med Aide Contract Hours]]/Table39[[#This Row],[Total CNA, NA in Training, Med Aide/Tech Hours]]</f>
        <v>0</v>
      </c>
      <c r="AG499" s="3">
        <v>262.04044444444446</v>
      </c>
      <c r="AH499" s="3">
        <v>0</v>
      </c>
      <c r="AI499" s="4">
        <f>Table39[[#This Row],[CNA Hours Contract]]/Table39[[#This Row],[CNA Hours]]</f>
        <v>0</v>
      </c>
      <c r="AJ499" s="3">
        <v>0</v>
      </c>
      <c r="AK499" s="3">
        <v>0</v>
      </c>
      <c r="AL499" s="4">
        <v>0</v>
      </c>
      <c r="AM499" s="3">
        <v>0</v>
      </c>
      <c r="AN499" s="3">
        <v>0</v>
      </c>
      <c r="AO499" s="4">
        <v>0</v>
      </c>
      <c r="AP499" s="1" t="s">
        <v>497</v>
      </c>
      <c r="AQ499" s="1">
        <v>3</v>
      </c>
    </row>
    <row r="500" spans="1:43" x14ac:dyDescent="0.2">
      <c r="A500" s="1" t="s">
        <v>681</v>
      </c>
      <c r="B500" s="1" t="s">
        <v>1184</v>
      </c>
      <c r="C500" s="1" t="s">
        <v>1522</v>
      </c>
      <c r="D500" s="1" t="s">
        <v>1691</v>
      </c>
      <c r="E500" s="3">
        <v>80.3</v>
      </c>
      <c r="F500" s="3">
        <f t="shared" si="23"/>
        <v>284.87777777777779</v>
      </c>
      <c r="G500" s="3">
        <f>SUM(Table39[[#This Row],[RN Hours Contract (W/ Admin, DON)]], Table39[[#This Row],[LPN Contract Hours (w/ Admin)]], Table39[[#This Row],[CNA/NA/Med Aide Contract Hours]])</f>
        <v>7.6861111111111118</v>
      </c>
      <c r="H500" s="4">
        <f>Table39[[#This Row],[Total Contract Hours]]/Table39[[#This Row],[Total Hours Nurse Staffing]]</f>
        <v>2.6980381450134563E-2</v>
      </c>
      <c r="I500" s="3">
        <f>SUM(Table39[[#This Row],[RN Hours]], Table39[[#This Row],[RN Admin Hours]], Table39[[#This Row],[RN DON Hours]])</f>
        <v>73.783333333333331</v>
      </c>
      <c r="J500" s="3">
        <f t="shared" si="24"/>
        <v>0</v>
      </c>
      <c r="K500" s="4">
        <f>Table39[[#This Row],[RN Hours Contract (W/ Admin, DON)]]/Table39[[#This Row],[RN Hours (w/ Admin, DON)]]</f>
        <v>0</v>
      </c>
      <c r="L500" s="3">
        <v>56.00277777777778</v>
      </c>
      <c r="M500" s="3">
        <v>0</v>
      </c>
      <c r="N500" s="4">
        <f>Table39[[#This Row],[RN Hours Contract]]/Table39[[#This Row],[RN Hours]]</f>
        <v>0</v>
      </c>
      <c r="O500" s="3">
        <v>13.341666666666667</v>
      </c>
      <c r="P500" s="3">
        <v>0</v>
      </c>
      <c r="Q500" s="4">
        <f>Table39[[#This Row],[RN Admin Hours Contract]]/Table39[[#This Row],[RN Admin Hours]]</f>
        <v>0</v>
      </c>
      <c r="R500" s="3">
        <v>4.4388888888888891</v>
      </c>
      <c r="S500" s="3">
        <v>0</v>
      </c>
      <c r="T500" s="4">
        <f>Table39[[#This Row],[RN DON Hours Contract]]/Table39[[#This Row],[RN DON Hours]]</f>
        <v>0</v>
      </c>
      <c r="U500" s="3">
        <f>SUM(Table39[[#This Row],[LPN Hours]], Table39[[#This Row],[LPN Admin Hours]])</f>
        <v>75.222222222222229</v>
      </c>
      <c r="V500" s="3">
        <f>Table39[[#This Row],[LPN Hours Contract]]+Table39[[#This Row],[LPN Admin Hours Contract]]</f>
        <v>7.0638888888888891</v>
      </c>
      <c r="W500" s="4">
        <f t="shared" si="25"/>
        <v>9.3906942392909892E-2</v>
      </c>
      <c r="X500" s="3">
        <v>75.222222222222229</v>
      </c>
      <c r="Y500" s="3">
        <v>7.0638888888888891</v>
      </c>
      <c r="Z500" s="4">
        <f>Table39[[#This Row],[LPN Hours Contract]]/Table39[[#This Row],[LPN Hours]]</f>
        <v>9.3906942392909892E-2</v>
      </c>
      <c r="AA500" s="3">
        <v>0</v>
      </c>
      <c r="AB500" s="3">
        <v>0</v>
      </c>
      <c r="AC500" s="4">
        <v>0</v>
      </c>
      <c r="AD500" s="3">
        <f>SUM(Table39[[#This Row],[CNA Hours]], Table39[[#This Row],[NA in Training Hours]], Table39[[#This Row],[Med Aide/Tech Hours]])</f>
        <v>135.87222222222223</v>
      </c>
      <c r="AE500" s="3">
        <f>SUM(Table39[[#This Row],[CNA Hours Contract]], Table39[[#This Row],[NA in Training Hours Contract]], Table39[[#This Row],[Med Aide/Tech Hours Contract]])</f>
        <v>0.62222222222222223</v>
      </c>
      <c r="AF500" s="4">
        <f>Table39[[#This Row],[CNA/NA/Med Aide Contract Hours]]/Table39[[#This Row],[Total CNA, NA in Training, Med Aide/Tech Hours]]</f>
        <v>4.5794660015537466E-3</v>
      </c>
      <c r="AG500" s="3">
        <v>122.825</v>
      </c>
      <c r="AH500" s="3">
        <v>0.62222222222222223</v>
      </c>
      <c r="AI500" s="4">
        <f>Table39[[#This Row],[CNA Hours Contract]]/Table39[[#This Row],[CNA Hours]]</f>
        <v>5.0659248705249111E-3</v>
      </c>
      <c r="AJ500" s="3">
        <v>13.047222222222222</v>
      </c>
      <c r="AK500" s="3">
        <v>0</v>
      </c>
      <c r="AL500" s="4">
        <f>Table39[[#This Row],[NA in Training Hours Contract]]/Table39[[#This Row],[NA in Training Hours]]</f>
        <v>0</v>
      </c>
      <c r="AM500" s="3">
        <v>0</v>
      </c>
      <c r="AN500" s="3">
        <v>0</v>
      </c>
      <c r="AO500" s="4">
        <v>0</v>
      </c>
      <c r="AP500" s="1" t="s">
        <v>498</v>
      </c>
      <c r="AQ500" s="1">
        <v>3</v>
      </c>
    </row>
    <row r="501" spans="1:43" x14ac:dyDescent="0.2">
      <c r="A501" s="1" t="s">
        <v>681</v>
      </c>
      <c r="B501" s="1" t="s">
        <v>1185</v>
      </c>
      <c r="C501" s="1" t="s">
        <v>1379</v>
      </c>
      <c r="D501" s="1" t="s">
        <v>1752</v>
      </c>
      <c r="E501" s="3">
        <v>68.722222222222229</v>
      </c>
      <c r="F501" s="3">
        <f t="shared" si="23"/>
        <v>298.49355555555553</v>
      </c>
      <c r="G501" s="3">
        <f>SUM(Table39[[#This Row],[RN Hours Contract (W/ Admin, DON)]], Table39[[#This Row],[LPN Contract Hours (w/ Admin)]], Table39[[#This Row],[CNA/NA/Med Aide Contract Hours]])</f>
        <v>16.183333333333334</v>
      </c>
      <c r="H501" s="4">
        <f>Table39[[#This Row],[Total Contract Hours]]/Table39[[#This Row],[Total Hours Nurse Staffing]]</f>
        <v>5.4216692562132372E-2</v>
      </c>
      <c r="I501" s="3">
        <f>SUM(Table39[[#This Row],[RN Hours]], Table39[[#This Row],[RN Admin Hours]], Table39[[#This Row],[RN DON Hours]])</f>
        <v>47.530555555555559</v>
      </c>
      <c r="J501" s="3">
        <f t="shared" si="24"/>
        <v>5.9861111111111107</v>
      </c>
      <c r="K501" s="4">
        <f>Table39[[#This Row],[RN Hours Contract (W/ Admin, DON)]]/Table39[[#This Row],[RN Hours (w/ Admin, DON)]]</f>
        <v>0.12594237624919641</v>
      </c>
      <c r="L501" s="3">
        <v>13.08611111111111</v>
      </c>
      <c r="M501" s="3">
        <v>5.9861111111111107</v>
      </c>
      <c r="N501" s="4">
        <f>Table39[[#This Row],[RN Hours Contract]]/Table39[[#This Row],[RN Hours]]</f>
        <v>0.45744003396306515</v>
      </c>
      <c r="O501" s="3">
        <v>31.111111111111111</v>
      </c>
      <c r="P501" s="3">
        <v>0</v>
      </c>
      <c r="Q501" s="4">
        <f>Table39[[#This Row],[RN Admin Hours Contract]]/Table39[[#This Row],[RN Admin Hours]]</f>
        <v>0</v>
      </c>
      <c r="R501" s="3">
        <v>3.3333333333333335</v>
      </c>
      <c r="S501" s="3">
        <v>0</v>
      </c>
      <c r="T501" s="4">
        <f>Table39[[#This Row],[RN DON Hours Contract]]/Table39[[#This Row],[RN DON Hours]]</f>
        <v>0</v>
      </c>
      <c r="U501" s="3">
        <f>SUM(Table39[[#This Row],[LPN Hours]], Table39[[#This Row],[LPN Admin Hours]])</f>
        <v>78.367222222222225</v>
      </c>
      <c r="V501" s="3">
        <f>Table39[[#This Row],[LPN Hours Contract]]+Table39[[#This Row],[LPN Admin Hours Contract]]</f>
        <v>2.8944444444444444</v>
      </c>
      <c r="W501" s="4">
        <f t="shared" si="25"/>
        <v>3.6934375908294993E-2</v>
      </c>
      <c r="X501" s="3">
        <v>71.167222222222222</v>
      </c>
      <c r="Y501" s="3">
        <v>2.8944444444444444</v>
      </c>
      <c r="Z501" s="4">
        <f>Table39[[#This Row],[LPN Hours Contract]]/Table39[[#This Row],[LPN Hours]]</f>
        <v>4.0671033013013169E-2</v>
      </c>
      <c r="AA501" s="3">
        <v>7.2</v>
      </c>
      <c r="AB501" s="3">
        <v>0</v>
      </c>
      <c r="AC501" s="4">
        <f>Table39[[#This Row],[LPN Admin Hours Contract]]/Table39[[#This Row],[LPN Admin Hours]]</f>
        <v>0</v>
      </c>
      <c r="AD501" s="3">
        <f>SUM(Table39[[#This Row],[CNA Hours]], Table39[[#This Row],[NA in Training Hours]], Table39[[#This Row],[Med Aide/Tech Hours]])</f>
        <v>172.59577777777778</v>
      </c>
      <c r="AE501" s="3">
        <f>SUM(Table39[[#This Row],[CNA Hours Contract]], Table39[[#This Row],[NA in Training Hours Contract]], Table39[[#This Row],[Med Aide/Tech Hours Contract]])</f>
        <v>7.302777777777778</v>
      </c>
      <c r="AF501" s="4">
        <f>Table39[[#This Row],[CNA/NA/Med Aide Contract Hours]]/Table39[[#This Row],[Total CNA, NA in Training, Med Aide/Tech Hours]]</f>
        <v>4.231145090455412E-2</v>
      </c>
      <c r="AG501" s="3">
        <v>158.10966666666667</v>
      </c>
      <c r="AH501" s="3">
        <v>7.302777777777778</v>
      </c>
      <c r="AI501" s="4">
        <f>Table39[[#This Row],[CNA Hours Contract]]/Table39[[#This Row],[CNA Hours]]</f>
        <v>4.6188053720799982E-2</v>
      </c>
      <c r="AJ501" s="3">
        <v>0.82777777777777772</v>
      </c>
      <c r="AK501" s="3">
        <v>0</v>
      </c>
      <c r="AL501" s="4">
        <f>Table39[[#This Row],[NA in Training Hours Contract]]/Table39[[#This Row],[NA in Training Hours]]</f>
        <v>0</v>
      </c>
      <c r="AM501" s="3">
        <v>13.658333333333333</v>
      </c>
      <c r="AN501" s="3">
        <v>0</v>
      </c>
      <c r="AO501" s="4">
        <f>Table39[[#This Row],[Med Aide/Tech Hours Contract]]/Table39[[#This Row],[Med Aide/Tech Hours]]</f>
        <v>0</v>
      </c>
      <c r="AP501" s="1" t="s">
        <v>499</v>
      </c>
      <c r="AQ501" s="1">
        <v>3</v>
      </c>
    </row>
    <row r="502" spans="1:43" x14ac:dyDescent="0.2">
      <c r="A502" s="1" t="s">
        <v>681</v>
      </c>
      <c r="B502" s="1" t="s">
        <v>1186</v>
      </c>
      <c r="C502" s="1" t="s">
        <v>1652</v>
      </c>
      <c r="D502" s="1" t="s">
        <v>1723</v>
      </c>
      <c r="E502" s="3">
        <v>79.655555555555551</v>
      </c>
      <c r="F502" s="3">
        <f t="shared" si="23"/>
        <v>291.03222222222223</v>
      </c>
      <c r="G502" s="3">
        <f>SUM(Table39[[#This Row],[RN Hours Contract (W/ Admin, DON)]], Table39[[#This Row],[LPN Contract Hours (w/ Admin)]], Table39[[#This Row],[CNA/NA/Med Aide Contract Hours]])</f>
        <v>11.345555555555556</v>
      </c>
      <c r="H502" s="4">
        <f>Table39[[#This Row],[Total Contract Hours]]/Table39[[#This Row],[Total Hours Nurse Staffing]]</f>
        <v>3.8983846767635506E-2</v>
      </c>
      <c r="I502" s="3">
        <f>SUM(Table39[[#This Row],[RN Hours]], Table39[[#This Row],[RN Admin Hours]], Table39[[#This Row],[RN DON Hours]])</f>
        <v>48.688888888888897</v>
      </c>
      <c r="J502" s="3">
        <f t="shared" si="24"/>
        <v>0.64222222222222214</v>
      </c>
      <c r="K502" s="4">
        <f>Table39[[#This Row],[RN Hours Contract (W/ Admin, DON)]]/Table39[[#This Row],[RN Hours (w/ Admin, DON)]]</f>
        <v>1.3190324052943857E-2</v>
      </c>
      <c r="L502" s="3">
        <v>30.13666666666667</v>
      </c>
      <c r="M502" s="3">
        <v>0.64222222222222214</v>
      </c>
      <c r="N502" s="4">
        <f>Table39[[#This Row],[RN Hours Contract]]/Table39[[#This Row],[RN Hours]]</f>
        <v>2.1310327028721005E-2</v>
      </c>
      <c r="O502" s="3">
        <v>13.041111111111112</v>
      </c>
      <c r="P502" s="3">
        <v>0</v>
      </c>
      <c r="Q502" s="4">
        <f>Table39[[#This Row],[RN Admin Hours Contract]]/Table39[[#This Row],[RN Admin Hours]]</f>
        <v>0</v>
      </c>
      <c r="R502" s="3">
        <v>5.5111111111111111</v>
      </c>
      <c r="S502" s="3">
        <v>0</v>
      </c>
      <c r="T502" s="4">
        <f>Table39[[#This Row],[RN DON Hours Contract]]/Table39[[#This Row],[RN DON Hours]]</f>
        <v>0</v>
      </c>
      <c r="U502" s="3">
        <f>SUM(Table39[[#This Row],[LPN Hours]], Table39[[#This Row],[LPN Admin Hours]])</f>
        <v>68.34</v>
      </c>
      <c r="V502" s="3">
        <f>Table39[[#This Row],[LPN Hours Contract]]+Table39[[#This Row],[LPN Admin Hours Contract]]</f>
        <v>7.2944444444444443</v>
      </c>
      <c r="W502" s="4">
        <f t="shared" si="25"/>
        <v>0.10673755405976652</v>
      </c>
      <c r="X502" s="3">
        <v>68.34</v>
      </c>
      <c r="Y502" s="3">
        <v>7.2944444444444443</v>
      </c>
      <c r="Z502" s="4">
        <f>Table39[[#This Row],[LPN Hours Contract]]/Table39[[#This Row],[LPN Hours]]</f>
        <v>0.10673755405976652</v>
      </c>
      <c r="AA502" s="3">
        <v>0</v>
      </c>
      <c r="AB502" s="3">
        <v>0</v>
      </c>
      <c r="AC502" s="4">
        <v>0</v>
      </c>
      <c r="AD502" s="3">
        <f>SUM(Table39[[#This Row],[CNA Hours]], Table39[[#This Row],[NA in Training Hours]], Table39[[#This Row],[Med Aide/Tech Hours]])</f>
        <v>174.00333333333333</v>
      </c>
      <c r="AE502" s="3">
        <f>SUM(Table39[[#This Row],[CNA Hours Contract]], Table39[[#This Row],[NA in Training Hours Contract]], Table39[[#This Row],[Med Aide/Tech Hours Contract]])</f>
        <v>3.4088888888888889</v>
      </c>
      <c r="AF502" s="4">
        <f>Table39[[#This Row],[CNA/NA/Med Aide Contract Hours]]/Table39[[#This Row],[Total CNA, NA in Training, Med Aide/Tech Hours]]</f>
        <v>1.9590940148017599E-2</v>
      </c>
      <c r="AG502" s="3">
        <v>174.00333333333333</v>
      </c>
      <c r="AH502" s="3">
        <v>3.4088888888888889</v>
      </c>
      <c r="AI502" s="4">
        <f>Table39[[#This Row],[CNA Hours Contract]]/Table39[[#This Row],[CNA Hours]]</f>
        <v>1.9590940148017599E-2</v>
      </c>
      <c r="AJ502" s="3">
        <v>0</v>
      </c>
      <c r="AK502" s="3">
        <v>0</v>
      </c>
      <c r="AL502" s="4">
        <v>0</v>
      </c>
      <c r="AM502" s="3">
        <v>0</v>
      </c>
      <c r="AN502" s="3">
        <v>0</v>
      </c>
      <c r="AO502" s="4">
        <v>0</v>
      </c>
      <c r="AP502" s="1" t="s">
        <v>500</v>
      </c>
      <c r="AQ502" s="1">
        <v>3</v>
      </c>
    </row>
    <row r="503" spans="1:43" x14ac:dyDescent="0.2">
      <c r="A503" s="1" t="s">
        <v>681</v>
      </c>
      <c r="B503" s="1" t="s">
        <v>1187</v>
      </c>
      <c r="C503" s="1" t="s">
        <v>1467</v>
      </c>
      <c r="D503" s="1" t="s">
        <v>1721</v>
      </c>
      <c r="E503" s="3">
        <v>130.34444444444443</v>
      </c>
      <c r="F503" s="3">
        <f t="shared" si="23"/>
        <v>474.99077777777779</v>
      </c>
      <c r="G503" s="3">
        <f>SUM(Table39[[#This Row],[RN Hours Contract (W/ Admin, DON)]], Table39[[#This Row],[LPN Contract Hours (w/ Admin)]], Table39[[#This Row],[CNA/NA/Med Aide Contract Hours]])</f>
        <v>121.66988888888889</v>
      </c>
      <c r="H503" s="4">
        <f>Table39[[#This Row],[Total Contract Hours]]/Table39[[#This Row],[Total Hours Nurse Staffing]]</f>
        <v>0.2561521077485247</v>
      </c>
      <c r="I503" s="3">
        <f>SUM(Table39[[#This Row],[RN Hours]], Table39[[#This Row],[RN Admin Hours]], Table39[[#This Row],[RN DON Hours]])</f>
        <v>156.1431111111111</v>
      </c>
      <c r="J503" s="3">
        <f t="shared" si="24"/>
        <v>30.761333333333333</v>
      </c>
      <c r="K503" s="4">
        <f>Table39[[#This Row],[RN Hours Contract (W/ Admin, DON)]]/Table39[[#This Row],[RN Hours (w/ Admin, DON)]]</f>
        <v>0.19700730384092088</v>
      </c>
      <c r="L503" s="3">
        <v>124.67644444444444</v>
      </c>
      <c r="M503" s="3">
        <v>30.761333333333333</v>
      </c>
      <c r="N503" s="4">
        <f>Table39[[#This Row],[RN Hours Contract]]/Table39[[#This Row],[RN Hours]]</f>
        <v>0.24672931178303306</v>
      </c>
      <c r="O503" s="3">
        <v>26.044444444444444</v>
      </c>
      <c r="P503" s="3">
        <v>0</v>
      </c>
      <c r="Q503" s="4">
        <f>Table39[[#This Row],[RN Admin Hours Contract]]/Table39[[#This Row],[RN Admin Hours]]</f>
        <v>0</v>
      </c>
      <c r="R503" s="3">
        <v>5.4222222222222225</v>
      </c>
      <c r="S503" s="3">
        <v>0</v>
      </c>
      <c r="T503" s="4">
        <f>Table39[[#This Row],[RN DON Hours Contract]]/Table39[[#This Row],[RN DON Hours]]</f>
        <v>0</v>
      </c>
      <c r="U503" s="3">
        <f>SUM(Table39[[#This Row],[LPN Hours]], Table39[[#This Row],[LPN Admin Hours]])</f>
        <v>82.213222222222214</v>
      </c>
      <c r="V503" s="3">
        <f>Table39[[#This Row],[LPN Hours Contract]]+Table39[[#This Row],[LPN Admin Hours Contract]]</f>
        <v>24.731777777777779</v>
      </c>
      <c r="W503" s="4">
        <f t="shared" si="25"/>
        <v>0.30082482001408267</v>
      </c>
      <c r="X503" s="3">
        <v>82.213222222222214</v>
      </c>
      <c r="Y503" s="3">
        <v>24.731777777777779</v>
      </c>
      <c r="Z503" s="4">
        <f>Table39[[#This Row],[LPN Hours Contract]]/Table39[[#This Row],[LPN Hours]]</f>
        <v>0.30082482001408267</v>
      </c>
      <c r="AA503" s="3">
        <v>0</v>
      </c>
      <c r="AB503" s="3">
        <v>0</v>
      </c>
      <c r="AC503" s="4">
        <v>0</v>
      </c>
      <c r="AD503" s="3">
        <f>SUM(Table39[[#This Row],[CNA Hours]], Table39[[#This Row],[NA in Training Hours]], Table39[[#This Row],[Med Aide/Tech Hours]])</f>
        <v>236.63444444444445</v>
      </c>
      <c r="AE503" s="3">
        <f>SUM(Table39[[#This Row],[CNA Hours Contract]], Table39[[#This Row],[NA in Training Hours Contract]], Table39[[#This Row],[Med Aide/Tech Hours Contract]])</f>
        <v>66.176777777777772</v>
      </c>
      <c r="AF503" s="4">
        <f>Table39[[#This Row],[CNA/NA/Med Aide Contract Hours]]/Table39[[#This Row],[Total CNA, NA in Training, Med Aide/Tech Hours]]</f>
        <v>0.2796582633316273</v>
      </c>
      <c r="AG503" s="3">
        <v>222.09922222222224</v>
      </c>
      <c r="AH503" s="3">
        <v>66.176777777777772</v>
      </c>
      <c r="AI503" s="4">
        <f>Table39[[#This Row],[CNA Hours Contract]]/Table39[[#This Row],[CNA Hours]]</f>
        <v>0.29796042109307497</v>
      </c>
      <c r="AJ503" s="3">
        <v>14.535222222222218</v>
      </c>
      <c r="AK503" s="3">
        <v>0</v>
      </c>
      <c r="AL503" s="4">
        <f>Table39[[#This Row],[NA in Training Hours Contract]]/Table39[[#This Row],[NA in Training Hours]]</f>
        <v>0</v>
      </c>
      <c r="AM503" s="3">
        <v>0</v>
      </c>
      <c r="AN503" s="3">
        <v>0</v>
      </c>
      <c r="AO503" s="4">
        <v>0</v>
      </c>
      <c r="AP503" s="1" t="s">
        <v>501</v>
      </c>
      <c r="AQ503" s="1">
        <v>3</v>
      </c>
    </row>
    <row r="504" spans="1:43" x14ac:dyDescent="0.2">
      <c r="A504" s="1" t="s">
        <v>681</v>
      </c>
      <c r="B504" s="1" t="s">
        <v>1188</v>
      </c>
      <c r="C504" s="1" t="s">
        <v>1532</v>
      </c>
      <c r="D504" s="1" t="s">
        <v>1688</v>
      </c>
      <c r="E504" s="3">
        <v>38.466666666666669</v>
      </c>
      <c r="F504" s="3">
        <f t="shared" si="23"/>
        <v>115.25833333333334</v>
      </c>
      <c r="G504" s="3">
        <f>SUM(Table39[[#This Row],[RN Hours Contract (W/ Admin, DON)]], Table39[[#This Row],[LPN Contract Hours (w/ Admin)]], Table39[[#This Row],[CNA/NA/Med Aide Contract Hours]])</f>
        <v>7.5250000000000004</v>
      </c>
      <c r="H504" s="4">
        <f>Table39[[#This Row],[Total Contract Hours]]/Table39[[#This Row],[Total Hours Nurse Staffing]]</f>
        <v>6.5288120887860596E-2</v>
      </c>
      <c r="I504" s="3">
        <f>SUM(Table39[[#This Row],[RN Hours]], Table39[[#This Row],[RN Admin Hours]], Table39[[#This Row],[RN DON Hours]])</f>
        <v>30.541666666666664</v>
      </c>
      <c r="J504" s="3">
        <f t="shared" si="24"/>
        <v>7.0055555555555555</v>
      </c>
      <c r="K504" s="4">
        <f>Table39[[#This Row],[RN Hours Contract (W/ Admin, DON)]]/Table39[[#This Row],[RN Hours (w/ Admin, DON)]]</f>
        <v>0.22937698954070035</v>
      </c>
      <c r="L504" s="3">
        <v>21.433333333333334</v>
      </c>
      <c r="M504" s="3">
        <v>1.4944444444444445</v>
      </c>
      <c r="N504" s="4">
        <f>Table39[[#This Row],[RN Hours Contract]]/Table39[[#This Row],[RN Hours]]</f>
        <v>6.9725246241575944E-2</v>
      </c>
      <c r="O504" s="3">
        <v>5.5111111111111111</v>
      </c>
      <c r="P504" s="3">
        <v>5.5111111111111111</v>
      </c>
      <c r="Q504" s="4">
        <f>Table39[[#This Row],[RN Admin Hours Contract]]/Table39[[#This Row],[RN Admin Hours]]</f>
        <v>1</v>
      </c>
      <c r="R504" s="3">
        <v>3.5972222222222223</v>
      </c>
      <c r="S504" s="3">
        <v>0</v>
      </c>
      <c r="T504" s="4">
        <f>Table39[[#This Row],[RN DON Hours Contract]]/Table39[[#This Row],[RN DON Hours]]</f>
        <v>0</v>
      </c>
      <c r="U504" s="3">
        <f>SUM(Table39[[#This Row],[LPN Hours]], Table39[[#This Row],[LPN Admin Hours]])</f>
        <v>16.888888888888889</v>
      </c>
      <c r="V504" s="3">
        <f>Table39[[#This Row],[LPN Hours Contract]]+Table39[[#This Row],[LPN Admin Hours Contract]]</f>
        <v>0.51944444444444449</v>
      </c>
      <c r="W504" s="4">
        <f t="shared" si="25"/>
        <v>3.0756578947368423E-2</v>
      </c>
      <c r="X504" s="3">
        <v>16.888888888888889</v>
      </c>
      <c r="Y504" s="3">
        <v>0.51944444444444449</v>
      </c>
      <c r="Z504" s="4">
        <f>Table39[[#This Row],[LPN Hours Contract]]/Table39[[#This Row],[LPN Hours]]</f>
        <v>3.0756578947368423E-2</v>
      </c>
      <c r="AA504" s="3">
        <v>0</v>
      </c>
      <c r="AB504" s="3">
        <v>0</v>
      </c>
      <c r="AC504" s="4">
        <v>0</v>
      </c>
      <c r="AD504" s="3">
        <f>SUM(Table39[[#This Row],[CNA Hours]], Table39[[#This Row],[NA in Training Hours]], Table39[[#This Row],[Med Aide/Tech Hours]])</f>
        <v>67.827777777777783</v>
      </c>
      <c r="AE504" s="3">
        <f>SUM(Table39[[#This Row],[CNA Hours Contract]], Table39[[#This Row],[NA in Training Hours Contract]], Table39[[#This Row],[Med Aide/Tech Hours Contract]])</f>
        <v>0</v>
      </c>
      <c r="AF504" s="4">
        <f>Table39[[#This Row],[CNA/NA/Med Aide Contract Hours]]/Table39[[#This Row],[Total CNA, NA in Training, Med Aide/Tech Hours]]</f>
        <v>0</v>
      </c>
      <c r="AG504" s="3">
        <v>67.827777777777783</v>
      </c>
      <c r="AH504" s="3">
        <v>0</v>
      </c>
      <c r="AI504" s="4">
        <f>Table39[[#This Row],[CNA Hours Contract]]/Table39[[#This Row],[CNA Hours]]</f>
        <v>0</v>
      </c>
      <c r="AJ504" s="3">
        <v>0</v>
      </c>
      <c r="AK504" s="3">
        <v>0</v>
      </c>
      <c r="AL504" s="4">
        <v>0</v>
      </c>
      <c r="AM504" s="3">
        <v>0</v>
      </c>
      <c r="AN504" s="3">
        <v>0</v>
      </c>
      <c r="AO504" s="4">
        <v>0</v>
      </c>
      <c r="AP504" s="1" t="s">
        <v>502</v>
      </c>
      <c r="AQ504" s="1">
        <v>3</v>
      </c>
    </row>
    <row r="505" spans="1:43" x14ac:dyDescent="0.2">
      <c r="A505" s="1" t="s">
        <v>681</v>
      </c>
      <c r="B505" s="1" t="s">
        <v>1189</v>
      </c>
      <c r="C505" s="1" t="s">
        <v>1653</v>
      </c>
      <c r="D505" s="1" t="s">
        <v>1748</v>
      </c>
      <c r="E505" s="3">
        <v>153.5888888888889</v>
      </c>
      <c r="F505" s="3">
        <f t="shared" si="23"/>
        <v>600.0675555555556</v>
      </c>
      <c r="G505" s="3">
        <f>SUM(Table39[[#This Row],[RN Hours Contract (W/ Admin, DON)]], Table39[[#This Row],[LPN Contract Hours (w/ Admin)]], Table39[[#This Row],[CNA/NA/Med Aide Contract Hours]])</f>
        <v>2.7472222222222222</v>
      </c>
      <c r="H505" s="4">
        <f>Table39[[#This Row],[Total Contract Hours]]/Table39[[#This Row],[Total Hours Nurse Staffing]]</f>
        <v>4.5781882336211029E-3</v>
      </c>
      <c r="I505" s="3">
        <f>SUM(Table39[[#This Row],[RN Hours]], Table39[[#This Row],[RN Admin Hours]], Table39[[#This Row],[RN DON Hours]])</f>
        <v>115.35</v>
      </c>
      <c r="J505" s="3">
        <f t="shared" si="24"/>
        <v>0</v>
      </c>
      <c r="K505" s="4">
        <f>Table39[[#This Row],[RN Hours Contract (W/ Admin, DON)]]/Table39[[#This Row],[RN Hours (w/ Admin, DON)]]</f>
        <v>0</v>
      </c>
      <c r="L505" s="3">
        <v>69.474999999999994</v>
      </c>
      <c r="M505" s="3">
        <v>0</v>
      </c>
      <c r="N505" s="4">
        <f>Table39[[#This Row],[RN Hours Contract]]/Table39[[#This Row],[RN Hours]]</f>
        <v>0</v>
      </c>
      <c r="O505" s="3">
        <v>40.236111111111114</v>
      </c>
      <c r="P505" s="3">
        <v>0</v>
      </c>
      <c r="Q505" s="4">
        <f>Table39[[#This Row],[RN Admin Hours Contract]]/Table39[[#This Row],[RN Admin Hours]]</f>
        <v>0</v>
      </c>
      <c r="R505" s="3">
        <v>5.6388888888888893</v>
      </c>
      <c r="S505" s="3">
        <v>0</v>
      </c>
      <c r="T505" s="4">
        <f>Table39[[#This Row],[RN DON Hours Contract]]/Table39[[#This Row],[RN DON Hours]]</f>
        <v>0</v>
      </c>
      <c r="U505" s="3">
        <f>SUM(Table39[[#This Row],[LPN Hours]], Table39[[#This Row],[LPN Admin Hours]])</f>
        <v>150.26666666666668</v>
      </c>
      <c r="V505" s="3">
        <f>Table39[[#This Row],[LPN Hours Contract]]+Table39[[#This Row],[LPN Admin Hours Contract]]</f>
        <v>2.7472222222222222</v>
      </c>
      <c r="W505" s="4">
        <f t="shared" si="25"/>
        <v>1.8282312925170068E-2</v>
      </c>
      <c r="X505" s="3">
        <v>136.25555555555556</v>
      </c>
      <c r="Y505" s="3">
        <v>2.7472222222222222</v>
      </c>
      <c r="Z505" s="4">
        <f>Table39[[#This Row],[LPN Hours Contract]]/Table39[[#This Row],[LPN Hours]]</f>
        <v>2.0162276767512026E-2</v>
      </c>
      <c r="AA505" s="3">
        <v>14.011111111111111</v>
      </c>
      <c r="AB505" s="3">
        <v>0</v>
      </c>
      <c r="AC505" s="4">
        <f>Table39[[#This Row],[LPN Admin Hours Contract]]/Table39[[#This Row],[LPN Admin Hours]]</f>
        <v>0</v>
      </c>
      <c r="AD505" s="3">
        <f>SUM(Table39[[#This Row],[CNA Hours]], Table39[[#This Row],[NA in Training Hours]], Table39[[#This Row],[Med Aide/Tech Hours]])</f>
        <v>334.45088888888893</v>
      </c>
      <c r="AE505" s="3">
        <f>SUM(Table39[[#This Row],[CNA Hours Contract]], Table39[[#This Row],[NA in Training Hours Contract]], Table39[[#This Row],[Med Aide/Tech Hours Contract]])</f>
        <v>0</v>
      </c>
      <c r="AF505" s="4">
        <f>Table39[[#This Row],[CNA/NA/Med Aide Contract Hours]]/Table39[[#This Row],[Total CNA, NA in Training, Med Aide/Tech Hours]]</f>
        <v>0</v>
      </c>
      <c r="AG505" s="3">
        <v>334.45088888888893</v>
      </c>
      <c r="AH505" s="3">
        <v>0</v>
      </c>
      <c r="AI505" s="4">
        <f>Table39[[#This Row],[CNA Hours Contract]]/Table39[[#This Row],[CNA Hours]]</f>
        <v>0</v>
      </c>
      <c r="AJ505" s="3">
        <v>0</v>
      </c>
      <c r="AK505" s="3">
        <v>0</v>
      </c>
      <c r="AL505" s="4">
        <v>0</v>
      </c>
      <c r="AM505" s="3">
        <v>0</v>
      </c>
      <c r="AN505" s="3">
        <v>0</v>
      </c>
      <c r="AO505" s="4">
        <v>0</v>
      </c>
      <c r="AP505" s="1" t="s">
        <v>503</v>
      </c>
      <c r="AQ505" s="1">
        <v>3</v>
      </c>
    </row>
    <row r="506" spans="1:43" x14ac:dyDescent="0.2">
      <c r="A506" s="1" t="s">
        <v>681</v>
      </c>
      <c r="B506" s="1" t="s">
        <v>1190</v>
      </c>
      <c r="C506" s="1" t="s">
        <v>1425</v>
      </c>
      <c r="D506" s="1" t="s">
        <v>1712</v>
      </c>
      <c r="E506" s="3">
        <v>81.411111111111111</v>
      </c>
      <c r="F506" s="3">
        <f t="shared" si="23"/>
        <v>279.375</v>
      </c>
      <c r="G506" s="3">
        <f>SUM(Table39[[#This Row],[RN Hours Contract (W/ Admin, DON)]], Table39[[#This Row],[LPN Contract Hours (w/ Admin)]], Table39[[#This Row],[CNA/NA/Med Aide Contract Hours]])</f>
        <v>14.583333333333332</v>
      </c>
      <c r="H506" s="4">
        <f>Table39[[#This Row],[Total Contract Hours]]/Table39[[#This Row],[Total Hours Nurse Staffing]]</f>
        <v>5.2199850857568973E-2</v>
      </c>
      <c r="I506" s="3">
        <f>SUM(Table39[[#This Row],[RN Hours]], Table39[[#This Row],[RN Admin Hours]], Table39[[#This Row],[RN DON Hours]])</f>
        <v>52.666666666666657</v>
      </c>
      <c r="J506" s="3">
        <f t="shared" si="24"/>
        <v>2.3055555555555554</v>
      </c>
      <c r="K506" s="4">
        <f>Table39[[#This Row],[RN Hours Contract (W/ Admin, DON)]]/Table39[[#This Row],[RN Hours (w/ Admin, DON)]]</f>
        <v>4.3776371308016884E-2</v>
      </c>
      <c r="L506" s="3">
        <v>36.37222222222222</v>
      </c>
      <c r="M506" s="3">
        <v>2.3055555555555554</v>
      </c>
      <c r="N506" s="4">
        <f>Table39[[#This Row],[RN Hours Contract]]/Table39[[#This Row],[RN Hours]]</f>
        <v>6.338781121124179E-2</v>
      </c>
      <c r="O506" s="3">
        <v>11.727777777777778</v>
      </c>
      <c r="P506" s="3">
        <v>0</v>
      </c>
      <c r="Q506" s="4">
        <f>Table39[[#This Row],[RN Admin Hours Contract]]/Table39[[#This Row],[RN Admin Hours]]</f>
        <v>0</v>
      </c>
      <c r="R506" s="3">
        <v>4.5666666666666664</v>
      </c>
      <c r="S506" s="3">
        <v>0</v>
      </c>
      <c r="T506" s="4">
        <f>Table39[[#This Row],[RN DON Hours Contract]]/Table39[[#This Row],[RN DON Hours]]</f>
        <v>0</v>
      </c>
      <c r="U506" s="3">
        <f>SUM(Table39[[#This Row],[LPN Hours]], Table39[[#This Row],[LPN Admin Hours]])</f>
        <v>91.38055555555556</v>
      </c>
      <c r="V506" s="3">
        <f>Table39[[#This Row],[LPN Hours Contract]]+Table39[[#This Row],[LPN Admin Hours Contract]]</f>
        <v>2.7888888888888888</v>
      </c>
      <c r="W506" s="4">
        <f t="shared" si="25"/>
        <v>3.051950025838222E-2</v>
      </c>
      <c r="X506" s="3">
        <v>91.38055555555556</v>
      </c>
      <c r="Y506" s="3">
        <v>2.7888888888888888</v>
      </c>
      <c r="Z506" s="4">
        <f>Table39[[#This Row],[LPN Hours Contract]]/Table39[[#This Row],[LPN Hours]]</f>
        <v>3.051950025838222E-2</v>
      </c>
      <c r="AA506" s="3">
        <v>0</v>
      </c>
      <c r="AB506" s="3">
        <v>0</v>
      </c>
      <c r="AC506" s="4">
        <v>0</v>
      </c>
      <c r="AD506" s="3">
        <f>SUM(Table39[[#This Row],[CNA Hours]], Table39[[#This Row],[NA in Training Hours]], Table39[[#This Row],[Med Aide/Tech Hours]])</f>
        <v>135.32777777777778</v>
      </c>
      <c r="AE506" s="3">
        <f>SUM(Table39[[#This Row],[CNA Hours Contract]], Table39[[#This Row],[NA in Training Hours Contract]], Table39[[#This Row],[Med Aide/Tech Hours Contract]])</f>
        <v>9.4888888888888889</v>
      </c>
      <c r="AF506" s="4">
        <f>Table39[[#This Row],[CNA/NA/Med Aide Contract Hours]]/Table39[[#This Row],[Total CNA, NA in Training, Med Aide/Tech Hours]]</f>
        <v>7.0117820928609548E-2</v>
      </c>
      <c r="AG506" s="3">
        <v>135.32777777777778</v>
      </c>
      <c r="AH506" s="3">
        <v>9.4888888888888889</v>
      </c>
      <c r="AI506" s="4">
        <f>Table39[[#This Row],[CNA Hours Contract]]/Table39[[#This Row],[CNA Hours]]</f>
        <v>7.0117820928609548E-2</v>
      </c>
      <c r="AJ506" s="3">
        <v>0</v>
      </c>
      <c r="AK506" s="3">
        <v>0</v>
      </c>
      <c r="AL506" s="4">
        <v>0</v>
      </c>
      <c r="AM506" s="3">
        <v>0</v>
      </c>
      <c r="AN506" s="3">
        <v>0</v>
      </c>
      <c r="AO506" s="4">
        <v>0</v>
      </c>
      <c r="AP506" s="1" t="s">
        <v>504</v>
      </c>
      <c r="AQ506" s="1">
        <v>3</v>
      </c>
    </row>
    <row r="507" spans="1:43" x14ac:dyDescent="0.2">
      <c r="A507" s="1" t="s">
        <v>681</v>
      </c>
      <c r="B507" s="1" t="s">
        <v>1191</v>
      </c>
      <c r="C507" s="1" t="s">
        <v>1509</v>
      </c>
      <c r="D507" s="1" t="s">
        <v>1737</v>
      </c>
      <c r="E507" s="3">
        <v>153.96666666666667</v>
      </c>
      <c r="F507" s="3">
        <f t="shared" si="23"/>
        <v>560.12577777777778</v>
      </c>
      <c r="G507" s="3">
        <f>SUM(Table39[[#This Row],[RN Hours Contract (W/ Admin, DON)]], Table39[[#This Row],[LPN Contract Hours (w/ Admin)]], Table39[[#This Row],[CNA/NA/Med Aide Contract Hours]])</f>
        <v>21.988555555555557</v>
      </c>
      <c r="H507" s="4">
        <f>Table39[[#This Row],[Total Contract Hours]]/Table39[[#This Row],[Total Hours Nurse Staffing]]</f>
        <v>3.9256460652091638E-2</v>
      </c>
      <c r="I507" s="3">
        <f>SUM(Table39[[#This Row],[RN Hours]], Table39[[#This Row],[RN Admin Hours]], Table39[[#This Row],[RN DON Hours]])</f>
        <v>92.235888888888894</v>
      </c>
      <c r="J507" s="3">
        <f t="shared" si="24"/>
        <v>0</v>
      </c>
      <c r="K507" s="4">
        <f>Table39[[#This Row],[RN Hours Contract (W/ Admin, DON)]]/Table39[[#This Row],[RN Hours (w/ Admin, DON)]]</f>
        <v>0</v>
      </c>
      <c r="L507" s="3">
        <v>65.135888888888886</v>
      </c>
      <c r="M507" s="3">
        <v>0</v>
      </c>
      <c r="N507" s="4">
        <f>Table39[[#This Row],[RN Hours Contract]]/Table39[[#This Row],[RN Hours]]</f>
        <v>0</v>
      </c>
      <c r="O507" s="3">
        <v>21.6</v>
      </c>
      <c r="P507" s="3">
        <v>0</v>
      </c>
      <c r="Q507" s="4">
        <f>Table39[[#This Row],[RN Admin Hours Contract]]/Table39[[#This Row],[RN Admin Hours]]</f>
        <v>0</v>
      </c>
      <c r="R507" s="3">
        <v>5.5</v>
      </c>
      <c r="S507" s="3">
        <v>0</v>
      </c>
      <c r="T507" s="4">
        <f>Table39[[#This Row],[RN DON Hours Contract]]/Table39[[#This Row],[RN DON Hours]]</f>
        <v>0</v>
      </c>
      <c r="U507" s="3">
        <f>SUM(Table39[[#This Row],[LPN Hours]], Table39[[#This Row],[LPN Admin Hours]])</f>
        <v>151.44244444444445</v>
      </c>
      <c r="V507" s="3">
        <f>Table39[[#This Row],[LPN Hours Contract]]+Table39[[#This Row],[LPN Admin Hours Contract]]</f>
        <v>2.5435555555555549</v>
      </c>
      <c r="W507" s="4">
        <f t="shared" si="25"/>
        <v>1.6795526279877498E-2</v>
      </c>
      <c r="X507" s="3">
        <v>148.56777777777779</v>
      </c>
      <c r="Y507" s="3">
        <v>2.5435555555555549</v>
      </c>
      <c r="Z507" s="4">
        <f>Table39[[#This Row],[LPN Hours Contract]]/Table39[[#This Row],[LPN Hours]]</f>
        <v>1.7120506166283994E-2</v>
      </c>
      <c r="AA507" s="3">
        <v>2.8746666666666671</v>
      </c>
      <c r="AB507" s="3">
        <v>0</v>
      </c>
      <c r="AC507" s="4">
        <f>Table39[[#This Row],[LPN Admin Hours Contract]]/Table39[[#This Row],[LPN Admin Hours]]</f>
        <v>0</v>
      </c>
      <c r="AD507" s="3">
        <f>SUM(Table39[[#This Row],[CNA Hours]], Table39[[#This Row],[NA in Training Hours]], Table39[[#This Row],[Med Aide/Tech Hours]])</f>
        <v>316.44744444444444</v>
      </c>
      <c r="AE507" s="3">
        <f>SUM(Table39[[#This Row],[CNA Hours Contract]], Table39[[#This Row],[NA in Training Hours Contract]], Table39[[#This Row],[Med Aide/Tech Hours Contract]])</f>
        <v>19.445</v>
      </c>
      <c r="AF507" s="4">
        <f>Table39[[#This Row],[CNA/NA/Med Aide Contract Hours]]/Table39[[#This Row],[Total CNA, NA in Training, Med Aide/Tech Hours]]</f>
        <v>6.1447802285582269E-2</v>
      </c>
      <c r="AG507" s="3">
        <v>285.04466666666667</v>
      </c>
      <c r="AH507" s="3">
        <v>19.445</v>
      </c>
      <c r="AI507" s="4">
        <f>Table39[[#This Row],[CNA Hours Contract]]/Table39[[#This Row],[CNA Hours]]</f>
        <v>6.8217378796773365E-2</v>
      </c>
      <c r="AJ507" s="3">
        <v>31.402777777777789</v>
      </c>
      <c r="AK507" s="3">
        <v>0</v>
      </c>
      <c r="AL507" s="4">
        <f>Table39[[#This Row],[NA in Training Hours Contract]]/Table39[[#This Row],[NA in Training Hours]]</f>
        <v>0</v>
      </c>
      <c r="AM507" s="3">
        <v>0</v>
      </c>
      <c r="AN507" s="3">
        <v>0</v>
      </c>
      <c r="AO507" s="4">
        <v>0</v>
      </c>
      <c r="AP507" s="1" t="s">
        <v>505</v>
      </c>
      <c r="AQ507" s="1">
        <v>3</v>
      </c>
    </row>
    <row r="508" spans="1:43" x14ac:dyDescent="0.2">
      <c r="A508" s="1" t="s">
        <v>681</v>
      </c>
      <c r="B508" s="1" t="s">
        <v>1192</v>
      </c>
      <c r="C508" s="1" t="s">
        <v>1422</v>
      </c>
      <c r="D508" s="1" t="s">
        <v>1733</v>
      </c>
      <c r="E508" s="3">
        <v>44.333333333333336</v>
      </c>
      <c r="F508" s="3">
        <f t="shared" si="23"/>
        <v>219.85188888888891</v>
      </c>
      <c r="G508" s="3">
        <f>SUM(Table39[[#This Row],[RN Hours Contract (W/ Admin, DON)]], Table39[[#This Row],[LPN Contract Hours (w/ Admin)]], Table39[[#This Row],[CNA/NA/Med Aide Contract Hours]])</f>
        <v>0</v>
      </c>
      <c r="H508" s="4">
        <f>Table39[[#This Row],[Total Contract Hours]]/Table39[[#This Row],[Total Hours Nurse Staffing]]</f>
        <v>0</v>
      </c>
      <c r="I508" s="3">
        <f>SUM(Table39[[#This Row],[RN Hours]], Table39[[#This Row],[RN Admin Hours]], Table39[[#This Row],[RN DON Hours]])</f>
        <v>56.829555555555558</v>
      </c>
      <c r="J508" s="3">
        <f t="shared" si="24"/>
        <v>0</v>
      </c>
      <c r="K508" s="4">
        <f>Table39[[#This Row],[RN Hours Contract (W/ Admin, DON)]]/Table39[[#This Row],[RN Hours (w/ Admin, DON)]]</f>
        <v>0</v>
      </c>
      <c r="L508" s="3">
        <v>42.496222222222222</v>
      </c>
      <c r="M508" s="3">
        <v>0</v>
      </c>
      <c r="N508" s="4">
        <f>Table39[[#This Row],[RN Hours Contract]]/Table39[[#This Row],[RN Hours]]</f>
        <v>0</v>
      </c>
      <c r="O508" s="3">
        <v>9.25</v>
      </c>
      <c r="P508" s="3">
        <v>0</v>
      </c>
      <c r="Q508" s="4">
        <f>Table39[[#This Row],[RN Admin Hours Contract]]/Table39[[#This Row],[RN Admin Hours]]</f>
        <v>0</v>
      </c>
      <c r="R508" s="3">
        <v>5.083333333333333</v>
      </c>
      <c r="S508" s="3">
        <v>0</v>
      </c>
      <c r="T508" s="4">
        <f>Table39[[#This Row],[RN DON Hours Contract]]/Table39[[#This Row],[RN DON Hours]]</f>
        <v>0</v>
      </c>
      <c r="U508" s="3">
        <f>SUM(Table39[[#This Row],[LPN Hours]], Table39[[#This Row],[LPN Admin Hours]])</f>
        <v>28.026555555555554</v>
      </c>
      <c r="V508" s="3">
        <f>Table39[[#This Row],[LPN Hours Contract]]+Table39[[#This Row],[LPN Admin Hours Contract]]</f>
        <v>0</v>
      </c>
      <c r="W508" s="4">
        <f t="shared" si="25"/>
        <v>0</v>
      </c>
      <c r="X508" s="3">
        <v>28.026555555555554</v>
      </c>
      <c r="Y508" s="3">
        <v>0</v>
      </c>
      <c r="Z508" s="4">
        <f>Table39[[#This Row],[LPN Hours Contract]]/Table39[[#This Row],[LPN Hours]]</f>
        <v>0</v>
      </c>
      <c r="AA508" s="3">
        <v>0</v>
      </c>
      <c r="AB508" s="3">
        <v>0</v>
      </c>
      <c r="AC508" s="4">
        <v>0</v>
      </c>
      <c r="AD508" s="3">
        <f>SUM(Table39[[#This Row],[CNA Hours]], Table39[[#This Row],[NA in Training Hours]], Table39[[#This Row],[Med Aide/Tech Hours]])</f>
        <v>134.99577777777779</v>
      </c>
      <c r="AE508" s="3">
        <f>SUM(Table39[[#This Row],[CNA Hours Contract]], Table39[[#This Row],[NA in Training Hours Contract]], Table39[[#This Row],[Med Aide/Tech Hours Contract]])</f>
        <v>0</v>
      </c>
      <c r="AF508" s="4">
        <f>Table39[[#This Row],[CNA/NA/Med Aide Contract Hours]]/Table39[[#This Row],[Total CNA, NA in Training, Med Aide/Tech Hours]]</f>
        <v>0</v>
      </c>
      <c r="AG508" s="3">
        <v>134.99577777777779</v>
      </c>
      <c r="AH508" s="3">
        <v>0</v>
      </c>
      <c r="AI508" s="4">
        <f>Table39[[#This Row],[CNA Hours Contract]]/Table39[[#This Row],[CNA Hours]]</f>
        <v>0</v>
      </c>
      <c r="AJ508" s="3">
        <v>0</v>
      </c>
      <c r="AK508" s="3">
        <v>0</v>
      </c>
      <c r="AL508" s="4">
        <v>0</v>
      </c>
      <c r="AM508" s="3">
        <v>0</v>
      </c>
      <c r="AN508" s="3">
        <v>0</v>
      </c>
      <c r="AO508" s="4">
        <v>0</v>
      </c>
      <c r="AP508" s="1" t="s">
        <v>506</v>
      </c>
      <c r="AQ508" s="1">
        <v>3</v>
      </c>
    </row>
    <row r="509" spans="1:43" x14ac:dyDescent="0.2">
      <c r="A509" s="1" t="s">
        <v>681</v>
      </c>
      <c r="B509" s="1" t="s">
        <v>1193</v>
      </c>
      <c r="C509" s="1" t="s">
        <v>1536</v>
      </c>
      <c r="D509" s="1" t="s">
        <v>1709</v>
      </c>
      <c r="E509" s="3">
        <v>44.922222222222224</v>
      </c>
      <c r="F509" s="3">
        <f t="shared" si="23"/>
        <v>215.8388888888889</v>
      </c>
      <c r="G509" s="3">
        <f>SUM(Table39[[#This Row],[RN Hours Contract (W/ Admin, DON)]], Table39[[#This Row],[LPN Contract Hours (w/ Admin)]], Table39[[#This Row],[CNA/NA/Med Aide Contract Hours]])</f>
        <v>8</v>
      </c>
      <c r="H509" s="4">
        <f>Table39[[#This Row],[Total Contract Hours]]/Table39[[#This Row],[Total Hours Nurse Staffing]]</f>
        <v>3.7064683019742091E-2</v>
      </c>
      <c r="I509" s="3">
        <f>SUM(Table39[[#This Row],[RN Hours]], Table39[[#This Row],[RN Admin Hours]], Table39[[#This Row],[RN DON Hours]])</f>
        <v>48.87777777777778</v>
      </c>
      <c r="J509" s="3">
        <f t="shared" si="24"/>
        <v>0</v>
      </c>
      <c r="K509" s="4">
        <f>Table39[[#This Row],[RN Hours Contract (W/ Admin, DON)]]/Table39[[#This Row],[RN Hours (w/ Admin, DON)]]</f>
        <v>0</v>
      </c>
      <c r="L509" s="3">
        <v>38.891666666666666</v>
      </c>
      <c r="M509" s="3">
        <v>0</v>
      </c>
      <c r="N509" s="4">
        <f>Table39[[#This Row],[RN Hours Contract]]/Table39[[#This Row],[RN Hours]]</f>
        <v>0</v>
      </c>
      <c r="O509" s="3">
        <v>4.4749999999999996</v>
      </c>
      <c r="P509" s="3">
        <v>0</v>
      </c>
      <c r="Q509" s="4">
        <f>Table39[[#This Row],[RN Admin Hours Contract]]/Table39[[#This Row],[RN Admin Hours]]</f>
        <v>0</v>
      </c>
      <c r="R509" s="3">
        <v>5.5111111111111111</v>
      </c>
      <c r="S509" s="3">
        <v>0</v>
      </c>
      <c r="T509" s="4">
        <f>Table39[[#This Row],[RN DON Hours Contract]]/Table39[[#This Row],[RN DON Hours]]</f>
        <v>0</v>
      </c>
      <c r="U509" s="3">
        <f>SUM(Table39[[#This Row],[LPN Hours]], Table39[[#This Row],[LPN Admin Hours]])</f>
        <v>52.991666666666667</v>
      </c>
      <c r="V509" s="3">
        <f>Table39[[#This Row],[LPN Hours Contract]]+Table39[[#This Row],[LPN Admin Hours Contract]]</f>
        <v>4.8</v>
      </c>
      <c r="W509" s="4">
        <f t="shared" si="25"/>
        <v>9.0580279918226134E-2</v>
      </c>
      <c r="X509" s="3">
        <v>52.991666666666667</v>
      </c>
      <c r="Y509" s="3">
        <v>4.8</v>
      </c>
      <c r="Z509" s="4">
        <f>Table39[[#This Row],[LPN Hours Contract]]/Table39[[#This Row],[LPN Hours]]</f>
        <v>9.0580279918226134E-2</v>
      </c>
      <c r="AA509" s="3">
        <v>0</v>
      </c>
      <c r="AB509" s="3">
        <v>0</v>
      </c>
      <c r="AC509" s="4">
        <v>0</v>
      </c>
      <c r="AD509" s="3">
        <f>SUM(Table39[[#This Row],[CNA Hours]], Table39[[#This Row],[NA in Training Hours]], Table39[[#This Row],[Med Aide/Tech Hours]])</f>
        <v>113.96944444444445</v>
      </c>
      <c r="AE509" s="3">
        <f>SUM(Table39[[#This Row],[CNA Hours Contract]], Table39[[#This Row],[NA in Training Hours Contract]], Table39[[#This Row],[Med Aide/Tech Hours Contract]])</f>
        <v>3.2</v>
      </c>
      <c r="AF509" s="4">
        <f>Table39[[#This Row],[CNA/NA/Med Aide Contract Hours]]/Table39[[#This Row],[Total CNA, NA in Training, Med Aide/Tech Hours]]</f>
        <v>2.8077701138219308E-2</v>
      </c>
      <c r="AG509" s="3">
        <v>113.96944444444445</v>
      </c>
      <c r="AH509" s="3">
        <v>3.2</v>
      </c>
      <c r="AI509" s="4">
        <f>Table39[[#This Row],[CNA Hours Contract]]/Table39[[#This Row],[CNA Hours]]</f>
        <v>2.8077701138219308E-2</v>
      </c>
      <c r="AJ509" s="3">
        <v>0</v>
      </c>
      <c r="AK509" s="3">
        <v>0</v>
      </c>
      <c r="AL509" s="4">
        <v>0</v>
      </c>
      <c r="AM509" s="3">
        <v>0</v>
      </c>
      <c r="AN509" s="3">
        <v>0</v>
      </c>
      <c r="AO509" s="4">
        <v>0</v>
      </c>
      <c r="AP509" s="1" t="s">
        <v>507</v>
      </c>
      <c r="AQ509" s="1">
        <v>3</v>
      </c>
    </row>
    <row r="510" spans="1:43" x14ac:dyDescent="0.2">
      <c r="A510" s="1" t="s">
        <v>681</v>
      </c>
      <c r="B510" s="1" t="s">
        <v>1194</v>
      </c>
      <c r="C510" s="1" t="s">
        <v>1654</v>
      </c>
      <c r="D510" s="1" t="s">
        <v>1688</v>
      </c>
      <c r="E510" s="3">
        <v>114.06666666666666</v>
      </c>
      <c r="F510" s="3">
        <f t="shared" si="23"/>
        <v>353.2068888888889</v>
      </c>
      <c r="G510" s="3">
        <f>SUM(Table39[[#This Row],[RN Hours Contract (W/ Admin, DON)]], Table39[[#This Row],[LPN Contract Hours (w/ Admin)]], Table39[[#This Row],[CNA/NA/Med Aide Contract Hours]])</f>
        <v>31.2167777777778</v>
      </c>
      <c r="H510" s="4">
        <f>Table39[[#This Row],[Total Contract Hours]]/Table39[[#This Row],[Total Hours Nurse Staffing]]</f>
        <v>8.8380999238092187E-2</v>
      </c>
      <c r="I510" s="3">
        <f>SUM(Table39[[#This Row],[RN Hours]], Table39[[#This Row],[RN Admin Hours]], Table39[[#This Row],[RN DON Hours]])</f>
        <v>120.19855555555556</v>
      </c>
      <c r="J510" s="3">
        <f t="shared" si="24"/>
        <v>0</v>
      </c>
      <c r="K510" s="4">
        <f>Table39[[#This Row],[RN Hours Contract (W/ Admin, DON)]]/Table39[[#This Row],[RN Hours (w/ Admin, DON)]]</f>
        <v>0</v>
      </c>
      <c r="L510" s="3">
        <v>97.844888888888903</v>
      </c>
      <c r="M510" s="3">
        <v>0</v>
      </c>
      <c r="N510" s="4">
        <f>Table39[[#This Row],[RN Hours Contract]]/Table39[[#This Row],[RN Hours]]</f>
        <v>0</v>
      </c>
      <c r="O510" s="3">
        <v>16.770333333333333</v>
      </c>
      <c r="P510" s="3">
        <v>0</v>
      </c>
      <c r="Q510" s="4">
        <f>Table39[[#This Row],[RN Admin Hours Contract]]/Table39[[#This Row],[RN Admin Hours]]</f>
        <v>0</v>
      </c>
      <c r="R510" s="3">
        <v>5.583333333333333</v>
      </c>
      <c r="S510" s="3">
        <v>0</v>
      </c>
      <c r="T510" s="4">
        <f>Table39[[#This Row],[RN DON Hours Contract]]/Table39[[#This Row],[RN DON Hours]]</f>
        <v>0</v>
      </c>
      <c r="U510" s="3">
        <f>SUM(Table39[[#This Row],[LPN Hours]], Table39[[#This Row],[LPN Admin Hours]])</f>
        <v>80.850555555555559</v>
      </c>
      <c r="V510" s="3">
        <f>Table39[[#This Row],[LPN Hours Contract]]+Table39[[#This Row],[LPN Admin Hours Contract]]</f>
        <v>0</v>
      </c>
      <c r="W510" s="4">
        <f t="shared" si="25"/>
        <v>0</v>
      </c>
      <c r="X510" s="3">
        <v>75.539333333333332</v>
      </c>
      <c r="Y510" s="3">
        <v>0</v>
      </c>
      <c r="Z510" s="4">
        <f>Table39[[#This Row],[LPN Hours Contract]]/Table39[[#This Row],[LPN Hours]]</f>
        <v>0</v>
      </c>
      <c r="AA510" s="3">
        <v>5.3112222222222227</v>
      </c>
      <c r="AB510" s="3">
        <v>0</v>
      </c>
      <c r="AC510" s="4">
        <f>Table39[[#This Row],[LPN Admin Hours Contract]]/Table39[[#This Row],[LPN Admin Hours]]</f>
        <v>0</v>
      </c>
      <c r="AD510" s="3">
        <f>SUM(Table39[[#This Row],[CNA Hours]], Table39[[#This Row],[NA in Training Hours]], Table39[[#This Row],[Med Aide/Tech Hours]])</f>
        <v>152.15777777777777</v>
      </c>
      <c r="AE510" s="3">
        <f>SUM(Table39[[#This Row],[CNA Hours Contract]], Table39[[#This Row],[NA in Training Hours Contract]], Table39[[#This Row],[Med Aide/Tech Hours Contract]])</f>
        <v>31.2167777777778</v>
      </c>
      <c r="AF510" s="4">
        <f>Table39[[#This Row],[CNA/NA/Med Aide Contract Hours]]/Table39[[#This Row],[Total CNA, NA in Training, Med Aide/Tech Hours]]</f>
        <v>0.20516057893122652</v>
      </c>
      <c r="AG510" s="3">
        <v>127.10522222222221</v>
      </c>
      <c r="AH510" s="3">
        <v>31.2167777777778</v>
      </c>
      <c r="AI510" s="4">
        <f>Table39[[#This Row],[CNA Hours Contract]]/Table39[[#This Row],[CNA Hours]]</f>
        <v>0.24559791668669984</v>
      </c>
      <c r="AJ510" s="3">
        <v>25.052555555555557</v>
      </c>
      <c r="AK510" s="3">
        <v>0</v>
      </c>
      <c r="AL510" s="4">
        <f>Table39[[#This Row],[NA in Training Hours Contract]]/Table39[[#This Row],[NA in Training Hours]]</f>
        <v>0</v>
      </c>
      <c r="AM510" s="3">
        <v>0</v>
      </c>
      <c r="AN510" s="3">
        <v>0</v>
      </c>
      <c r="AO510" s="4">
        <v>0</v>
      </c>
      <c r="AP510" s="1" t="s">
        <v>508</v>
      </c>
      <c r="AQ510" s="1">
        <v>3</v>
      </c>
    </row>
    <row r="511" spans="1:43" x14ac:dyDescent="0.2">
      <c r="A511" s="1" t="s">
        <v>681</v>
      </c>
      <c r="B511" s="1" t="s">
        <v>1195</v>
      </c>
      <c r="C511" s="1" t="s">
        <v>1636</v>
      </c>
      <c r="D511" s="1" t="s">
        <v>1751</v>
      </c>
      <c r="E511" s="3">
        <v>36.87777777777778</v>
      </c>
      <c r="F511" s="3">
        <f t="shared" si="23"/>
        <v>212.10255555555557</v>
      </c>
      <c r="G511" s="3">
        <f>SUM(Table39[[#This Row],[RN Hours Contract (W/ Admin, DON)]], Table39[[#This Row],[LPN Contract Hours (w/ Admin)]], Table39[[#This Row],[CNA/NA/Med Aide Contract Hours]])</f>
        <v>1.9111111111111112</v>
      </c>
      <c r="H511" s="4">
        <f>Table39[[#This Row],[Total Contract Hours]]/Table39[[#This Row],[Total Hours Nurse Staffing]]</f>
        <v>9.0103162882944985E-3</v>
      </c>
      <c r="I511" s="3">
        <f>SUM(Table39[[#This Row],[RN Hours]], Table39[[#This Row],[RN Admin Hours]], Table39[[#This Row],[RN DON Hours]])</f>
        <v>47.606666666666669</v>
      </c>
      <c r="J511" s="3">
        <f t="shared" si="24"/>
        <v>1.9111111111111112</v>
      </c>
      <c r="K511" s="4">
        <f>Table39[[#This Row],[RN Hours Contract (W/ Admin, DON)]]/Table39[[#This Row],[RN Hours (w/ Admin, DON)]]</f>
        <v>4.0143770713718899E-2</v>
      </c>
      <c r="L511" s="3">
        <v>36.537666666666667</v>
      </c>
      <c r="M511" s="3">
        <v>0</v>
      </c>
      <c r="N511" s="4">
        <f>Table39[[#This Row],[RN Hours Contract]]/Table39[[#This Row],[RN Hours]]</f>
        <v>0</v>
      </c>
      <c r="O511" s="3">
        <v>5.8467777777777794</v>
      </c>
      <c r="P511" s="3">
        <v>1.9111111111111112</v>
      </c>
      <c r="Q511" s="4">
        <f>Table39[[#This Row],[RN Admin Hours Contract]]/Table39[[#This Row],[RN Admin Hours]]</f>
        <v>0.32686570000570109</v>
      </c>
      <c r="R511" s="3">
        <v>5.2222222222222223</v>
      </c>
      <c r="S511" s="3">
        <v>0</v>
      </c>
      <c r="T511" s="4">
        <f>Table39[[#This Row],[RN DON Hours Contract]]/Table39[[#This Row],[RN DON Hours]]</f>
        <v>0</v>
      </c>
      <c r="U511" s="3">
        <f>SUM(Table39[[#This Row],[LPN Hours]], Table39[[#This Row],[LPN Admin Hours]])</f>
        <v>49.189444444444447</v>
      </c>
      <c r="V511" s="3">
        <f>Table39[[#This Row],[LPN Hours Contract]]+Table39[[#This Row],[LPN Admin Hours Contract]]</f>
        <v>0</v>
      </c>
      <c r="W511" s="4">
        <f t="shared" si="25"/>
        <v>0</v>
      </c>
      <c r="X511" s="3">
        <v>49.189444444444447</v>
      </c>
      <c r="Y511" s="3">
        <v>0</v>
      </c>
      <c r="Z511" s="4">
        <f>Table39[[#This Row],[LPN Hours Contract]]/Table39[[#This Row],[LPN Hours]]</f>
        <v>0</v>
      </c>
      <c r="AA511" s="3">
        <v>0</v>
      </c>
      <c r="AB511" s="3">
        <v>0</v>
      </c>
      <c r="AC511" s="4">
        <v>0</v>
      </c>
      <c r="AD511" s="3">
        <f>SUM(Table39[[#This Row],[CNA Hours]], Table39[[#This Row],[NA in Training Hours]], Table39[[#This Row],[Med Aide/Tech Hours]])</f>
        <v>115.30644444444444</v>
      </c>
      <c r="AE511" s="3">
        <f>SUM(Table39[[#This Row],[CNA Hours Contract]], Table39[[#This Row],[NA in Training Hours Contract]], Table39[[#This Row],[Med Aide/Tech Hours Contract]])</f>
        <v>0</v>
      </c>
      <c r="AF511" s="4">
        <f>Table39[[#This Row],[CNA/NA/Med Aide Contract Hours]]/Table39[[#This Row],[Total CNA, NA in Training, Med Aide/Tech Hours]]</f>
        <v>0</v>
      </c>
      <c r="AG511" s="3">
        <v>115.30644444444444</v>
      </c>
      <c r="AH511" s="3">
        <v>0</v>
      </c>
      <c r="AI511" s="4">
        <f>Table39[[#This Row],[CNA Hours Contract]]/Table39[[#This Row],[CNA Hours]]</f>
        <v>0</v>
      </c>
      <c r="AJ511" s="3">
        <v>0</v>
      </c>
      <c r="AK511" s="3">
        <v>0</v>
      </c>
      <c r="AL511" s="4">
        <v>0</v>
      </c>
      <c r="AM511" s="3">
        <v>0</v>
      </c>
      <c r="AN511" s="3">
        <v>0</v>
      </c>
      <c r="AO511" s="4">
        <v>0</v>
      </c>
      <c r="AP511" s="1" t="s">
        <v>509</v>
      </c>
      <c r="AQ511" s="1">
        <v>3</v>
      </c>
    </row>
    <row r="512" spans="1:43" x14ac:dyDescent="0.2">
      <c r="A512" s="1" t="s">
        <v>681</v>
      </c>
      <c r="B512" s="1" t="s">
        <v>1196</v>
      </c>
      <c r="C512" s="1" t="s">
        <v>1421</v>
      </c>
      <c r="D512" s="1" t="s">
        <v>1712</v>
      </c>
      <c r="E512" s="3">
        <v>61.777777777777779</v>
      </c>
      <c r="F512" s="3">
        <f t="shared" si="23"/>
        <v>260.63088888888888</v>
      </c>
      <c r="G512" s="3">
        <f>SUM(Table39[[#This Row],[RN Hours Contract (W/ Admin, DON)]], Table39[[#This Row],[LPN Contract Hours (w/ Admin)]], Table39[[#This Row],[CNA/NA/Med Aide Contract Hours]])</f>
        <v>7.1324444444444453</v>
      </c>
      <c r="H512" s="4">
        <f>Table39[[#This Row],[Total Contract Hours]]/Table39[[#This Row],[Total Hours Nurse Staffing]]</f>
        <v>2.736607496851657E-2</v>
      </c>
      <c r="I512" s="3">
        <f>SUM(Table39[[#This Row],[RN Hours]], Table39[[#This Row],[RN Admin Hours]], Table39[[#This Row],[RN DON Hours]])</f>
        <v>45.11855555555556</v>
      </c>
      <c r="J512" s="3">
        <f t="shared" si="24"/>
        <v>3.5018888888888893</v>
      </c>
      <c r="K512" s="4">
        <f>Table39[[#This Row],[RN Hours Contract (W/ Admin, DON)]]/Table39[[#This Row],[RN Hours (w/ Admin, DON)]]</f>
        <v>7.7615270386414068E-2</v>
      </c>
      <c r="L512" s="3">
        <v>30.690777777777779</v>
      </c>
      <c r="M512" s="3">
        <v>3.5018888888888893</v>
      </c>
      <c r="N512" s="4">
        <f>Table39[[#This Row],[RN Hours Contract]]/Table39[[#This Row],[RN Hours]]</f>
        <v>0.11410231810496821</v>
      </c>
      <c r="O512" s="3">
        <v>9.9111111111111114</v>
      </c>
      <c r="P512" s="3">
        <v>0</v>
      </c>
      <c r="Q512" s="4">
        <f>Table39[[#This Row],[RN Admin Hours Contract]]/Table39[[#This Row],[RN Admin Hours]]</f>
        <v>0</v>
      </c>
      <c r="R512" s="3">
        <v>4.5166666666666666</v>
      </c>
      <c r="S512" s="3">
        <v>0</v>
      </c>
      <c r="T512" s="4">
        <f>Table39[[#This Row],[RN DON Hours Contract]]/Table39[[#This Row],[RN DON Hours]]</f>
        <v>0</v>
      </c>
      <c r="U512" s="3">
        <f>SUM(Table39[[#This Row],[LPN Hours]], Table39[[#This Row],[LPN Admin Hours]])</f>
        <v>72.183333333333337</v>
      </c>
      <c r="V512" s="3">
        <f>Table39[[#This Row],[LPN Hours Contract]]+Table39[[#This Row],[LPN Admin Hours Contract]]</f>
        <v>1.3472222222222223</v>
      </c>
      <c r="W512" s="4">
        <f t="shared" si="25"/>
        <v>1.8663895943969829E-2</v>
      </c>
      <c r="X512" s="3">
        <v>69.686444444444447</v>
      </c>
      <c r="Y512" s="3">
        <v>1.3472222222222223</v>
      </c>
      <c r="Z512" s="4">
        <f>Table39[[#This Row],[LPN Hours Contract]]/Table39[[#This Row],[LPN Hours]]</f>
        <v>1.9332629652188054E-2</v>
      </c>
      <c r="AA512" s="3">
        <v>2.4968888888888894</v>
      </c>
      <c r="AB512" s="3">
        <v>0</v>
      </c>
      <c r="AC512" s="4">
        <f>Table39[[#This Row],[LPN Admin Hours Contract]]/Table39[[#This Row],[LPN Admin Hours]]</f>
        <v>0</v>
      </c>
      <c r="AD512" s="3">
        <f>SUM(Table39[[#This Row],[CNA Hours]], Table39[[#This Row],[NA in Training Hours]], Table39[[#This Row],[Med Aide/Tech Hours]])</f>
        <v>143.32900000000001</v>
      </c>
      <c r="AE512" s="3">
        <f>SUM(Table39[[#This Row],[CNA Hours Contract]], Table39[[#This Row],[NA in Training Hours Contract]], Table39[[#This Row],[Med Aide/Tech Hours Contract]])</f>
        <v>2.2833333333333332</v>
      </c>
      <c r="AF512" s="4">
        <f>Table39[[#This Row],[CNA/NA/Med Aide Contract Hours]]/Table39[[#This Row],[Total CNA, NA in Training, Med Aide/Tech Hours]]</f>
        <v>1.5930714184382317E-2</v>
      </c>
      <c r="AG512" s="3">
        <v>143.32900000000001</v>
      </c>
      <c r="AH512" s="3">
        <v>2.2833333333333332</v>
      </c>
      <c r="AI512" s="4">
        <f>Table39[[#This Row],[CNA Hours Contract]]/Table39[[#This Row],[CNA Hours]]</f>
        <v>1.5930714184382317E-2</v>
      </c>
      <c r="AJ512" s="3">
        <v>0</v>
      </c>
      <c r="AK512" s="3">
        <v>0</v>
      </c>
      <c r="AL512" s="4">
        <v>0</v>
      </c>
      <c r="AM512" s="3">
        <v>0</v>
      </c>
      <c r="AN512" s="3">
        <v>0</v>
      </c>
      <c r="AO512" s="4">
        <v>0</v>
      </c>
      <c r="AP512" s="1" t="s">
        <v>510</v>
      </c>
      <c r="AQ512" s="1">
        <v>3</v>
      </c>
    </row>
    <row r="513" spans="1:43" x14ac:dyDescent="0.2">
      <c r="A513" s="1" t="s">
        <v>681</v>
      </c>
      <c r="B513" s="1" t="s">
        <v>1197</v>
      </c>
      <c r="C513" s="1" t="s">
        <v>1467</v>
      </c>
      <c r="D513" s="1" t="s">
        <v>1721</v>
      </c>
      <c r="E513" s="3">
        <v>41.455555555555556</v>
      </c>
      <c r="F513" s="3">
        <f t="shared" si="23"/>
        <v>170.4568888888889</v>
      </c>
      <c r="G513" s="3">
        <f>SUM(Table39[[#This Row],[RN Hours Contract (W/ Admin, DON)]], Table39[[#This Row],[LPN Contract Hours (w/ Admin)]], Table39[[#This Row],[CNA/NA/Med Aide Contract Hours]])</f>
        <v>15.283333333333331</v>
      </c>
      <c r="H513" s="4">
        <f>Table39[[#This Row],[Total Contract Hours]]/Table39[[#This Row],[Total Hours Nurse Staffing]]</f>
        <v>8.9660989549654763E-2</v>
      </c>
      <c r="I513" s="3">
        <f>SUM(Table39[[#This Row],[RN Hours]], Table39[[#This Row],[RN Admin Hours]], Table39[[#This Row],[RN DON Hours]])</f>
        <v>30.261111111111113</v>
      </c>
      <c r="J513" s="3">
        <f t="shared" si="24"/>
        <v>0</v>
      </c>
      <c r="K513" s="4">
        <f>Table39[[#This Row],[RN Hours Contract (W/ Admin, DON)]]/Table39[[#This Row],[RN Hours (w/ Admin, DON)]]</f>
        <v>0</v>
      </c>
      <c r="L513" s="3">
        <v>16.961111111111112</v>
      </c>
      <c r="M513" s="3">
        <v>0</v>
      </c>
      <c r="N513" s="4">
        <f>Table39[[#This Row],[RN Hours Contract]]/Table39[[#This Row],[RN Hours]]</f>
        <v>0</v>
      </c>
      <c r="O513" s="3">
        <v>8.0416666666666661</v>
      </c>
      <c r="P513" s="3">
        <v>0</v>
      </c>
      <c r="Q513" s="4">
        <f>Table39[[#This Row],[RN Admin Hours Contract]]/Table39[[#This Row],[RN Admin Hours]]</f>
        <v>0</v>
      </c>
      <c r="R513" s="3">
        <v>5.2583333333333337</v>
      </c>
      <c r="S513" s="3">
        <v>0</v>
      </c>
      <c r="T513" s="4">
        <f>Table39[[#This Row],[RN DON Hours Contract]]/Table39[[#This Row],[RN DON Hours]]</f>
        <v>0</v>
      </c>
      <c r="U513" s="3">
        <f>SUM(Table39[[#This Row],[LPN Hours]], Table39[[#This Row],[LPN Admin Hours]])</f>
        <v>29.066666666666666</v>
      </c>
      <c r="V513" s="3">
        <f>Table39[[#This Row],[LPN Hours Contract]]+Table39[[#This Row],[LPN Admin Hours Contract]]</f>
        <v>6.05</v>
      </c>
      <c r="W513" s="4">
        <f t="shared" si="25"/>
        <v>0.20814220183486237</v>
      </c>
      <c r="X513" s="3">
        <v>29.066666666666666</v>
      </c>
      <c r="Y513" s="3">
        <v>6.05</v>
      </c>
      <c r="Z513" s="4">
        <f>Table39[[#This Row],[LPN Hours Contract]]/Table39[[#This Row],[LPN Hours]]</f>
        <v>0.20814220183486237</v>
      </c>
      <c r="AA513" s="3">
        <v>0</v>
      </c>
      <c r="AB513" s="3">
        <v>0</v>
      </c>
      <c r="AC513" s="4">
        <v>0</v>
      </c>
      <c r="AD513" s="3">
        <f>SUM(Table39[[#This Row],[CNA Hours]], Table39[[#This Row],[NA in Training Hours]], Table39[[#This Row],[Med Aide/Tech Hours]])</f>
        <v>111.12911111111111</v>
      </c>
      <c r="AE513" s="3">
        <f>SUM(Table39[[#This Row],[CNA Hours Contract]], Table39[[#This Row],[NA in Training Hours Contract]], Table39[[#This Row],[Med Aide/Tech Hours Contract]])</f>
        <v>9.2333333333333325</v>
      </c>
      <c r="AF513" s="4">
        <f>Table39[[#This Row],[CNA/NA/Med Aide Contract Hours]]/Table39[[#This Row],[Total CNA, NA in Training, Med Aide/Tech Hours]]</f>
        <v>8.308653998052315E-2</v>
      </c>
      <c r="AG513" s="3">
        <v>111.12911111111111</v>
      </c>
      <c r="AH513" s="3">
        <v>9.2333333333333325</v>
      </c>
      <c r="AI513" s="4">
        <f>Table39[[#This Row],[CNA Hours Contract]]/Table39[[#This Row],[CNA Hours]]</f>
        <v>8.308653998052315E-2</v>
      </c>
      <c r="AJ513" s="3">
        <v>0</v>
      </c>
      <c r="AK513" s="3">
        <v>0</v>
      </c>
      <c r="AL513" s="4">
        <v>0</v>
      </c>
      <c r="AM513" s="3">
        <v>0</v>
      </c>
      <c r="AN513" s="3">
        <v>0</v>
      </c>
      <c r="AO513" s="4">
        <v>0</v>
      </c>
      <c r="AP513" s="1" t="s">
        <v>511</v>
      </c>
      <c r="AQ513" s="1">
        <v>3</v>
      </c>
    </row>
    <row r="514" spans="1:43" x14ac:dyDescent="0.2">
      <c r="A514" s="1" t="s">
        <v>681</v>
      </c>
      <c r="B514" s="1" t="s">
        <v>1198</v>
      </c>
      <c r="C514" s="1" t="s">
        <v>1443</v>
      </c>
      <c r="D514" s="1" t="s">
        <v>1727</v>
      </c>
      <c r="E514" s="3">
        <v>99.4</v>
      </c>
      <c r="F514" s="3">
        <f t="shared" ref="F514:F577" si="26">SUM(I514,U514,AD514)</f>
        <v>386.83977777777773</v>
      </c>
      <c r="G514" s="3">
        <f>SUM(Table39[[#This Row],[RN Hours Contract (W/ Admin, DON)]], Table39[[#This Row],[LPN Contract Hours (w/ Admin)]], Table39[[#This Row],[CNA/NA/Med Aide Contract Hours]])</f>
        <v>34.844333333333338</v>
      </c>
      <c r="H514" s="4">
        <f>Table39[[#This Row],[Total Contract Hours]]/Table39[[#This Row],[Total Hours Nurse Staffing]]</f>
        <v>9.0074328791879987E-2</v>
      </c>
      <c r="I514" s="3">
        <f>SUM(Table39[[#This Row],[RN Hours]], Table39[[#This Row],[RN Admin Hours]], Table39[[#This Row],[RN DON Hours]])</f>
        <v>55.842111111111123</v>
      </c>
      <c r="J514" s="3">
        <f t="shared" si="24"/>
        <v>2.0324444444444443</v>
      </c>
      <c r="K514" s="4">
        <f>Table39[[#This Row],[RN Hours Contract (W/ Admin, DON)]]/Table39[[#This Row],[RN Hours (w/ Admin, DON)]]</f>
        <v>3.639626804940118E-2</v>
      </c>
      <c r="L514" s="3">
        <v>16.594222222222221</v>
      </c>
      <c r="M514" s="3">
        <v>2.0324444444444443</v>
      </c>
      <c r="N514" s="4">
        <f>Table39[[#This Row],[RN Hours Contract]]/Table39[[#This Row],[RN Hours]]</f>
        <v>0.12247904223692316</v>
      </c>
      <c r="O514" s="3">
        <v>34.181222222222239</v>
      </c>
      <c r="P514" s="3">
        <v>0</v>
      </c>
      <c r="Q514" s="4">
        <f>Table39[[#This Row],[RN Admin Hours Contract]]/Table39[[#This Row],[RN Admin Hours]]</f>
        <v>0</v>
      </c>
      <c r="R514" s="3">
        <v>5.0666666666666664</v>
      </c>
      <c r="S514" s="3">
        <v>0</v>
      </c>
      <c r="T514" s="4">
        <f>Table39[[#This Row],[RN DON Hours Contract]]/Table39[[#This Row],[RN DON Hours]]</f>
        <v>0</v>
      </c>
      <c r="U514" s="3">
        <f>SUM(Table39[[#This Row],[LPN Hours]], Table39[[#This Row],[LPN Admin Hours]])</f>
        <v>105.47988888888889</v>
      </c>
      <c r="V514" s="3">
        <f>Table39[[#This Row],[LPN Hours Contract]]+Table39[[#This Row],[LPN Admin Hours Contract]]</f>
        <v>20.68277777777778</v>
      </c>
      <c r="W514" s="4">
        <f t="shared" si="25"/>
        <v>0.19608266557395354</v>
      </c>
      <c r="X514" s="3">
        <v>105.47988888888889</v>
      </c>
      <c r="Y514" s="3">
        <v>20.68277777777778</v>
      </c>
      <c r="Z514" s="4">
        <f>Table39[[#This Row],[LPN Hours Contract]]/Table39[[#This Row],[LPN Hours]]</f>
        <v>0.19608266557395354</v>
      </c>
      <c r="AA514" s="3">
        <v>0</v>
      </c>
      <c r="AB514" s="3">
        <v>0</v>
      </c>
      <c r="AC514" s="4">
        <v>0</v>
      </c>
      <c r="AD514" s="3">
        <f>SUM(Table39[[#This Row],[CNA Hours]], Table39[[#This Row],[NA in Training Hours]], Table39[[#This Row],[Med Aide/Tech Hours]])</f>
        <v>225.51777777777775</v>
      </c>
      <c r="AE514" s="3">
        <f>SUM(Table39[[#This Row],[CNA Hours Contract]], Table39[[#This Row],[NA in Training Hours Contract]], Table39[[#This Row],[Med Aide/Tech Hours Contract]])</f>
        <v>12.129111111111113</v>
      </c>
      <c r="AF514" s="4">
        <f>Table39[[#This Row],[CNA/NA/Med Aide Contract Hours]]/Table39[[#This Row],[Total CNA, NA in Training, Med Aide/Tech Hours]]</f>
        <v>5.3783392292305131E-2</v>
      </c>
      <c r="AG514" s="3">
        <v>225.51777777777775</v>
      </c>
      <c r="AH514" s="3">
        <v>12.129111111111113</v>
      </c>
      <c r="AI514" s="4">
        <f>Table39[[#This Row],[CNA Hours Contract]]/Table39[[#This Row],[CNA Hours]]</f>
        <v>5.3783392292305131E-2</v>
      </c>
      <c r="AJ514" s="3">
        <v>0</v>
      </c>
      <c r="AK514" s="3">
        <v>0</v>
      </c>
      <c r="AL514" s="4">
        <v>0</v>
      </c>
      <c r="AM514" s="3">
        <v>0</v>
      </c>
      <c r="AN514" s="3">
        <v>0</v>
      </c>
      <c r="AO514" s="4">
        <v>0</v>
      </c>
      <c r="AP514" s="1" t="s">
        <v>512</v>
      </c>
      <c r="AQ514" s="1">
        <v>3</v>
      </c>
    </row>
    <row r="515" spans="1:43" x14ac:dyDescent="0.2">
      <c r="A515" s="1" t="s">
        <v>681</v>
      </c>
      <c r="B515" s="1" t="s">
        <v>1199</v>
      </c>
      <c r="C515" s="1" t="s">
        <v>1420</v>
      </c>
      <c r="D515" s="1" t="s">
        <v>1714</v>
      </c>
      <c r="E515" s="3">
        <v>42.888888888888886</v>
      </c>
      <c r="F515" s="3">
        <f t="shared" si="26"/>
        <v>173.30444444444444</v>
      </c>
      <c r="G515" s="3">
        <f>SUM(Table39[[#This Row],[RN Hours Contract (W/ Admin, DON)]], Table39[[#This Row],[LPN Contract Hours (w/ Admin)]], Table39[[#This Row],[CNA/NA/Med Aide Contract Hours]])</f>
        <v>25.358888888888892</v>
      </c>
      <c r="H515" s="4">
        <f>Table39[[#This Row],[Total Contract Hours]]/Table39[[#This Row],[Total Hours Nurse Staffing]]</f>
        <v>0.14632566966289254</v>
      </c>
      <c r="I515" s="3">
        <f>SUM(Table39[[#This Row],[RN Hours]], Table39[[#This Row],[RN Admin Hours]], Table39[[#This Row],[RN DON Hours]])</f>
        <v>32.678888888888892</v>
      </c>
      <c r="J515" s="3">
        <f t="shared" si="24"/>
        <v>0.74111111111111116</v>
      </c>
      <c r="K515" s="4">
        <f>Table39[[#This Row],[RN Hours Contract (W/ Admin, DON)]]/Table39[[#This Row],[RN Hours (w/ Admin, DON)]]</f>
        <v>2.2678589643330724E-2</v>
      </c>
      <c r="L515" s="3">
        <v>20.14</v>
      </c>
      <c r="M515" s="3">
        <v>0.74111111111111116</v>
      </c>
      <c r="N515" s="4">
        <f>Table39[[#This Row],[RN Hours Contract]]/Table39[[#This Row],[RN Hours]]</f>
        <v>3.679796976718526E-2</v>
      </c>
      <c r="O515" s="3">
        <v>7.0277777777777777</v>
      </c>
      <c r="P515" s="3">
        <v>0</v>
      </c>
      <c r="Q515" s="4">
        <f>Table39[[#This Row],[RN Admin Hours Contract]]/Table39[[#This Row],[RN Admin Hours]]</f>
        <v>0</v>
      </c>
      <c r="R515" s="3">
        <v>5.5111111111111111</v>
      </c>
      <c r="S515" s="3">
        <v>0</v>
      </c>
      <c r="T515" s="4">
        <f>Table39[[#This Row],[RN DON Hours Contract]]/Table39[[#This Row],[RN DON Hours]]</f>
        <v>0</v>
      </c>
      <c r="U515" s="3">
        <f>SUM(Table39[[#This Row],[LPN Hours]], Table39[[#This Row],[LPN Admin Hours]])</f>
        <v>37.894444444444446</v>
      </c>
      <c r="V515" s="3">
        <f>Table39[[#This Row],[LPN Hours Contract]]+Table39[[#This Row],[LPN Admin Hours Contract]]</f>
        <v>7.9299999999999971</v>
      </c>
      <c r="W515" s="4">
        <f t="shared" si="25"/>
        <v>0.20926550359184862</v>
      </c>
      <c r="X515" s="3">
        <v>37.894444444444446</v>
      </c>
      <c r="Y515" s="3">
        <v>7.9299999999999971</v>
      </c>
      <c r="Z515" s="4">
        <f>Table39[[#This Row],[LPN Hours Contract]]/Table39[[#This Row],[LPN Hours]]</f>
        <v>0.20926550359184862</v>
      </c>
      <c r="AA515" s="3">
        <v>0</v>
      </c>
      <c r="AB515" s="3">
        <v>0</v>
      </c>
      <c r="AC515" s="4">
        <v>0</v>
      </c>
      <c r="AD515" s="3">
        <f>SUM(Table39[[#This Row],[CNA Hours]], Table39[[#This Row],[NA in Training Hours]], Table39[[#This Row],[Med Aide/Tech Hours]])</f>
        <v>102.7311111111111</v>
      </c>
      <c r="AE515" s="3">
        <f>SUM(Table39[[#This Row],[CNA Hours Contract]], Table39[[#This Row],[NA in Training Hours Contract]], Table39[[#This Row],[Med Aide/Tech Hours Contract]])</f>
        <v>16.687777777777782</v>
      </c>
      <c r="AF515" s="4">
        <f>Table39[[#This Row],[CNA/NA/Med Aide Contract Hours]]/Table39[[#This Row],[Total CNA, NA in Training, Med Aide/Tech Hours]]</f>
        <v>0.16244132470959793</v>
      </c>
      <c r="AG515" s="3">
        <v>102.7311111111111</v>
      </c>
      <c r="AH515" s="3">
        <v>16.687777777777782</v>
      </c>
      <c r="AI515" s="4">
        <f>Table39[[#This Row],[CNA Hours Contract]]/Table39[[#This Row],[CNA Hours]]</f>
        <v>0.16244132470959793</v>
      </c>
      <c r="AJ515" s="3">
        <v>0</v>
      </c>
      <c r="AK515" s="3">
        <v>0</v>
      </c>
      <c r="AL515" s="4">
        <v>0</v>
      </c>
      <c r="AM515" s="3">
        <v>0</v>
      </c>
      <c r="AN515" s="3">
        <v>0</v>
      </c>
      <c r="AO515" s="4">
        <v>0</v>
      </c>
      <c r="AP515" s="1" t="s">
        <v>513</v>
      </c>
      <c r="AQ515" s="1">
        <v>3</v>
      </c>
    </row>
    <row r="516" spans="1:43" x14ac:dyDescent="0.2">
      <c r="A516" s="1" t="s">
        <v>681</v>
      </c>
      <c r="B516" s="1" t="s">
        <v>1200</v>
      </c>
      <c r="C516" s="1" t="s">
        <v>1598</v>
      </c>
      <c r="D516" s="1" t="s">
        <v>1694</v>
      </c>
      <c r="E516" s="3">
        <v>74.7</v>
      </c>
      <c r="F516" s="3">
        <f t="shared" si="26"/>
        <v>318.03466666666668</v>
      </c>
      <c r="G516" s="3">
        <f>SUM(Table39[[#This Row],[RN Hours Contract (W/ Admin, DON)]], Table39[[#This Row],[LPN Contract Hours (w/ Admin)]], Table39[[#This Row],[CNA/NA/Med Aide Contract Hours]])</f>
        <v>68.36966666666666</v>
      </c>
      <c r="H516" s="4">
        <f>Table39[[#This Row],[Total Contract Hours]]/Table39[[#This Row],[Total Hours Nurse Staffing]]</f>
        <v>0.21497551629591741</v>
      </c>
      <c r="I516" s="3">
        <f>SUM(Table39[[#This Row],[RN Hours]], Table39[[#This Row],[RN Admin Hours]], Table39[[#This Row],[RN DON Hours]])</f>
        <v>74.278333333333336</v>
      </c>
      <c r="J516" s="3">
        <f t="shared" si="24"/>
        <v>5.9777777777777779</v>
      </c>
      <c r="K516" s="4">
        <f>Table39[[#This Row],[RN Hours Contract (W/ Admin, DON)]]/Table39[[#This Row],[RN Hours (w/ Admin, DON)]]</f>
        <v>8.0478081689740535E-2</v>
      </c>
      <c r="L516" s="3">
        <v>33.344999999999999</v>
      </c>
      <c r="M516" s="3">
        <v>4.8083333333333336</v>
      </c>
      <c r="N516" s="4">
        <f>Table39[[#This Row],[RN Hours Contract]]/Table39[[#This Row],[RN Hours]]</f>
        <v>0.14419953016444245</v>
      </c>
      <c r="O516" s="3">
        <v>40.13333333333334</v>
      </c>
      <c r="P516" s="3">
        <v>1.1694444444444445</v>
      </c>
      <c r="Q516" s="4">
        <f>Table39[[#This Row],[RN Admin Hours Contract]]/Table39[[#This Row],[RN Admin Hours]]</f>
        <v>2.9138981173864893E-2</v>
      </c>
      <c r="R516" s="3">
        <v>0.8</v>
      </c>
      <c r="S516" s="3">
        <v>0</v>
      </c>
      <c r="T516" s="4">
        <f>Table39[[#This Row],[RN DON Hours Contract]]/Table39[[#This Row],[RN DON Hours]]</f>
        <v>0</v>
      </c>
      <c r="U516" s="3">
        <f>SUM(Table39[[#This Row],[LPN Hours]], Table39[[#This Row],[LPN Admin Hours]])</f>
        <v>65.75888888888889</v>
      </c>
      <c r="V516" s="3">
        <f>Table39[[#This Row],[LPN Hours Contract]]+Table39[[#This Row],[LPN Admin Hours Contract]]</f>
        <v>9.490000000000002</v>
      </c>
      <c r="W516" s="4">
        <f t="shared" si="25"/>
        <v>0.14431509048206415</v>
      </c>
      <c r="X516" s="3">
        <v>65.75888888888889</v>
      </c>
      <c r="Y516" s="3">
        <v>9.490000000000002</v>
      </c>
      <c r="Z516" s="4">
        <f>Table39[[#This Row],[LPN Hours Contract]]/Table39[[#This Row],[LPN Hours]]</f>
        <v>0.14431509048206415</v>
      </c>
      <c r="AA516" s="3">
        <v>0</v>
      </c>
      <c r="AB516" s="3">
        <v>0</v>
      </c>
      <c r="AC516" s="4">
        <v>0</v>
      </c>
      <c r="AD516" s="3">
        <f>SUM(Table39[[#This Row],[CNA Hours]], Table39[[#This Row],[NA in Training Hours]], Table39[[#This Row],[Med Aide/Tech Hours]])</f>
        <v>177.99744444444445</v>
      </c>
      <c r="AE516" s="3">
        <f>SUM(Table39[[#This Row],[CNA Hours Contract]], Table39[[#This Row],[NA in Training Hours Contract]], Table39[[#This Row],[Med Aide/Tech Hours Contract]])</f>
        <v>52.901888888888877</v>
      </c>
      <c r="AF516" s="4">
        <f>Table39[[#This Row],[CNA/NA/Med Aide Contract Hours]]/Table39[[#This Row],[Total CNA, NA in Training, Med Aide/Tech Hours]]</f>
        <v>0.29720588997220299</v>
      </c>
      <c r="AG516" s="3">
        <v>174.03188888888889</v>
      </c>
      <c r="AH516" s="3">
        <v>52.901888888888877</v>
      </c>
      <c r="AI516" s="4">
        <f>Table39[[#This Row],[CNA Hours Contract]]/Table39[[#This Row],[CNA Hours]]</f>
        <v>0.30397813427551906</v>
      </c>
      <c r="AJ516" s="3">
        <v>3.9655555555555555</v>
      </c>
      <c r="AK516" s="3">
        <v>0</v>
      </c>
      <c r="AL516" s="4">
        <f>Table39[[#This Row],[NA in Training Hours Contract]]/Table39[[#This Row],[NA in Training Hours]]</f>
        <v>0</v>
      </c>
      <c r="AM516" s="3">
        <v>0</v>
      </c>
      <c r="AN516" s="3">
        <v>0</v>
      </c>
      <c r="AO516" s="4">
        <v>0</v>
      </c>
      <c r="AP516" s="1" t="s">
        <v>514</v>
      </c>
      <c r="AQ516" s="1">
        <v>3</v>
      </c>
    </row>
    <row r="517" spans="1:43" x14ac:dyDescent="0.2">
      <c r="A517" s="1" t="s">
        <v>681</v>
      </c>
      <c r="B517" s="1" t="s">
        <v>1201</v>
      </c>
      <c r="C517" s="1" t="s">
        <v>1571</v>
      </c>
      <c r="D517" s="1" t="s">
        <v>1733</v>
      </c>
      <c r="E517" s="3">
        <v>52.744444444444447</v>
      </c>
      <c r="F517" s="3">
        <f t="shared" si="26"/>
        <v>179.31944444444446</v>
      </c>
      <c r="G517" s="3">
        <f>SUM(Table39[[#This Row],[RN Hours Contract (W/ Admin, DON)]], Table39[[#This Row],[LPN Contract Hours (w/ Admin)]], Table39[[#This Row],[CNA/NA/Med Aide Contract Hours]])</f>
        <v>28.136111111111113</v>
      </c>
      <c r="H517" s="4">
        <f>Table39[[#This Row],[Total Contract Hours]]/Table39[[#This Row],[Total Hours Nurse Staffing]]</f>
        <v>0.15690496475873286</v>
      </c>
      <c r="I517" s="3">
        <f>SUM(Table39[[#This Row],[RN Hours]], Table39[[#This Row],[RN Admin Hours]], Table39[[#This Row],[RN DON Hours]])</f>
        <v>23.991666666666667</v>
      </c>
      <c r="J517" s="3">
        <f t="shared" si="24"/>
        <v>0</v>
      </c>
      <c r="K517" s="4">
        <f>Table39[[#This Row],[RN Hours Contract (W/ Admin, DON)]]/Table39[[#This Row],[RN Hours (w/ Admin, DON)]]</f>
        <v>0</v>
      </c>
      <c r="L517" s="3">
        <v>18.155555555555555</v>
      </c>
      <c r="M517" s="3">
        <v>0</v>
      </c>
      <c r="N517" s="4">
        <f>Table39[[#This Row],[RN Hours Contract]]/Table39[[#This Row],[RN Hours]]</f>
        <v>0</v>
      </c>
      <c r="O517" s="3">
        <v>0</v>
      </c>
      <c r="P517" s="3">
        <v>0</v>
      </c>
      <c r="Q517" s="4">
        <v>0</v>
      </c>
      <c r="R517" s="3">
        <v>5.8361111111111112</v>
      </c>
      <c r="S517" s="3">
        <v>0</v>
      </c>
      <c r="T517" s="4">
        <f>Table39[[#This Row],[RN DON Hours Contract]]/Table39[[#This Row],[RN DON Hours]]</f>
        <v>0</v>
      </c>
      <c r="U517" s="3">
        <f>SUM(Table39[[#This Row],[LPN Hours]], Table39[[#This Row],[LPN Admin Hours]])</f>
        <v>54.094444444444441</v>
      </c>
      <c r="V517" s="3">
        <f>Table39[[#This Row],[LPN Hours Contract]]+Table39[[#This Row],[LPN Admin Hours Contract]]</f>
        <v>7.7277777777777779</v>
      </c>
      <c r="W517" s="4">
        <f t="shared" si="25"/>
        <v>0.14285714285714288</v>
      </c>
      <c r="X517" s="3">
        <v>54.094444444444441</v>
      </c>
      <c r="Y517" s="3">
        <v>7.7277777777777779</v>
      </c>
      <c r="Z517" s="4">
        <f>Table39[[#This Row],[LPN Hours Contract]]/Table39[[#This Row],[LPN Hours]]</f>
        <v>0.14285714285714288</v>
      </c>
      <c r="AA517" s="3">
        <v>0</v>
      </c>
      <c r="AB517" s="3">
        <v>0</v>
      </c>
      <c r="AC517" s="4">
        <v>0</v>
      </c>
      <c r="AD517" s="3">
        <f>SUM(Table39[[#This Row],[CNA Hours]], Table39[[#This Row],[NA in Training Hours]], Table39[[#This Row],[Med Aide/Tech Hours]])</f>
        <v>101.23333333333333</v>
      </c>
      <c r="AE517" s="3">
        <f>SUM(Table39[[#This Row],[CNA Hours Contract]], Table39[[#This Row],[NA in Training Hours Contract]], Table39[[#This Row],[Med Aide/Tech Hours Contract]])</f>
        <v>20.408333333333335</v>
      </c>
      <c r="AF517" s="4">
        <f>Table39[[#This Row],[CNA/NA/Med Aide Contract Hours]]/Table39[[#This Row],[Total CNA, NA in Training, Med Aide/Tech Hours]]</f>
        <v>0.20159697069476459</v>
      </c>
      <c r="AG517" s="3">
        <v>101.23333333333333</v>
      </c>
      <c r="AH517" s="3">
        <v>20.408333333333335</v>
      </c>
      <c r="AI517" s="4">
        <f>Table39[[#This Row],[CNA Hours Contract]]/Table39[[#This Row],[CNA Hours]]</f>
        <v>0.20159697069476459</v>
      </c>
      <c r="AJ517" s="3">
        <v>0</v>
      </c>
      <c r="AK517" s="3">
        <v>0</v>
      </c>
      <c r="AL517" s="4">
        <v>0</v>
      </c>
      <c r="AM517" s="3">
        <v>0</v>
      </c>
      <c r="AN517" s="3">
        <v>0</v>
      </c>
      <c r="AO517" s="4">
        <v>0</v>
      </c>
      <c r="AP517" s="1" t="s">
        <v>515</v>
      </c>
      <c r="AQ517" s="1">
        <v>3</v>
      </c>
    </row>
    <row r="518" spans="1:43" x14ac:dyDescent="0.2">
      <c r="A518" s="1" t="s">
        <v>681</v>
      </c>
      <c r="B518" s="1" t="s">
        <v>1202</v>
      </c>
      <c r="C518" s="1" t="s">
        <v>1466</v>
      </c>
      <c r="D518" s="1" t="s">
        <v>1688</v>
      </c>
      <c r="E518" s="3">
        <v>53.888888888888886</v>
      </c>
      <c r="F518" s="3">
        <f t="shared" si="26"/>
        <v>320.71388888888885</v>
      </c>
      <c r="G518" s="3">
        <f>SUM(Table39[[#This Row],[RN Hours Contract (W/ Admin, DON)]], Table39[[#This Row],[LPN Contract Hours (w/ Admin)]], Table39[[#This Row],[CNA/NA/Med Aide Contract Hours]])</f>
        <v>0</v>
      </c>
      <c r="H518" s="4">
        <f>Table39[[#This Row],[Total Contract Hours]]/Table39[[#This Row],[Total Hours Nurse Staffing]]</f>
        <v>0</v>
      </c>
      <c r="I518" s="3">
        <f>SUM(Table39[[#This Row],[RN Hours]], Table39[[#This Row],[RN Admin Hours]], Table39[[#This Row],[RN DON Hours]])</f>
        <v>101.6111111111111</v>
      </c>
      <c r="J518" s="3">
        <f t="shared" si="24"/>
        <v>0</v>
      </c>
      <c r="K518" s="4">
        <f>Table39[[#This Row],[RN Hours Contract (W/ Admin, DON)]]/Table39[[#This Row],[RN Hours (w/ Admin, DON)]]</f>
        <v>0</v>
      </c>
      <c r="L518" s="3">
        <v>77.569444444444443</v>
      </c>
      <c r="M518" s="3">
        <v>0</v>
      </c>
      <c r="N518" s="4">
        <f>Table39[[#This Row],[RN Hours Contract]]/Table39[[#This Row],[RN Hours]]</f>
        <v>0</v>
      </c>
      <c r="O518" s="3">
        <v>18.530555555555555</v>
      </c>
      <c r="P518" s="3">
        <v>0</v>
      </c>
      <c r="Q518" s="4">
        <f>Table39[[#This Row],[RN Admin Hours Contract]]/Table39[[#This Row],[RN Admin Hours]]</f>
        <v>0</v>
      </c>
      <c r="R518" s="3">
        <v>5.5111111111111111</v>
      </c>
      <c r="S518" s="3">
        <v>0</v>
      </c>
      <c r="T518" s="4">
        <f>Table39[[#This Row],[RN DON Hours Contract]]/Table39[[#This Row],[RN DON Hours]]</f>
        <v>0</v>
      </c>
      <c r="U518" s="3">
        <f>SUM(Table39[[#This Row],[LPN Hours]], Table39[[#This Row],[LPN Admin Hours]])</f>
        <v>74.105555555555554</v>
      </c>
      <c r="V518" s="3">
        <f>Table39[[#This Row],[LPN Hours Contract]]+Table39[[#This Row],[LPN Admin Hours Contract]]</f>
        <v>0</v>
      </c>
      <c r="W518" s="4">
        <f t="shared" si="25"/>
        <v>0</v>
      </c>
      <c r="X518" s="3">
        <v>74.105555555555554</v>
      </c>
      <c r="Y518" s="3">
        <v>0</v>
      </c>
      <c r="Z518" s="4">
        <f>Table39[[#This Row],[LPN Hours Contract]]/Table39[[#This Row],[LPN Hours]]</f>
        <v>0</v>
      </c>
      <c r="AA518" s="3">
        <v>0</v>
      </c>
      <c r="AB518" s="3">
        <v>0</v>
      </c>
      <c r="AC518" s="4">
        <v>0</v>
      </c>
      <c r="AD518" s="3">
        <f>SUM(Table39[[#This Row],[CNA Hours]], Table39[[#This Row],[NA in Training Hours]], Table39[[#This Row],[Med Aide/Tech Hours]])</f>
        <v>144.99722222222223</v>
      </c>
      <c r="AE518" s="3">
        <f>SUM(Table39[[#This Row],[CNA Hours Contract]], Table39[[#This Row],[NA in Training Hours Contract]], Table39[[#This Row],[Med Aide/Tech Hours Contract]])</f>
        <v>0</v>
      </c>
      <c r="AF518" s="4">
        <f>Table39[[#This Row],[CNA/NA/Med Aide Contract Hours]]/Table39[[#This Row],[Total CNA, NA in Training, Med Aide/Tech Hours]]</f>
        <v>0</v>
      </c>
      <c r="AG518" s="3">
        <v>144.99722222222223</v>
      </c>
      <c r="AH518" s="3">
        <v>0</v>
      </c>
      <c r="AI518" s="4">
        <f>Table39[[#This Row],[CNA Hours Contract]]/Table39[[#This Row],[CNA Hours]]</f>
        <v>0</v>
      </c>
      <c r="AJ518" s="3">
        <v>0</v>
      </c>
      <c r="AK518" s="3">
        <v>0</v>
      </c>
      <c r="AL518" s="4">
        <v>0</v>
      </c>
      <c r="AM518" s="3">
        <v>0</v>
      </c>
      <c r="AN518" s="3">
        <v>0</v>
      </c>
      <c r="AO518" s="4">
        <v>0</v>
      </c>
      <c r="AP518" s="1" t="s">
        <v>516</v>
      </c>
      <c r="AQ518" s="1">
        <v>3</v>
      </c>
    </row>
    <row r="519" spans="1:43" x14ac:dyDescent="0.2">
      <c r="A519" s="1" t="s">
        <v>681</v>
      </c>
      <c r="B519" s="1" t="s">
        <v>1203</v>
      </c>
      <c r="C519" s="1" t="s">
        <v>1456</v>
      </c>
      <c r="D519" s="1" t="s">
        <v>1731</v>
      </c>
      <c r="E519" s="3">
        <v>56.777777777777779</v>
      </c>
      <c r="F519" s="3">
        <f t="shared" si="26"/>
        <v>305.73955555555557</v>
      </c>
      <c r="G519" s="3">
        <f>SUM(Table39[[#This Row],[RN Hours Contract (W/ Admin, DON)]], Table39[[#This Row],[LPN Contract Hours (w/ Admin)]], Table39[[#This Row],[CNA/NA/Med Aide Contract Hours]])</f>
        <v>0</v>
      </c>
      <c r="H519" s="4">
        <f>Table39[[#This Row],[Total Contract Hours]]/Table39[[#This Row],[Total Hours Nurse Staffing]]</f>
        <v>0</v>
      </c>
      <c r="I519" s="3">
        <f>SUM(Table39[[#This Row],[RN Hours]], Table39[[#This Row],[RN Admin Hours]], Table39[[#This Row],[RN DON Hours]])</f>
        <v>92.357111111111109</v>
      </c>
      <c r="J519" s="3">
        <f t="shared" si="24"/>
        <v>0</v>
      </c>
      <c r="K519" s="4">
        <f>Table39[[#This Row],[RN Hours Contract (W/ Admin, DON)]]/Table39[[#This Row],[RN Hours (w/ Admin, DON)]]</f>
        <v>0</v>
      </c>
      <c r="L519" s="3">
        <v>83.912666666666667</v>
      </c>
      <c r="M519" s="3">
        <v>0</v>
      </c>
      <c r="N519" s="4">
        <f>Table39[[#This Row],[RN Hours Contract]]/Table39[[#This Row],[RN Hours]]</f>
        <v>0</v>
      </c>
      <c r="O519" s="3">
        <v>2.8444444444444446</v>
      </c>
      <c r="P519" s="3">
        <v>0</v>
      </c>
      <c r="Q519" s="4">
        <f>Table39[[#This Row],[RN Admin Hours Contract]]/Table39[[#This Row],[RN Admin Hours]]</f>
        <v>0</v>
      </c>
      <c r="R519" s="3">
        <v>5.6</v>
      </c>
      <c r="S519" s="3">
        <v>0</v>
      </c>
      <c r="T519" s="4">
        <f>Table39[[#This Row],[RN DON Hours Contract]]/Table39[[#This Row],[RN DON Hours]]</f>
        <v>0</v>
      </c>
      <c r="U519" s="3">
        <f>SUM(Table39[[#This Row],[LPN Hours]], Table39[[#This Row],[LPN Admin Hours]])</f>
        <v>52.718555555555554</v>
      </c>
      <c r="V519" s="3">
        <f>Table39[[#This Row],[LPN Hours Contract]]+Table39[[#This Row],[LPN Admin Hours Contract]]</f>
        <v>0</v>
      </c>
      <c r="W519" s="4">
        <f t="shared" si="25"/>
        <v>0</v>
      </c>
      <c r="X519" s="3">
        <v>52.718555555555554</v>
      </c>
      <c r="Y519" s="3">
        <v>0</v>
      </c>
      <c r="Z519" s="4">
        <f>Table39[[#This Row],[LPN Hours Contract]]/Table39[[#This Row],[LPN Hours]]</f>
        <v>0</v>
      </c>
      <c r="AA519" s="3">
        <v>0</v>
      </c>
      <c r="AB519" s="3">
        <v>0</v>
      </c>
      <c r="AC519" s="4">
        <v>0</v>
      </c>
      <c r="AD519" s="3">
        <f>SUM(Table39[[#This Row],[CNA Hours]], Table39[[#This Row],[NA in Training Hours]], Table39[[#This Row],[Med Aide/Tech Hours]])</f>
        <v>160.66388888888889</v>
      </c>
      <c r="AE519" s="3">
        <f>SUM(Table39[[#This Row],[CNA Hours Contract]], Table39[[#This Row],[NA in Training Hours Contract]], Table39[[#This Row],[Med Aide/Tech Hours Contract]])</f>
        <v>0</v>
      </c>
      <c r="AF519" s="4">
        <f>Table39[[#This Row],[CNA/NA/Med Aide Contract Hours]]/Table39[[#This Row],[Total CNA, NA in Training, Med Aide/Tech Hours]]</f>
        <v>0</v>
      </c>
      <c r="AG519" s="3">
        <v>160.66388888888889</v>
      </c>
      <c r="AH519" s="3">
        <v>0</v>
      </c>
      <c r="AI519" s="4">
        <f>Table39[[#This Row],[CNA Hours Contract]]/Table39[[#This Row],[CNA Hours]]</f>
        <v>0</v>
      </c>
      <c r="AJ519" s="3">
        <v>0</v>
      </c>
      <c r="AK519" s="3">
        <v>0</v>
      </c>
      <c r="AL519" s="4">
        <v>0</v>
      </c>
      <c r="AM519" s="3">
        <v>0</v>
      </c>
      <c r="AN519" s="3">
        <v>0</v>
      </c>
      <c r="AO519" s="4">
        <v>0</v>
      </c>
      <c r="AP519" s="1" t="s">
        <v>517</v>
      </c>
      <c r="AQ519" s="1">
        <v>3</v>
      </c>
    </row>
    <row r="520" spans="1:43" x14ac:dyDescent="0.2">
      <c r="A520" s="1" t="s">
        <v>681</v>
      </c>
      <c r="B520" s="1" t="s">
        <v>1204</v>
      </c>
      <c r="C520" s="1" t="s">
        <v>1395</v>
      </c>
      <c r="D520" s="1" t="s">
        <v>1730</v>
      </c>
      <c r="E520" s="3">
        <v>51.455555555555556</v>
      </c>
      <c r="F520" s="3">
        <f t="shared" si="26"/>
        <v>191.09444444444443</v>
      </c>
      <c r="G520" s="3">
        <f>SUM(Table39[[#This Row],[RN Hours Contract (W/ Admin, DON)]], Table39[[#This Row],[LPN Contract Hours (w/ Admin)]], Table39[[#This Row],[CNA/NA/Med Aide Contract Hours]])</f>
        <v>48.325000000000003</v>
      </c>
      <c r="H520" s="4">
        <f>Table39[[#This Row],[Total Contract Hours]]/Table39[[#This Row],[Total Hours Nurse Staffing]]</f>
        <v>0.25288542605459779</v>
      </c>
      <c r="I520" s="3">
        <f>SUM(Table39[[#This Row],[RN Hours]], Table39[[#This Row],[RN Admin Hours]], Table39[[#This Row],[RN DON Hours]])</f>
        <v>41.919444444444437</v>
      </c>
      <c r="J520" s="3">
        <f t="shared" si="24"/>
        <v>1.1666666666666667</v>
      </c>
      <c r="K520" s="4">
        <f>Table39[[#This Row],[RN Hours Contract (W/ Admin, DON)]]/Table39[[#This Row],[RN Hours (w/ Admin, DON)]]</f>
        <v>2.783115764362866E-2</v>
      </c>
      <c r="L520" s="3">
        <v>24.169444444444444</v>
      </c>
      <c r="M520" s="3">
        <v>1.1666666666666667</v>
      </c>
      <c r="N520" s="4">
        <f>Table39[[#This Row],[RN Hours Contract]]/Table39[[#This Row],[RN Hours]]</f>
        <v>4.8270313757039426E-2</v>
      </c>
      <c r="O520" s="3">
        <v>12.95</v>
      </c>
      <c r="P520" s="3">
        <v>0</v>
      </c>
      <c r="Q520" s="4">
        <f>Table39[[#This Row],[RN Admin Hours Contract]]/Table39[[#This Row],[RN Admin Hours]]</f>
        <v>0</v>
      </c>
      <c r="R520" s="3">
        <v>4.8</v>
      </c>
      <c r="S520" s="3">
        <v>0</v>
      </c>
      <c r="T520" s="4">
        <f>Table39[[#This Row],[RN DON Hours Contract]]/Table39[[#This Row],[RN DON Hours]]</f>
        <v>0</v>
      </c>
      <c r="U520" s="3">
        <f>SUM(Table39[[#This Row],[LPN Hours]], Table39[[#This Row],[LPN Admin Hours]])</f>
        <v>38.508333333333333</v>
      </c>
      <c r="V520" s="3">
        <f>Table39[[#This Row],[LPN Hours Contract]]+Table39[[#This Row],[LPN Admin Hours Contract]]</f>
        <v>12.95</v>
      </c>
      <c r="W520" s="4">
        <f t="shared" si="25"/>
        <v>0.33629084613719973</v>
      </c>
      <c r="X520" s="3">
        <v>38.508333333333333</v>
      </c>
      <c r="Y520" s="3">
        <v>12.95</v>
      </c>
      <c r="Z520" s="4">
        <f>Table39[[#This Row],[LPN Hours Contract]]/Table39[[#This Row],[LPN Hours]]</f>
        <v>0.33629084613719973</v>
      </c>
      <c r="AA520" s="3">
        <v>0</v>
      </c>
      <c r="AB520" s="3">
        <v>0</v>
      </c>
      <c r="AC520" s="4">
        <v>0</v>
      </c>
      <c r="AD520" s="3">
        <f>SUM(Table39[[#This Row],[CNA Hours]], Table39[[#This Row],[NA in Training Hours]], Table39[[#This Row],[Med Aide/Tech Hours]])</f>
        <v>110.66666666666667</v>
      </c>
      <c r="AE520" s="3">
        <f>SUM(Table39[[#This Row],[CNA Hours Contract]], Table39[[#This Row],[NA in Training Hours Contract]], Table39[[#This Row],[Med Aide/Tech Hours Contract]])</f>
        <v>34.208333333333336</v>
      </c>
      <c r="AF520" s="4">
        <f>Table39[[#This Row],[CNA/NA/Med Aide Contract Hours]]/Table39[[#This Row],[Total CNA, NA in Training, Med Aide/Tech Hours]]</f>
        <v>0.30911144578313254</v>
      </c>
      <c r="AG520" s="3">
        <v>110.66666666666667</v>
      </c>
      <c r="AH520" s="3">
        <v>34.208333333333336</v>
      </c>
      <c r="AI520" s="4">
        <f>Table39[[#This Row],[CNA Hours Contract]]/Table39[[#This Row],[CNA Hours]]</f>
        <v>0.30911144578313254</v>
      </c>
      <c r="AJ520" s="3">
        <v>0</v>
      </c>
      <c r="AK520" s="3">
        <v>0</v>
      </c>
      <c r="AL520" s="4">
        <v>0</v>
      </c>
      <c r="AM520" s="3">
        <v>0</v>
      </c>
      <c r="AN520" s="3">
        <v>0</v>
      </c>
      <c r="AO520" s="4">
        <v>0</v>
      </c>
      <c r="AP520" s="1" t="s">
        <v>518</v>
      </c>
      <c r="AQ520" s="1">
        <v>3</v>
      </c>
    </row>
    <row r="521" spans="1:43" x14ac:dyDescent="0.2">
      <c r="A521" s="1" t="s">
        <v>681</v>
      </c>
      <c r="B521" s="1" t="s">
        <v>1205</v>
      </c>
      <c r="C521" s="1" t="s">
        <v>1406</v>
      </c>
      <c r="D521" s="1" t="s">
        <v>1734</v>
      </c>
      <c r="E521" s="3">
        <v>92.911111111111111</v>
      </c>
      <c r="F521" s="3">
        <f t="shared" si="26"/>
        <v>403.5888888888889</v>
      </c>
      <c r="G521" s="3">
        <f>SUM(Table39[[#This Row],[RN Hours Contract (W/ Admin, DON)]], Table39[[#This Row],[LPN Contract Hours (w/ Admin)]], Table39[[#This Row],[CNA/NA/Med Aide Contract Hours]])</f>
        <v>81.583333333333343</v>
      </c>
      <c r="H521" s="4">
        <f>Table39[[#This Row],[Total Contract Hours]]/Table39[[#This Row],[Total Hours Nurse Staffing]]</f>
        <v>0.20214464664262316</v>
      </c>
      <c r="I521" s="3">
        <f>SUM(Table39[[#This Row],[RN Hours]], Table39[[#This Row],[RN Admin Hours]], Table39[[#This Row],[RN DON Hours]])</f>
        <v>87.313888888888883</v>
      </c>
      <c r="J521" s="3">
        <f t="shared" si="24"/>
        <v>18.244444444444444</v>
      </c>
      <c r="K521" s="4">
        <f>Table39[[#This Row],[RN Hours Contract (W/ Admin, DON)]]/Table39[[#This Row],[RN Hours (w/ Admin, DON)]]</f>
        <v>0.20895237489262877</v>
      </c>
      <c r="L521" s="3">
        <v>52.65</v>
      </c>
      <c r="M521" s="3">
        <v>18.244444444444444</v>
      </c>
      <c r="N521" s="4">
        <f>Table39[[#This Row],[RN Hours Contract]]/Table39[[#This Row],[RN Hours]]</f>
        <v>0.34652316133797617</v>
      </c>
      <c r="O521" s="3">
        <v>29.06388888888889</v>
      </c>
      <c r="P521" s="3">
        <v>0</v>
      </c>
      <c r="Q521" s="4">
        <f>Table39[[#This Row],[RN Admin Hours Contract]]/Table39[[#This Row],[RN Admin Hours]]</f>
        <v>0</v>
      </c>
      <c r="R521" s="3">
        <v>5.6</v>
      </c>
      <c r="S521" s="3">
        <v>0</v>
      </c>
      <c r="T521" s="4">
        <f>Table39[[#This Row],[RN DON Hours Contract]]/Table39[[#This Row],[RN DON Hours]]</f>
        <v>0</v>
      </c>
      <c r="U521" s="3">
        <f>SUM(Table39[[#This Row],[LPN Hours]], Table39[[#This Row],[LPN Admin Hours]])</f>
        <v>105.29444444444445</v>
      </c>
      <c r="V521" s="3">
        <f>Table39[[#This Row],[LPN Hours Contract]]+Table39[[#This Row],[LPN Admin Hours Contract]]</f>
        <v>19.366666666666667</v>
      </c>
      <c r="W521" s="4">
        <f t="shared" si="25"/>
        <v>0.18392866564659949</v>
      </c>
      <c r="X521" s="3">
        <v>105.29444444444445</v>
      </c>
      <c r="Y521" s="3">
        <v>19.366666666666667</v>
      </c>
      <c r="Z521" s="4">
        <f>Table39[[#This Row],[LPN Hours Contract]]/Table39[[#This Row],[LPN Hours]]</f>
        <v>0.18392866564659949</v>
      </c>
      <c r="AA521" s="3">
        <v>0</v>
      </c>
      <c r="AB521" s="3">
        <v>0</v>
      </c>
      <c r="AC521" s="4">
        <v>0</v>
      </c>
      <c r="AD521" s="3">
        <f>SUM(Table39[[#This Row],[CNA Hours]], Table39[[#This Row],[NA in Training Hours]], Table39[[#This Row],[Med Aide/Tech Hours]])</f>
        <v>210.98055555555555</v>
      </c>
      <c r="AE521" s="3">
        <f>SUM(Table39[[#This Row],[CNA Hours Contract]], Table39[[#This Row],[NA in Training Hours Contract]], Table39[[#This Row],[Med Aide/Tech Hours Contract]])</f>
        <v>43.972222222222221</v>
      </c>
      <c r="AF521" s="4">
        <f>Table39[[#This Row],[CNA/NA/Med Aide Contract Hours]]/Table39[[#This Row],[Total CNA, NA in Training, Med Aide/Tech Hours]]</f>
        <v>0.20841836398825589</v>
      </c>
      <c r="AG521" s="3">
        <v>209.53055555555557</v>
      </c>
      <c r="AH521" s="3">
        <v>43.972222222222221</v>
      </c>
      <c r="AI521" s="4">
        <f>Table39[[#This Row],[CNA Hours Contract]]/Table39[[#This Row],[CNA Hours]]</f>
        <v>0.20986066736487649</v>
      </c>
      <c r="AJ521" s="3">
        <v>1.45</v>
      </c>
      <c r="AK521" s="3">
        <v>0</v>
      </c>
      <c r="AL521" s="4">
        <f>Table39[[#This Row],[NA in Training Hours Contract]]/Table39[[#This Row],[NA in Training Hours]]</f>
        <v>0</v>
      </c>
      <c r="AM521" s="3">
        <v>0</v>
      </c>
      <c r="AN521" s="3">
        <v>0</v>
      </c>
      <c r="AO521" s="4">
        <v>0</v>
      </c>
      <c r="AP521" s="1" t="s">
        <v>519</v>
      </c>
      <c r="AQ521" s="1">
        <v>3</v>
      </c>
    </row>
    <row r="522" spans="1:43" x14ac:dyDescent="0.2">
      <c r="A522" s="1" t="s">
        <v>681</v>
      </c>
      <c r="B522" s="1" t="s">
        <v>1206</v>
      </c>
      <c r="C522" s="1" t="s">
        <v>1443</v>
      </c>
      <c r="D522" s="1" t="s">
        <v>1727</v>
      </c>
      <c r="E522" s="3">
        <v>149.30000000000001</v>
      </c>
      <c r="F522" s="3">
        <f t="shared" si="26"/>
        <v>521.93333333333328</v>
      </c>
      <c r="G522" s="3">
        <f>SUM(Table39[[#This Row],[RN Hours Contract (W/ Admin, DON)]], Table39[[#This Row],[LPN Contract Hours (w/ Admin)]], Table39[[#This Row],[CNA/NA/Med Aide Contract Hours]])</f>
        <v>2.0988888888888888</v>
      </c>
      <c r="H522" s="4">
        <f>Table39[[#This Row],[Total Contract Hours]]/Table39[[#This Row],[Total Hours Nurse Staffing]]</f>
        <v>4.0213735257802188E-3</v>
      </c>
      <c r="I522" s="3">
        <f>SUM(Table39[[#This Row],[RN Hours]], Table39[[#This Row],[RN Admin Hours]], Table39[[#This Row],[RN DON Hours]])</f>
        <v>88.567777777777778</v>
      </c>
      <c r="J522" s="3">
        <f t="shared" si="24"/>
        <v>0.77777777777777779</v>
      </c>
      <c r="K522" s="4">
        <f>Table39[[#This Row],[RN Hours Contract (W/ Admin, DON)]]/Table39[[#This Row],[RN Hours (w/ Admin, DON)]]</f>
        <v>8.7817239778700557E-3</v>
      </c>
      <c r="L522" s="3">
        <v>52.478888888888896</v>
      </c>
      <c r="M522" s="3">
        <v>0.77777777777777779</v>
      </c>
      <c r="N522" s="4">
        <f>Table39[[#This Row],[RN Hours Contract]]/Table39[[#This Row],[RN Hours]]</f>
        <v>1.4820774491329845E-2</v>
      </c>
      <c r="O522" s="3">
        <v>30.4</v>
      </c>
      <c r="P522" s="3">
        <v>0</v>
      </c>
      <c r="Q522" s="4">
        <f>Table39[[#This Row],[RN Admin Hours Contract]]/Table39[[#This Row],[RN Admin Hours]]</f>
        <v>0</v>
      </c>
      <c r="R522" s="3">
        <v>5.6888888888888891</v>
      </c>
      <c r="S522" s="3">
        <v>0</v>
      </c>
      <c r="T522" s="4">
        <f>Table39[[#This Row],[RN DON Hours Contract]]/Table39[[#This Row],[RN DON Hours]]</f>
        <v>0</v>
      </c>
      <c r="U522" s="3">
        <f>SUM(Table39[[#This Row],[LPN Hours]], Table39[[#This Row],[LPN Admin Hours]])</f>
        <v>140.97555555555553</v>
      </c>
      <c r="V522" s="3">
        <f>Table39[[#This Row],[LPN Hours Contract]]+Table39[[#This Row],[LPN Admin Hours Contract]]</f>
        <v>0.59333333333333338</v>
      </c>
      <c r="W522" s="4">
        <f t="shared" si="25"/>
        <v>4.2087674774192538E-3</v>
      </c>
      <c r="X522" s="3">
        <v>138.48666666666665</v>
      </c>
      <c r="Y522" s="3">
        <v>0.59333333333333338</v>
      </c>
      <c r="Z522" s="4">
        <f>Table39[[#This Row],[LPN Hours Contract]]/Table39[[#This Row],[LPN Hours]]</f>
        <v>4.2844076445385845E-3</v>
      </c>
      <c r="AA522" s="3">
        <v>2.4888888888888889</v>
      </c>
      <c r="AB522" s="3">
        <v>0</v>
      </c>
      <c r="AC522" s="4">
        <f>Table39[[#This Row],[LPN Admin Hours Contract]]/Table39[[#This Row],[LPN Admin Hours]]</f>
        <v>0</v>
      </c>
      <c r="AD522" s="3">
        <f>SUM(Table39[[#This Row],[CNA Hours]], Table39[[#This Row],[NA in Training Hours]], Table39[[#This Row],[Med Aide/Tech Hours]])</f>
        <v>292.39</v>
      </c>
      <c r="AE522" s="3">
        <f>SUM(Table39[[#This Row],[CNA Hours Contract]], Table39[[#This Row],[NA in Training Hours Contract]], Table39[[#This Row],[Med Aide/Tech Hours Contract]])</f>
        <v>0.72777777777777775</v>
      </c>
      <c r="AF522" s="4">
        <f>Table39[[#This Row],[CNA/NA/Med Aide Contract Hours]]/Table39[[#This Row],[Total CNA, NA in Training, Med Aide/Tech Hours]]</f>
        <v>2.489065213508594E-3</v>
      </c>
      <c r="AG522" s="3">
        <v>292.39</v>
      </c>
      <c r="AH522" s="3">
        <v>0.72777777777777775</v>
      </c>
      <c r="AI522" s="4">
        <f>Table39[[#This Row],[CNA Hours Contract]]/Table39[[#This Row],[CNA Hours]]</f>
        <v>2.489065213508594E-3</v>
      </c>
      <c r="AJ522" s="3">
        <v>0</v>
      </c>
      <c r="AK522" s="3">
        <v>0</v>
      </c>
      <c r="AL522" s="4">
        <v>0</v>
      </c>
      <c r="AM522" s="3">
        <v>0</v>
      </c>
      <c r="AN522" s="3">
        <v>0</v>
      </c>
      <c r="AO522" s="4">
        <v>0</v>
      </c>
      <c r="AP522" s="1" t="s">
        <v>520</v>
      </c>
      <c r="AQ522" s="1">
        <v>3</v>
      </c>
    </row>
    <row r="523" spans="1:43" x14ac:dyDescent="0.2">
      <c r="A523" s="1" t="s">
        <v>681</v>
      </c>
      <c r="B523" s="1" t="s">
        <v>1207</v>
      </c>
      <c r="C523" s="1" t="s">
        <v>1655</v>
      </c>
      <c r="D523" s="1" t="s">
        <v>1698</v>
      </c>
      <c r="E523" s="3">
        <v>105.9</v>
      </c>
      <c r="F523" s="3">
        <f t="shared" si="26"/>
        <v>385.14444444444445</v>
      </c>
      <c r="G523" s="3">
        <f>SUM(Table39[[#This Row],[RN Hours Contract (W/ Admin, DON)]], Table39[[#This Row],[LPN Contract Hours (w/ Admin)]], Table39[[#This Row],[CNA/NA/Med Aide Contract Hours]])</f>
        <v>0</v>
      </c>
      <c r="H523" s="4">
        <f>Table39[[#This Row],[Total Contract Hours]]/Table39[[#This Row],[Total Hours Nurse Staffing]]</f>
        <v>0</v>
      </c>
      <c r="I523" s="3">
        <f>SUM(Table39[[#This Row],[RN Hours]], Table39[[#This Row],[RN Admin Hours]], Table39[[#This Row],[RN DON Hours]])</f>
        <v>63.197222222222223</v>
      </c>
      <c r="J523" s="3">
        <f t="shared" si="24"/>
        <v>0</v>
      </c>
      <c r="K523" s="4">
        <f>Table39[[#This Row],[RN Hours Contract (W/ Admin, DON)]]/Table39[[#This Row],[RN Hours (w/ Admin, DON)]]</f>
        <v>0</v>
      </c>
      <c r="L523" s="3">
        <v>41.786111111111111</v>
      </c>
      <c r="M523" s="3">
        <v>0</v>
      </c>
      <c r="N523" s="4">
        <f>Table39[[#This Row],[RN Hours Contract]]/Table39[[#This Row],[RN Hours]]</f>
        <v>0</v>
      </c>
      <c r="O523" s="3">
        <v>11.144444444444444</v>
      </c>
      <c r="P523" s="3">
        <v>0</v>
      </c>
      <c r="Q523" s="4">
        <f>Table39[[#This Row],[RN Admin Hours Contract]]/Table39[[#This Row],[RN Admin Hours]]</f>
        <v>0</v>
      </c>
      <c r="R523" s="3">
        <v>10.266666666666667</v>
      </c>
      <c r="S523" s="3">
        <v>0</v>
      </c>
      <c r="T523" s="4">
        <f>Table39[[#This Row],[RN DON Hours Contract]]/Table39[[#This Row],[RN DON Hours]]</f>
        <v>0</v>
      </c>
      <c r="U523" s="3">
        <f>SUM(Table39[[#This Row],[LPN Hours]], Table39[[#This Row],[LPN Admin Hours]])</f>
        <v>77.525000000000006</v>
      </c>
      <c r="V523" s="3">
        <f>Table39[[#This Row],[LPN Hours Contract]]+Table39[[#This Row],[LPN Admin Hours Contract]]</f>
        <v>0</v>
      </c>
      <c r="W523" s="4">
        <f t="shared" si="25"/>
        <v>0</v>
      </c>
      <c r="X523" s="3">
        <v>72.786111111111111</v>
      </c>
      <c r="Y523" s="3">
        <v>0</v>
      </c>
      <c r="Z523" s="4">
        <f>Table39[[#This Row],[LPN Hours Contract]]/Table39[[#This Row],[LPN Hours]]</f>
        <v>0</v>
      </c>
      <c r="AA523" s="3">
        <v>4.7388888888888889</v>
      </c>
      <c r="AB523" s="3">
        <v>0</v>
      </c>
      <c r="AC523" s="4">
        <f>Table39[[#This Row],[LPN Admin Hours Contract]]/Table39[[#This Row],[LPN Admin Hours]]</f>
        <v>0</v>
      </c>
      <c r="AD523" s="3">
        <f>SUM(Table39[[#This Row],[CNA Hours]], Table39[[#This Row],[NA in Training Hours]], Table39[[#This Row],[Med Aide/Tech Hours]])</f>
        <v>244.42222222222222</v>
      </c>
      <c r="AE523" s="3">
        <f>SUM(Table39[[#This Row],[CNA Hours Contract]], Table39[[#This Row],[NA in Training Hours Contract]], Table39[[#This Row],[Med Aide/Tech Hours Contract]])</f>
        <v>0</v>
      </c>
      <c r="AF523" s="4">
        <f>Table39[[#This Row],[CNA/NA/Med Aide Contract Hours]]/Table39[[#This Row],[Total CNA, NA in Training, Med Aide/Tech Hours]]</f>
        <v>0</v>
      </c>
      <c r="AG523" s="3">
        <v>244.42222222222222</v>
      </c>
      <c r="AH523" s="3">
        <v>0</v>
      </c>
      <c r="AI523" s="4">
        <f>Table39[[#This Row],[CNA Hours Contract]]/Table39[[#This Row],[CNA Hours]]</f>
        <v>0</v>
      </c>
      <c r="AJ523" s="3">
        <v>0</v>
      </c>
      <c r="AK523" s="3">
        <v>0</v>
      </c>
      <c r="AL523" s="4">
        <v>0</v>
      </c>
      <c r="AM523" s="3">
        <v>0</v>
      </c>
      <c r="AN523" s="3">
        <v>0</v>
      </c>
      <c r="AO523" s="4">
        <v>0</v>
      </c>
      <c r="AP523" s="1" t="s">
        <v>521</v>
      </c>
      <c r="AQ523" s="1">
        <v>3</v>
      </c>
    </row>
    <row r="524" spans="1:43" x14ac:dyDescent="0.2">
      <c r="A524" s="1" t="s">
        <v>681</v>
      </c>
      <c r="B524" s="1" t="s">
        <v>1208</v>
      </c>
      <c r="C524" s="1" t="s">
        <v>1647</v>
      </c>
      <c r="D524" s="1" t="s">
        <v>1714</v>
      </c>
      <c r="E524" s="3">
        <v>83.077777777777783</v>
      </c>
      <c r="F524" s="3">
        <f t="shared" si="26"/>
        <v>457.18422222222227</v>
      </c>
      <c r="G524" s="3">
        <f>SUM(Table39[[#This Row],[RN Hours Contract (W/ Admin, DON)]], Table39[[#This Row],[LPN Contract Hours (w/ Admin)]], Table39[[#This Row],[CNA/NA/Med Aide Contract Hours]])</f>
        <v>0</v>
      </c>
      <c r="H524" s="4">
        <f>Table39[[#This Row],[Total Contract Hours]]/Table39[[#This Row],[Total Hours Nurse Staffing]]</f>
        <v>0</v>
      </c>
      <c r="I524" s="3">
        <f>SUM(Table39[[#This Row],[RN Hours]], Table39[[#This Row],[RN Admin Hours]], Table39[[#This Row],[RN DON Hours]])</f>
        <v>89.796444444444447</v>
      </c>
      <c r="J524" s="3">
        <f t="shared" si="24"/>
        <v>0</v>
      </c>
      <c r="K524" s="4">
        <f>Table39[[#This Row],[RN Hours Contract (W/ Admin, DON)]]/Table39[[#This Row],[RN Hours (w/ Admin, DON)]]</f>
        <v>0</v>
      </c>
      <c r="L524" s="3">
        <v>70.296444444444447</v>
      </c>
      <c r="M524" s="3">
        <v>0</v>
      </c>
      <c r="N524" s="4">
        <f>Table39[[#This Row],[RN Hours Contract]]/Table39[[#This Row],[RN Hours]]</f>
        <v>0</v>
      </c>
      <c r="O524" s="3">
        <v>14.666666666666666</v>
      </c>
      <c r="P524" s="3">
        <v>0</v>
      </c>
      <c r="Q524" s="4">
        <f>Table39[[#This Row],[RN Admin Hours Contract]]/Table39[[#This Row],[RN Admin Hours]]</f>
        <v>0</v>
      </c>
      <c r="R524" s="3">
        <v>4.833333333333333</v>
      </c>
      <c r="S524" s="3">
        <v>0</v>
      </c>
      <c r="T524" s="4">
        <f>Table39[[#This Row],[RN DON Hours Contract]]/Table39[[#This Row],[RN DON Hours]]</f>
        <v>0</v>
      </c>
      <c r="U524" s="3">
        <f>SUM(Table39[[#This Row],[LPN Hours]], Table39[[#This Row],[LPN Admin Hours]])</f>
        <v>80.863888888888894</v>
      </c>
      <c r="V524" s="3">
        <f>Table39[[#This Row],[LPN Hours Contract]]+Table39[[#This Row],[LPN Admin Hours Contract]]</f>
        <v>0</v>
      </c>
      <c r="W524" s="4">
        <f t="shared" si="25"/>
        <v>0</v>
      </c>
      <c r="X524" s="3">
        <v>80.863888888888894</v>
      </c>
      <c r="Y524" s="3">
        <v>0</v>
      </c>
      <c r="Z524" s="4">
        <f>Table39[[#This Row],[LPN Hours Contract]]/Table39[[#This Row],[LPN Hours]]</f>
        <v>0</v>
      </c>
      <c r="AA524" s="3">
        <v>0</v>
      </c>
      <c r="AB524" s="3">
        <v>0</v>
      </c>
      <c r="AC524" s="4">
        <v>0</v>
      </c>
      <c r="AD524" s="3">
        <f>SUM(Table39[[#This Row],[CNA Hours]], Table39[[#This Row],[NA in Training Hours]], Table39[[#This Row],[Med Aide/Tech Hours]])</f>
        <v>286.52388888888891</v>
      </c>
      <c r="AE524" s="3">
        <f>SUM(Table39[[#This Row],[CNA Hours Contract]], Table39[[#This Row],[NA in Training Hours Contract]], Table39[[#This Row],[Med Aide/Tech Hours Contract]])</f>
        <v>0</v>
      </c>
      <c r="AF524" s="4">
        <f>Table39[[#This Row],[CNA/NA/Med Aide Contract Hours]]/Table39[[#This Row],[Total CNA, NA in Training, Med Aide/Tech Hours]]</f>
        <v>0</v>
      </c>
      <c r="AG524" s="3">
        <v>286.52388888888891</v>
      </c>
      <c r="AH524" s="3">
        <v>0</v>
      </c>
      <c r="AI524" s="4">
        <f>Table39[[#This Row],[CNA Hours Contract]]/Table39[[#This Row],[CNA Hours]]</f>
        <v>0</v>
      </c>
      <c r="AJ524" s="3">
        <v>0</v>
      </c>
      <c r="AK524" s="3">
        <v>0</v>
      </c>
      <c r="AL524" s="4">
        <v>0</v>
      </c>
      <c r="AM524" s="3">
        <v>0</v>
      </c>
      <c r="AN524" s="3">
        <v>0</v>
      </c>
      <c r="AO524" s="4">
        <v>0</v>
      </c>
      <c r="AP524" s="1" t="s">
        <v>522</v>
      </c>
      <c r="AQ524" s="1">
        <v>3</v>
      </c>
    </row>
    <row r="525" spans="1:43" x14ac:dyDescent="0.2">
      <c r="A525" s="1" t="s">
        <v>681</v>
      </c>
      <c r="B525" s="1" t="s">
        <v>1209</v>
      </c>
      <c r="C525" s="1" t="s">
        <v>1656</v>
      </c>
      <c r="D525" s="1" t="s">
        <v>1734</v>
      </c>
      <c r="E525" s="3">
        <v>57.722222222222221</v>
      </c>
      <c r="F525" s="3">
        <f t="shared" si="26"/>
        <v>180.49888888888893</v>
      </c>
      <c r="G525" s="3">
        <f>SUM(Table39[[#This Row],[RN Hours Contract (W/ Admin, DON)]], Table39[[#This Row],[LPN Contract Hours (w/ Admin)]], Table39[[#This Row],[CNA/NA/Med Aide Contract Hours]])</f>
        <v>8.3953333333333315</v>
      </c>
      <c r="H525" s="4">
        <f>Table39[[#This Row],[Total Contract Hours]]/Table39[[#This Row],[Total Hours Nurse Staffing]]</f>
        <v>4.6511828327659738E-2</v>
      </c>
      <c r="I525" s="3">
        <f>SUM(Table39[[#This Row],[RN Hours]], Table39[[#This Row],[RN Admin Hours]], Table39[[#This Row],[RN DON Hours]])</f>
        <v>48.512777777777785</v>
      </c>
      <c r="J525" s="3">
        <f t="shared" si="24"/>
        <v>8.3953333333333315</v>
      </c>
      <c r="K525" s="4">
        <f>Table39[[#This Row],[RN Hours Contract (W/ Admin, DON)]]/Table39[[#This Row],[RN Hours (w/ Admin, DON)]]</f>
        <v>0.17305406364875228</v>
      </c>
      <c r="L525" s="3">
        <v>37.173333333333332</v>
      </c>
      <c r="M525" s="3">
        <v>8.3953333333333315</v>
      </c>
      <c r="N525" s="4">
        <f>Table39[[#This Row],[RN Hours Contract]]/Table39[[#This Row],[RN Hours]]</f>
        <v>0.22584289813486366</v>
      </c>
      <c r="O525" s="3">
        <v>5.8865555555555567</v>
      </c>
      <c r="P525" s="3">
        <v>0</v>
      </c>
      <c r="Q525" s="4">
        <f>Table39[[#This Row],[RN Admin Hours Contract]]/Table39[[#This Row],[RN Admin Hours]]</f>
        <v>0</v>
      </c>
      <c r="R525" s="3">
        <v>5.4528888888888902</v>
      </c>
      <c r="S525" s="3">
        <v>0</v>
      </c>
      <c r="T525" s="4">
        <f>Table39[[#This Row],[RN DON Hours Contract]]/Table39[[#This Row],[RN DON Hours]]</f>
        <v>0</v>
      </c>
      <c r="U525" s="3">
        <f>SUM(Table39[[#This Row],[LPN Hours]], Table39[[#This Row],[LPN Admin Hours]])</f>
        <v>31.507000000000001</v>
      </c>
      <c r="V525" s="3">
        <f>Table39[[#This Row],[LPN Hours Contract]]+Table39[[#This Row],[LPN Admin Hours Contract]]</f>
        <v>0</v>
      </c>
      <c r="W525" s="4">
        <f t="shared" si="25"/>
        <v>0</v>
      </c>
      <c r="X525" s="3">
        <v>31.507000000000001</v>
      </c>
      <c r="Y525" s="3">
        <v>0</v>
      </c>
      <c r="Z525" s="4">
        <f>Table39[[#This Row],[LPN Hours Contract]]/Table39[[#This Row],[LPN Hours]]</f>
        <v>0</v>
      </c>
      <c r="AA525" s="3">
        <v>0</v>
      </c>
      <c r="AB525" s="3">
        <v>0</v>
      </c>
      <c r="AC525" s="4">
        <v>0</v>
      </c>
      <c r="AD525" s="3">
        <f>SUM(Table39[[#This Row],[CNA Hours]], Table39[[#This Row],[NA in Training Hours]], Table39[[#This Row],[Med Aide/Tech Hours]])</f>
        <v>100.47911111111112</v>
      </c>
      <c r="AE525" s="3">
        <f>SUM(Table39[[#This Row],[CNA Hours Contract]], Table39[[#This Row],[NA in Training Hours Contract]], Table39[[#This Row],[Med Aide/Tech Hours Contract]])</f>
        <v>0</v>
      </c>
      <c r="AF525" s="4">
        <f>Table39[[#This Row],[CNA/NA/Med Aide Contract Hours]]/Table39[[#This Row],[Total CNA, NA in Training, Med Aide/Tech Hours]]</f>
        <v>0</v>
      </c>
      <c r="AG525" s="3">
        <v>100.47911111111112</v>
      </c>
      <c r="AH525" s="3">
        <v>0</v>
      </c>
      <c r="AI525" s="4">
        <f>Table39[[#This Row],[CNA Hours Contract]]/Table39[[#This Row],[CNA Hours]]</f>
        <v>0</v>
      </c>
      <c r="AJ525" s="3">
        <v>0</v>
      </c>
      <c r="AK525" s="3">
        <v>0</v>
      </c>
      <c r="AL525" s="4">
        <v>0</v>
      </c>
      <c r="AM525" s="3">
        <v>0</v>
      </c>
      <c r="AN525" s="3">
        <v>0</v>
      </c>
      <c r="AO525" s="4">
        <v>0</v>
      </c>
      <c r="AP525" s="1" t="s">
        <v>523</v>
      </c>
      <c r="AQ525" s="1">
        <v>3</v>
      </c>
    </row>
    <row r="526" spans="1:43" x14ac:dyDescent="0.2">
      <c r="A526" s="1" t="s">
        <v>681</v>
      </c>
      <c r="B526" s="1" t="s">
        <v>1210</v>
      </c>
      <c r="C526" s="1" t="s">
        <v>1460</v>
      </c>
      <c r="D526" s="1" t="s">
        <v>1688</v>
      </c>
      <c r="E526" s="3">
        <v>14.888888888888889</v>
      </c>
      <c r="F526" s="3">
        <f t="shared" si="26"/>
        <v>83.205555555555549</v>
      </c>
      <c r="G526" s="3">
        <f>SUM(Table39[[#This Row],[RN Hours Contract (W/ Admin, DON)]], Table39[[#This Row],[LPN Contract Hours (w/ Admin)]], Table39[[#This Row],[CNA/NA/Med Aide Contract Hours]])</f>
        <v>0.4</v>
      </c>
      <c r="H526" s="4">
        <f>Table39[[#This Row],[Total Contract Hours]]/Table39[[#This Row],[Total Hours Nurse Staffing]]</f>
        <v>4.807371302664086E-3</v>
      </c>
      <c r="I526" s="3">
        <f>SUM(Table39[[#This Row],[RN Hours]], Table39[[#This Row],[RN Admin Hours]], Table39[[#This Row],[RN DON Hours]])</f>
        <v>47.75</v>
      </c>
      <c r="J526" s="3">
        <f t="shared" si="24"/>
        <v>0.4</v>
      </c>
      <c r="K526" s="4">
        <f>Table39[[#This Row],[RN Hours Contract (W/ Admin, DON)]]/Table39[[#This Row],[RN Hours (w/ Admin, DON)]]</f>
        <v>8.3769633507853412E-3</v>
      </c>
      <c r="L526" s="3">
        <v>43.397222222222226</v>
      </c>
      <c r="M526" s="3">
        <v>0.4</v>
      </c>
      <c r="N526" s="4">
        <f>Table39[[#This Row],[RN Hours Contract]]/Table39[[#This Row],[RN Hours]]</f>
        <v>9.2171797990142738E-3</v>
      </c>
      <c r="O526" s="3">
        <v>4.3527777777777779</v>
      </c>
      <c r="P526" s="3">
        <v>0</v>
      </c>
      <c r="Q526" s="4">
        <f>Table39[[#This Row],[RN Admin Hours Contract]]/Table39[[#This Row],[RN Admin Hours]]</f>
        <v>0</v>
      </c>
      <c r="R526" s="3">
        <v>0</v>
      </c>
      <c r="S526" s="3">
        <v>0</v>
      </c>
      <c r="T526" s="4">
        <v>0</v>
      </c>
      <c r="U526" s="3">
        <f>SUM(Table39[[#This Row],[LPN Hours]], Table39[[#This Row],[LPN Admin Hours]])</f>
        <v>0</v>
      </c>
      <c r="V526" s="3">
        <f>Table39[[#This Row],[LPN Hours Contract]]+Table39[[#This Row],[LPN Admin Hours Contract]]</f>
        <v>0</v>
      </c>
      <c r="W526" s="4">
        <v>0</v>
      </c>
      <c r="X526" s="3">
        <v>0</v>
      </c>
      <c r="Y526" s="3">
        <v>0</v>
      </c>
      <c r="Z526" s="4">
        <v>0</v>
      </c>
      <c r="AA526" s="3">
        <v>0</v>
      </c>
      <c r="AB526" s="3">
        <v>0</v>
      </c>
      <c r="AC526" s="4">
        <v>0</v>
      </c>
      <c r="AD526" s="3">
        <f>SUM(Table39[[#This Row],[CNA Hours]], Table39[[#This Row],[NA in Training Hours]], Table39[[#This Row],[Med Aide/Tech Hours]])</f>
        <v>35.455555555555556</v>
      </c>
      <c r="AE526" s="3">
        <f>SUM(Table39[[#This Row],[CNA Hours Contract]], Table39[[#This Row],[NA in Training Hours Contract]], Table39[[#This Row],[Med Aide/Tech Hours Contract]])</f>
        <v>0</v>
      </c>
      <c r="AF526" s="4">
        <f>Table39[[#This Row],[CNA/NA/Med Aide Contract Hours]]/Table39[[#This Row],[Total CNA, NA in Training, Med Aide/Tech Hours]]</f>
        <v>0</v>
      </c>
      <c r="AG526" s="3">
        <v>35.455555555555556</v>
      </c>
      <c r="AH526" s="3">
        <v>0</v>
      </c>
      <c r="AI526" s="4">
        <f>Table39[[#This Row],[CNA Hours Contract]]/Table39[[#This Row],[CNA Hours]]</f>
        <v>0</v>
      </c>
      <c r="AJ526" s="3">
        <v>0</v>
      </c>
      <c r="AK526" s="3">
        <v>0</v>
      </c>
      <c r="AL526" s="4">
        <v>0</v>
      </c>
      <c r="AM526" s="3">
        <v>0</v>
      </c>
      <c r="AN526" s="3">
        <v>0</v>
      </c>
      <c r="AO526" s="4">
        <v>0</v>
      </c>
      <c r="AP526" s="1" t="s">
        <v>524</v>
      </c>
      <c r="AQ526" s="1">
        <v>3</v>
      </c>
    </row>
    <row r="527" spans="1:43" x14ac:dyDescent="0.2">
      <c r="A527" s="1" t="s">
        <v>681</v>
      </c>
      <c r="B527" s="1" t="s">
        <v>1211</v>
      </c>
      <c r="C527" s="1" t="s">
        <v>1443</v>
      </c>
      <c r="D527" s="1" t="s">
        <v>1727</v>
      </c>
      <c r="E527" s="3">
        <v>131.72222222222223</v>
      </c>
      <c r="F527" s="3">
        <f t="shared" si="26"/>
        <v>407.12666666666667</v>
      </c>
      <c r="G527" s="3">
        <f>SUM(Table39[[#This Row],[RN Hours Contract (W/ Admin, DON)]], Table39[[#This Row],[LPN Contract Hours (w/ Admin)]], Table39[[#This Row],[CNA/NA/Med Aide Contract Hours]])</f>
        <v>10.543333333333333</v>
      </c>
      <c r="H527" s="4">
        <f>Table39[[#This Row],[Total Contract Hours]]/Table39[[#This Row],[Total Hours Nurse Staffing]]</f>
        <v>2.5896936252435769E-2</v>
      </c>
      <c r="I527" s="3">
        <f>SUM(Table39[[#This Row],[RN Hours]], Table39[[#This Row],[RN Admin Hours]], Table39[[#This Row],[RN DON Hours]])</f>
        <v>42.79666666666666</v>
      </c>
      <c r="J527" s="3">
        <f t="shared" si="24"/>
        <v>0.96333333333333315</v>
      </c>
      <c r="K527" s="4">
        <f>Table39[[#This Row],[RN Hours Contract (W/ Admin, DON)]]/Table39[[#This Row],[RN Hours (w/ Admin, DON)]]</f>
        <v>2.2509541241529714E-2</v>
      </c>
      <c r="L527" s="3">
        <v>25.818888888888885</v>
      </c>
      <c r="M527" s="3">
        <v>0.96333333333333315</v>
      </c>
      <c r="N527" s="4">
        <f>Table39[[#This Row],[RN Hours Contract]]/Table39[[#This Row],[RN Hours]]</f>
        <v>3.7311184748461505E-2</v>
      </c>
      <c r="O527" s="3">
        <v>11.2</v>
      </c>
      <c r="P527" s="3">
        <v>0</v>
      </c>
      <c r="Q527" s="4">
        <f>Table39[[#This Row],[RN Admin Hours Contract]]/Table39[[#This Row],[RN Admin Hours]]</f>
        <v>0</v>
      </c>
      <c r="R527" s="3">
        <v>5.7777777777777777</v>
      </c>
      <c r="S527" s="3">
        <v>0</v>
      </c>
      <c r="T527" s="4">
        <f>Table39[[#This Row],[RN DON Hours Contract]]/Table39[[#This Row],[RN DON Hours]]</f>
        <v>0</v>
      </c>
      <c r="U527" s="3">
        <f>SUM(Table39[[#This Row],[LPN Hours]], Table39[[#This Row],[LPN Admin Hours]])</f>
        <v>115.85666666666667</v>
      </c>
      <c r="V527" s="3">
        <f>Table39[[#This Row],[LPN Hours Contract]]+Table39[[#This Row],[LPN Admin Hours Contract]]</f>
        <v>5.9611111111111112</v>
      </c>
      <c r="W527" s="4">
        <f t="shared" si="25"/>
        <v>5.1452465210844817E-2</v>
      </c>
      <c r="X527" s="3">
        <v>115.85666666666667</v>
      </c>
      <c r="Y527" s="3">
        <v>5.9611111111111112</v>
      </c>
      <c r="Z527" s="4">
        <f>Table39[[#This Row],[LPN Hours Contract]]/Table39[[#This Row],[LPN Hours]]</f>
        <v>5.1452465210844817E-2</v>
      </c>
      <c r="AA527" s="3">
        <v>0</v>
      </c>
      <c r="AB527" s="3">
        <v>0</v>
      </c>
      <c r="AC527" s="4">
        <v>0</v>
      </c>
      <c r="AD527" s="3">
        <f>SUM(Table39[[#This Row],[CNA Hours]], Table39[[#This Row],[NA in Training Hours]], Table39[[#This Row],[Med Aide/Tech Hours]])</f>
        <v>248.47333333333333</v>
      </c>
      <c r="AE527" s="3">
        <f>SUM(Table39[[#This Row],[CNA Hours Contract]], Table39[[#This Row],[NA in Training Hours Contract]], Table39[[#This Row],[Med Aide/Tech Hours Contract]])</f>
        <v>3.6188888888888888</v>
      </c>
      <c r="AF527" s="4">
        <f>Table39[[#This Row],[CNA/NA/Med Aide Contract Hours]]/Table39[[#This Row],[Total CNA, NA in Training, Med Aide/Tech Hours]]</f>
        <v>1.4564496078273545E-2</v>
      </c>
      <c r="AG527" s="3">
        <v>248.47333333333333</v>
      </c>
      <c r="AH527" s="3">
        <v>3.6188888888888888</v>
      </c>
      <c r="AI527" s="4">
        <f>Table39[[#This Row],[CNA Hours Contract]]/Table39[[#This Row],[CNA Hours]]</f>
        <v>1.4564496078273545E-2</v>
      </c>
      <c r="AJ527" s="3">
        <v>0</v>
      </c>
      <c r="AK527" s="3">
        <v>0</v>
      </c>
      <c r="AL527" s="4">
        <v>0</v>
      </c>
      <c r="AM527" s="3">
        <v>0</v>
      </c>
      <c r="AN527" s="3">
        <v>0</v>
      </c>
      <c r="AO527" s="4">
        <v>0</v>
      </c>
      <c r="AP527" s="1" t="s">
        <v>525</v>
      </c>
      <c r="AQ527" s="1">
        <v>3</v>
      </c>
    </row>
    <row r="528" spans="1:43" x14ac:dyDescent="0.2">
      <c r="A528" s="1" t="s">
        <v>681</v>
      </c>
      <c r="B528" s="1" t="s">
        <v>1212</v>
      </c>
      <c r="C528" s="1" t="s">
        <v>1638</v>
      </c>
      <c r="D528" s="1" t="s">
        <v>1744</v>
      </c>
      <c r="E528" s="3">
        <v>25.644444444444446</v>
      </c>
      <c r="F528" s="3">
        <f t="shared" si="26"/>
        <v>90.344444444444449</v>
      </c>
      <c r="G528" s="3">
        <f>SUM(Table39[[#This Row],[RN Hours Contract (W/ Admin, DON)]], Table39[[#This Row],[LPN Contract Hours (w/ Admin)]], Table39[[#This Row],[CNA/NA/Med Aide Contract Hours]])</f>
        <v>0</v>
      </c>
      <c r="H528" s="4">
        <f>Table39[[#This Row],[Total Contract Hours]]/Table39[[#This Row],[Total Hours Nurse Staffing]]</f>
        <v>0</v>
      </c>
      <c r="I528" s="3">
        <f>SUM(Table39[[#This Row],[RN Hours]], Table39[[#This Row],[RN Admin Hours]], Table39[[#This Row],[RN DON Hours]])</f>
        <v>37.522222222222226</v>
      </c>
      <c r="J528" s="3">
        <f t="shared" si="24"/>
        <v>0</v>
      </c>
      <c r="K528" s="4">
        <f>Table39[[#This Row],[RN Hours Contract (W/ Admin, DON)]]/Table39[[#This Row],[RN Hours (w/ Admin, DON)]]</f>
        <v>0</v>
      </c>
      <c r="L528" s="3">
        <v>27.344444444444445</v>
      </c>
      <c r="M528" s="3">
        <v>0</v>
      </c>
      <c r="N528" s="4">
        <f>Table39[[#This Row],[RN Hours Contract]]/Table39[[#This Row],[RN Hours]]</f>
        <v>0</v>
      </c>
      <c r="O528" s="3">
        <v>5.25</v>
      </c>
      <c r="P528" s="3">
        <v>0</v>
      </c>
      <c r="Q528" s="4">
        <f>Table39[[#This Row],[RN Admin Hours Contract]]/Table39[[#This Row],[RN Admin Hours]]</f>
        <v>0</v>
      </c>
      <c r="R528" s="3">
        <v>4.927777777777778</v>
      </c>
      <c r="S528" s="3">
        <v>0</v>
      </c>
      <c r="T528" s="4">
        <f>Table39[[#This Row],[RN DON Hours Contract]]/Table39[[#This Row],[RN DON Hours]]</f>
        <v>0</v>
      </c>
      <c r="U528" s="3">
        <f>SUM(Table39[[#This Row],[LPN Hours]], Table39[[#This Row],[LPN Admin Hours]])</f>
        <v>12.213888888888889</v>
      </c>
      <c r="V528" s="3">
        <f>Table39[[#This Row],[LPN Hours Contract]]+Table39[[#This Row],[LPN Admin Hours Contract]]</f>
        <v>0</v>
      </c>
      <c r="W528" s="4">
        <f t="shared" si="25"/>
        <v>0</v>
      </c>
      <c r="X528" s="3">
        <v>12.213888888888889</v>
      </c>
      <c r="Y528" s="3">
        <v>0</v>
      </c>
      <c r="Z528" s="4">
        <f>Table39[[#This Row],[LPN Hours Contract]]/Table39[[#This Row],[LPN Hours]]</f>
        <v>0</v>
      </c>
      <c r="AA528" s="3">
        <v>0</v>
      </c>
      <c r="AB528" s="3">
        <v>0</v>
      </c>
      <c r="AC528" s="4">
        <v>0</v>
      </c>
      <c r="AD528" s="3">
        <f>SUM(Table39[[#This Row],[CNA Hours]], Table39[[#This Row],[NA in Training Hours]], Table39[[#This Row],[Med Aide/Tech Hours]])</f>
        <v>40.608333333333334</v>
      </c>
      <c r="AE528" s="3">
        <f>SUM(Table39[[#This Row],[CNA Hours Contract]], Table39[[#This Row],[NA in Training Hours Contract]], Table39[[#This Row],[Med Aide/Tech Hours Contract]])</f>
        <v>0</v>
      </c>
      <c r="AF528" s="4">
        <f>Table39[[#This Row],[CNA/NA/Med Aide Contract Hours]]/Table39[[#This Row],[Total CNA, NA in Training, Med Aide/Tech Hours]]</f>
        <v>0</v>
      </c>
      <c r="AG528" s="3">
        <v>40.608333333333334</v>
      </c>
      <c r="AH528" s="3">
        <v>0</v>
      </c>
      <c r="AI528" s="4">
        <f>Table39[[#This Row],[CNA Hours Contract]]/Table39[[#This Row],[CNA Hours]]</f>
        <v>0</v>
      </c>
      <c r="AJ528" s="3">
        <v>0</v>
      </c>
      <c r="AK528" s="3">
        <v>0</v>
      </c>
      <c r="AL528" s="4">
        <v>0</v>
      </c>
      <c r="AM528" s="3">
        <v>0</v>
      </c>
      <c r="AN528" s="3">
        <v>0</v>
      </c>
      <c r="AO528" s="4">
        <v>0</v>
      </c>
      <c r="AP528" s="1" t="s">
        <v>526</v>
      </c>
      <c r="AQ528" s="1">
        <v>3</v>
      </c>
    </row>
    <row r="529" spans="1:43" x14ac:dyDescent="0.2">
      <c r="A529" s="1" t="s">
        <v>681</v>
      </c>
      <c r="B529" s="1" t="s">
        <v>1213</v>
      </c>
      <c r="C529" s="1" t="s">
        <v>1636</v>
      </c>
      <c r="D529" s="1" t="s">
        <v>1751</v>
      </c>
      <c r="E529" s="3">
        <v>111.93333333333334</v>
      </c>
      <c r="F529" s="3">
        <f t="shared" si="26"/>
        <v>337.97844444444445</v>
      </c>
      <c r="G529" s="3">
        <f>SUM(Table39[[#This Row],[RN Hours Contract (W/ Admin, DON)]], Table39[[#This Row],[LPN Contract Hours (w/ Admin)]], Table39[[#This Row],[CNA/NA/Med Aide Contract Hours]])</f>
        <v>2.5833333333333335</v>
      </c>
      <c r="H529" s="4">
        <f>Table39[[#This Row],[Total Contract Hours]]/Table39[[#This Row],[Total Hours Nurse Staffing]]</f>
        <v>7.6434854819801131E-3</v>
      </c>
      <c r="I529" s="3">
        <f>SUM(Table39[[#This Row],[RN Hours]], Table39[[#This Row],[RN Admin Hours]], Table39[[#This Row],[RN DON Hours]])</f>
        <v>35.762444444444448</v>
      </c>
      <c r="J529" s="3">
        <f t="shared" si="24"/>
        <v>0</v>
      </c>
      <c r="K529" s="4">
        <f>Table39[[#This Row],[RN Hours Contract (W/ Admin, DON)]]/Table39[[#This Row],[RN Hours (w/ Admin, DON)]]</f>
        <v>0</v>
      </c>
      <c r="L529" s="3">
        <v>12.9</v>
      </c>
      <c r="M529" s="3">
        <v>0</v>
      </c>
      <c r="N529" s="4">
        <f>Table39[[#This Row],[RN Hours Contract]]/Table39[[#This Row],[RN Hours]]</f>
        <v>0</v>
      </c>
      <c r="O529" s="3">
        <v>18.59577777777778</v>
      </c>
      <c r="P529" s="3">
        <v>0</v>
      </c>
      <c r="Q529" s="4">
        <f>Table39[[#This Row],[RN Admin Hours Contract]]/Table39[[#This Row],[RN Admin Hours]]</f>
        <v>0</v>
      </c>
      <c r="R529" s="3">
        <v>4.2666666666666666</v>
      </c>
      <c r="S529" s="3">
        <v>0</v>
      </c>
      <c r="T529" s="4">
        <f>Table39[[#This Row],[RN DON Hours Contract]]/Table39[[#This Row],[RN DON Hours]]</f>
        <v>0</v>
      </c>
      <c r="U529" s="3">
        <f>SUM(Table39[[#This Row],[LPN Hours]], Table39[[#This Row],[LPN Admin Hours]])</f>
        <v>113.74622222222222</v>
      </c>
      <c r="V529" s="3">
        <f>Table39[[#This Row],[LPN Hours Contract]]+Table39[[#This Row],[LPN Admin Hours Contract]]</f>
        <v>0.85277777777777775</v>
      </c>
      <c r="W529" s="4">
        <f t="shared" si="25"/>
        <v>7.4971964880884935E-3</v>
      </c>
      <c r="X529" s="3">
        <v>107.47955555555555</v>
      </c>
      <c r="Y529" s="3">
        <v>0.85277777777777775</v>
      </c>
      <c r="Z529" s="4">
        <f>Table39[[#This Row],[LPN Hours Contract]]/Table39[[#This Row],[LPN Hours]]</f>
        <v>7.9343254944609625E-3</v>
      </c>
      <c r="AA529" s="3">
        <v>6.2666666666666666</v>
      </c>
      <c r="AB529" s="3">
        <v>0</v>
      </c>
      <c r="AC529" s="4">
        <f>Table39[[#This Row],[LPN Admin Hours Contract]]/Table39[[#This Row],[LPN Admin Hours]]</f>
        <v>0</v>
      </c>
      <c r="AD529" s="3">
        <f>SUM(Table39[[#This Row],[CNA Hours]], Table39[[#This Row],[NA in Training Hours]], Table39[[#This Row],[Med Aide/Tech Hours]])</f>
        <v>188.46977777777778</v>
      </c>
      <c r="AE529" s="3">
        <f>SUM(Table39[[#This Row],[CNA Hours Contract]], Table39[[#This Row],[NA in Training Hours Contract]], Table39[[#This Row],[Med Aide/Tech Hours Contract]])</f>
        <v>1.7305555555555556</v>
      </c>
      <c r="AF529" s="4">
        <f>Table39[[#This Row],[CNA/NA/Med Aide Contract Hours]]/Table39[[#This Row],[Total CNA, NA in Training, Med Aide/Tech Hours]]</f>
        <v>9.1821382502823914E-3</v>
      </c>
      <c r="AG529" s="3">
        <v>188.46977777777778</v>
      </c>
      <c r="AH529" s="3">
        <v>1.7305555555555556</v>
      </c>
      <c r="AI529" s="4">
        <f>Table39[[#This Row],[CNA Hours Contract]]/Table39[[#This Row],[CNA Hours]]</f>
        <v>9.1821382502823914E-3</v>
      </c>
      <c r="AJ529" s="3">
        <v>0</v>
      </c>
      <c r="AK529" s="3">
        <v>0</v>
      </c>
      <c r="AL529" s="4">
        <v>0</v>
      </c>
      <c r="AM529" s="3">
        <v>0</v>
      </c>
      <c r="AN529" s="3">
        <v>0</v>
      </c>
      <c r="AO529" s="4">
        <v>0</v>
      </c>
      <c r="AP529" s="1" t="s">
        <v>527</v>
      </c>
      <c r="AQ529" s="1">
        <v>3</v>
      </c>
    </row>
    <row r="530" spans="1:43" x14ac:dyDescent="0.2">
      <c r="A530" s="1" t="s">
        <v>681</v>
      </c>
      <c r="B530" s="1" t="s">
        <v>1214</v>
      </c>
      <c r="C530" s="1" t="s">
        <v>1657</v>
      </c>
      <c r="D530" s="1" t="s">
        <v>1693</v>
      </c>
      <c r="E530" s="3">
        <v>48.955555555555556</v>
      </c>
      <c r="F530" s="3">
        <f t="shared" si="26"/>
        <v>174.31666666666666</v>
      </c>
      <c r="G530" s="3">
        <f>SUM(Table39[[#This Row],[RN Hours Contract (W/ Admin, DON)]], Table39[[#This Row],[LPN Contract Hours (w/ Admin)]], Table39[[#This Row],[CNA/NA/Med Aide Contract Hours]])</f>
        <v>0</v>
      </c>
      <c r="H530" s="4">
        <f>Table39[[#This Row],[Total Contract Hours]]/Table39[[#This Row],[Total Hours Nurse Staffing]]</f>
        <v>0</v>
      </c>
      <c r="I530" s="3">
        <f>SUM(Table39[[#This Row],[RN Hours]], Table39[[#This Row],[RN Admin Hours]], Table39[[#This Row],[RN DON Hours]])</f>
        <v>31.130555555555553</v>
      </c>
      <c r="J530" s="3">
        <f t="shared" si="24"/>
        <v>0</v>
      </c>
      <c r="K530" s="4">
        <f>Table39[[#This Row],[RN Hours Contract (W/ Admin, DON)]]/Table39[[#This Row],[RN Hours (w/ Admin, DON)]]</f>
        <v>0</v>
      </c>
      <c r="L530" s="3">
        <v>21.047222222222221</v>
      </c>
      <c r="M530" s="3">
        <v>0</v>
      </c>
      <c r="N530" s="4">
        <f>Table39[[#This Row],[RN Hours Contract]]/Table39[[#This Row],[RN Hours]]</f>
        <v>0</v>
      </c>
      <c r="O530" s="3">
        <v>4.7944444444444443</v>
      </c>
      <c r="P530" s="3">
        <v>0</v>
      </c>
      <c r="Q530" s="4">
        <f>Table39[[#This Row],[RN Admin Hours Contract]]/Table39[[#This Row],[RN Admin Hours]]</f>
        <v>0</v>
      </c>
      <c r="R530" s="3">
        <v>5.2888888888888888</v>
      </c>
      <c r="S530" s="3">
        <v>0</v>
      </c>
      <c r="T530" s="4">
        <f>Table39[[#This Row],[RN DON Hours Contract]]/Table39[[#This Row],[RN DON Hours]]</f>
        <v>0</v>
      </c>
      <c r="U530" s="3">
        <f>SUM(Table39[[#This Row],[LPN Hours]], Table39[[#This Row],[LPN Admin Hours]])</f>
        <v>47.130555555555553</v>
      </c>
      <c r="V530" s="3">
        <f>Table39[[#This Row],[LPN Hours Contract]]+Table39[[#This Row],[LPN Admin Hours Contract]]</f>
        <v>0</v>
      </c>
      <c r="W530" s="4">
        <f t="shared" si="25"/>
        <v>0</v>
      </c>
      <c r="X530" s="3">
        <v>47.130555555555553</v>
      </c>
      <c r="Y530" s="3">
        <v>0</v>
      </c>
      <c r="Z530" s="4">
        <f>Table39[[#This Row],[LPN Hours Contract]]/Table39[[#This Row],[LPN Hours]]</f>
        <v>0</v>
      </c>
      <c r="AA530" s="3">
        <v>0</v>
      </c>
      <c r="AB530" s="3">
        <v>0</v>
      </c>
      <c r="AC530" s="4">
        <v>0</v>
      </c>
      <c r="AD530" s="3">
        <f>SUM(Table39[[#This Row],[CNA Hours]], Table39[[#This Row],[NA in Training Hours]], Table39[[#This Row],[Med Aide/Tech Hours]])</f>
        <v>96.055555555555557</v>
      </c>
      <c r="AE530" s="3">
        <f>SUM(Table39[[#This Row],[CNA Hours Contract]], Table39[[#This Row],[NA in Training Hours Contract]], Table39[[#This Row],[Med Aide/Tech Hours Contract]])</f>
        <v>0</v>
      </c>
      <c r="AF530" s="4">
        <f>Table39[[#This Row],[CNA/NA/Med Aide Contract Hours]]/Table39[[#This Row],[Total CNA, NA in Training, Med Aide/Tech Hours]]</f>
        <v>0</v>
      </c>
      <c r="AG530" s="3">
        <v>96.055555555555557</v>
      </c>
      <c r="AH530" s="3">
        <v>0</v>
      </c>
      <c r="AI530" s="4">
        <f>Table39[[#This Row],[CNA Hours Contract]]/Table39[[#This Row],[CNA Hours]]</f>
        <v>0</v>
      </c>
      <c r="AJ530" s="3">
        <v>0</v>
      </c>
      <c r="AK530" s="3">
        <v>0</v>
      </c>
      <c r="AL530" s="4">
        <v>0</v>
      </c>
      <c r="AM530" s="3">
        <v>0</v>
      </c>
      <c r="AN530" s="3">
        <v>0</v>
      </c>
      <c r="AO530" s="4">
        <v>0</v>
      </c>
      <c r="AP530" s="1" t="s">
        <v>528</v>
      </c>
      <c r="AQ530" s="1">
        <v>3</v>
      </c>
    </row>
    <row r="531" spans="1:43" x14ac:dyDescent="0.2">
      <c r="A531" s="1" t="s">
        <v>681</v>
      </c>
      <c r="B531" s="1" t="s">
        <v>1215</v>
      </c>
      <c r="C531" s="1" t="s">
        <v>1448</v>
      </c>
      <c r="D531" s="1" t="s">
        <v>1697</v>
      </c>
      <c r="E531" s="3">
        <v>85.63333333333334</v>
      </c>
      <c r="F531" s="3">
        <f t="shared" si="26"/>
        <v>261.66944444444448</v>
      </c>
      <c r="G531" s="3">
        <f>SUM(Table39[[#This Row],[RN Hours Contract (W/ Admin, DON)]], Table39[[#This Row],[LPN Contract Hours (w/ Admin)]], Table39[[#This Row],[CNA/NA/Med Aide Contract Hours]])</f>
        <v>21.216666666666665</v>
      </c>
      <c r="H531" s="4">
        <f>Table39[[#This Row],[Total Contract Hours]]/Table39[[#This Row],[Total Hours Nurse Staffing]]</f>
        <v>8.1081941805288674E-2</v>
      </c>
      <c r="I531" s="3">
        <f>SUM(Table39[[#This Row],[RN Hours]], Table39[[#This Row],[RN Admin Hours]], Table39[[#This Row],[RN DON Hours]])</f>
        <v>47.06944444444445</v>
      </c>
      <c r="J531" s="3">
        <f t="shared" si="24"/>
        <v>2.4916666666666667</v>
      </c>
      <c r="K531" s="4">
        <f>Table39[[#This Row],[RN Hours Contract (W/ Admin, DON)]]/Table39[[#This Row],[RN Hours (w/ Admin, DON)]]</f>
        <v>5.2935969312481554E-2</v>
      </c>
      <c r="L531" s="3">
        <v>30.461111111111112</v>
      </c>
      <c r="M531" s="3">
        <v>2.4916666666666667</v>
      </c>
      <c r="N531" s="4">
        <f>Table39[[#This Row],[RN Hours Contract]]/Table39[[#This Row],[RN Hours]]</f>
        <v>8.1798285610067481E-2</v>
      </c>
      <c r="O531" s="3">
        <v>11.141666666666667</v>
      </c>
      <c r="P531" s="3">
        <v>0</v>
      </c>
      <c r="Q531" s="4">
        <f>Table39[[#This Row],[RN Admin Hours Contract]]/Table39[[#This Row],[RN Admin Hours]]</f>
        <v>0</v>
      </c>
      <c r="R531" s="3">
        <v>5.4666666666666668</v>
      </c>
      <c r="S531" s="3">
        <v>0</v>
      </c>
      <c r="T531" s="4">
        <f>Table39[[#This Row],[RN DON Hours Contract]]/Table39[[#This Row],[RN DON Hours]]</f>
        <v>0</v>
      </c>
      <c r="U531" s="3">
        <f>SUM(Table39[[#This Row],[LPN Hours]], Table39[[#This Row],[LPN Admin Hours]])</f>
        <v>79.447222222222223</v>
      </c>
      <c r="V531" s="3">
        <f>Table39[[#This Row],[LPN Hours Contract]]+Table39[[#This Row],[LPN Admin Hours Contract]]</f>
        <v>14.08611111111111</v>
      </c>
      <c r="W531" s="4">
        <f t="shared" si="25"/>
        <v>0.17730149295479178</v>
      </c>
      <c r="X531" s="3">
        <v>79.447222222222223</v>
      </c>
      <c r="Y531" s="3">
        <v>14.08611111111111</v>
      </c>
      <c r="Z531" s="4">
        <f>Table39[[#This Row],[LPN Hours Contract]]/Table39[[#This Row],[LPN Hours]]</f>
        <v>0.17730149295479178</v>
      </c>
      <c r="AA531" s="3">
        <v>0</v>
      </c>
      <c r="AB531" s="3">
        <v>0</v>
      </c>
      <c r="AC531" s="4">
        <v>0</v>
      </c>
      <c r="AD531" s="3">
        <f>SUM(Table39[[#This Row],[CNA Hours]], Table39[[#This Row],[NA in Training Hours]], Table39[[#This Row],[Med Aide/Tech Hours]])</f>
        <v>135.1527777777778</v>
      </c>
      <c r="AE531" s="3">
        <f>SUM(Table39[[#This Row],[CNA Hours Contract]], Table39[[#This Row],[NA in Training Hours Contract]], Table39[[#This Row],[Med Aide/Tech Hours Contract]])</f>
        <v>4.6388888888888893</v>
      </c>
      <c r="AF531" s="4">
        <f>Table39[[#This Row],[CNA/NA/Med Aide Contract Hours]]/Table39[[#This Row],[Total CNA, NA in Training, Med Aide/Tech Hours]]</f>
        <v>3.4323296680711129E-2</v>
      </c>
      <c r="AG531" s="3">
        <v>134.92500000000001</v>
      </c>
      <c r="AH531" s="3">
        <v>4.6388888888888893</v>
      </c>
      <c r="AI531" s="4">
        <f>Table39[[#This Row],[CNA Hours Contract]]/Table39[[#This Row],[CNA Hours]]</f>
        <v>3.4381240606921541E-2</v>
      </c>
      <c r="AJ531" s="3">
        <v>0.22777777777777777</v>
      </c>
      <c r="AK531" s="3">
        <v>0</v>
      </c>
      <c r="AL531" s="4">
        <f>Table39[[#This Row],[NA in Training Hours Contract]]/Table39[[#This Row],[NA in Training Hours]]</f>
        <v>0</v>
      </c>
      <c r="AM531" s="3">
        <v>0</v>
      </c>
      <c r="AN531" s="3">
        <v>0</v>
      </c>
      <c r="AO531" s="4">
        <v>0</v>
      </c>
      <c r="AP531" s="1" t="s">
        <v>529</v>
      </c>
      <c r="AQ531" s="1">
        <v>3</v>
      </c>
    </row>
    <row r="532" spans="1:43" x14ac:dyDescent="0.2">
      <c r="A532" s="1" t="s">
        <v>681</v>
      </c>
      <c r="B532" s="1" t="s">
        <v>1216</v>
      </c>
      <c r="C532" s="1" t="s">
        <v>1658</v>
      </c>
      <c r="D532" s="1" t="s">
        <v>1721</v>
      </c>
      <c r="E532" s="3">
        <v>68.74444444444444</v>
      </c>
      <c r="F532" s="3">
        <f t="shared" si="26"/>
        <v>242.89444444444445</v>
      </c>
      <c r="G532" s="3">
        <f>SUM(Table39[[#This Row],[RN Hours Contract (W/ Admin, DON)]], Table39[[#This Row],[LPN Contract Hours (w/ Admin)]], Table39[[#This Row],[CNA/NA/Med Aide Contract Hours]])</f>
        <v>26.674999999999997</v>
      </c>
      <c r="H532" s="4">
        <f>Table39[[#This Row],[Total Contract Hours]]/Table39[[#This Row],[Total Hours Nurse Staffing]]</f>
        <v>0.10982136730632876</v>
      </c>
      <c r="I532" s="3">
        <f>SUM(Table39[[#This Row],[RN Hours]], Table39[[#This Row],[RN Admin Hours]], Table39[[#This Row],[RN DON Hours]])</f>
        <v>44.68888888888889</v>
      </c>
      <c r="J532" s="3">
        <f t="shared" si="24"/>
        <v>0</v>
      </c>
      <c r="K532" s="4">
        <f>Table39[[#This Row],[RN Hours Contract (W/ Admin, DON)]]/Table39[[#This Row],[RN Hours (w/ Admin, DON)]]</f>
        <v>0</v>
      </c>
      <c r="L532" s="3">
        <v>30.388888888888889</v>
      </c>
      <c r="M532" s="3">
        <v>0</v>
      </c>
      <c r="N532" s="4">
        <f>Table39[[#This Row],[RN Hours Contract]]/Table39[[#This Row],[RN Hours]]</f>
        <v>0</v>
      </c>
      <c r="O532" s="3">
        <v>9.1944444444444446</v>
      </c>
      <c r="P532" s="3">
        <v>0</v>
      </c>
      <c r="Q532" s="4">
        <f>Table39[[#This Row],[RN Admin Hours Contract]]/Table39[[#This Row],[RN Admin Hours]]</f>
        <v>0</v>
      </c>
      <c r="R532" s="3">
        <v>5.1055555555555552</v>
      </c>
      <c r="S532" s="3">
        <v>0</v>
      </c>
      <c r="T532" s="4">
        <f>Table39[[#This Row],[RN DON Hours Contract]]/Table39[[#This Row],[RN DON Hours]]</f>
        <v>0</v>
      </c>
      <c r="U532" s="3">
        <f>SUM(Table39[[#This Row],[LPN Hours]], Table39[[#This Row],[LPN Admin Hours]])</f>
        <v>67.522222222222226</v>
      </c>
      <c r="V532" s="3">
        <f>Table39[[#This Row],[LPN Hours Contract]]+Table39[[#This Row],[LPN Admin Hours Contract]]</f>
        <v>9.2388888888888889</v>
      </c>
      <c r="W532" s="4">
        <f t="shared" si="25"/>
        <v>0.13682738193187427</v>
      </c>
      <c r="X532" s="3">
        <v>62.647222222222226</v>
      </c>
      <c r="Y532" s="3">
        <v>9.2388888888888889</v>
      </c>
      <c r="Z532" s="4">
        <f>Table39[[#This Row],[LPN Hours Contract]]/Table39[[#This Row],[LPN Hours]]</f>
        <v>0.14747483705050324</v>
      </c>
      <c r="AA532" s="3">
        <v>4.875</v>
      </c>
      <c r="AB532" s="3">
        <v>0</v>
      </c>
      <c r="AC532" s="4">
        <f>Table39[[#This Row],[LPN Admin Hours Contract]]/Table39[[#This Row],[LPN Admin Hours]]</f>
        <v>0</v>
      </c>
      <c r="AD532" s="3">
        <f>SUM(Table39[[#This Row],[CNA Hours]], Table39[[#This Row],[NA in Training Hours]], Table39[[#This Row],[Med Aide/Tech Hours]])</f>
        <v>130.68333333333334</v>
      </c>
      <c r="AE532" s="3">
        <f>SUM(Table39[[#This Row],[CNA Hours Contract]], Table39[[#This Row],[NA in Training Hours Contract]], Table39[[#This Row],[Med Aide/Tech Hours Contract]])</f>
        <v>17.43611111111111</v>
      </c>
      <c r="AF532" s="4">
        <f>Table39[[#This Row],[CNA/NA/Med Aide Contract Hours]]/Table39[[#This Row],[Total CNA, NA in Training, Med Aide/Tech Hours]]</f>
        <v>0.1334226076605875</v>
      </c>
      <c r="AG532" s="3">
        <v>130.68333333333334</v>
      </c>
      <c r="AH532" s="3">
        <v>17.43611111111111</v>
      </c>
      <c r="AI532" s="4">
        <f>Table39[[#This Row],[CNA Hours Contract]]/Table39[[#This Row],[CNA Hours]]</f>
        <v>0.1334226076605875</v>
      </c>
      <c r="AJ532" s="3">
        <v>0</v>
      </c>
      <c r="AK532" s="3">
        <v>0</v>
      </c>
      <c r="AL532" s="4">
        <v>0</v>
      </c>
      <c r="AM532" s="3">
        <v>0</v>
      </c>
      <c r="AN532" s="3">
        <v>0</v>
      </c>
      <c r="AO532" s="4">
        <v>0</v>
      </c>
      <c r="AP532" s="1" t="s">
        <v>530</v>
      </c>
      <c r="AQ532" s="1">
        <v>3</v>
      </c>
    </row>
    <row r="533" spans="1:43" x14ac:dyDescent="0.2">
      <c r="A533" s="1" t="s">
        <v>681</v>
      </c>
      <c r="B533" s="1" t="s">
        <v>1217</v>
      </c>
      <c r="C533" s="1" t="s">
        <v>1659</v>
      </c>
      <c r="D533" s="1" t="s">
        <v>1737</v>
      </c>
      <c r="E533" s="3">
        <v>89.844444444444449</v>
      </c>
      <c r="F533" s="3">
        <f t="shared" si="26"/>
        <v>389.48722222222221</v>
      </c>
      <c r="G533" s="3">
        <f>SUM(Table39[[#This Row],[RN Hours Contract (W/ Admin, DON)]], Table39[[#This Row],[LPN Contract Hours (w/ Admin)]], Table39[[#This Row],[CNA/NA/Med Aide Contract Hours]])</f>
        <v>130.18888888888887</v>
      </c>
      <c r="H533" s="4">
        <f>Table39[[#This Row],[Total Contract Hours]]/Table39[[#This Row],[Total Hours Nurse Staffing]]</f>
        <v>0.3342571500705343</v>
      </c>
      <c r="I533" s="3">
        <f>SUM(Table39[[#This Row],[RN Hours]], Table39[[#This Row],[RN Admin Hours]], Table39[[#This Row],[RN DON Hours]])</f>
        <v>58.679444444444442</v>
      </c>
      <c r="J533" s="3">
        <f t="shared" si="24"/>
        <v>0.93333333333333335</v>
      </c>
      <c r="K533" s="4">
        <f>Table39[[#This Row],[RN Hours Contract (W/ Admin, DON)]]/Table39[[#This Row],[RN Hours (w/ Admin, DON)]]</f>
        <v>1.5905626615415204E-2</v>
      </c>
      <c r="L533" s="3">
        <v>41.584444444444443</v>
      </c>
      <c r="M533" s="3">
        <v>0.93333333333333335</v>
      </c>
      <c r="N533" s="4">
        <f>Table39[[#This Row],[RN Hours Contract]]/Table39[[#This Row],[RN Hours]]</f>
        <v>2.2444290065729709E-2</v>
      </c>
      <c r="O533" s="3">
        <v>11.839888888888886</v>
      </c>
      <c r="P533" s="3">
        <v>0</v>
      </c>
      <c r="Q533" s="4">
        <f>Table39[[#This Row],[RN Admin Hours Contract]]/Table39[[#This Row],[RN Admin Hours]]</f>
        <v>0</v>
      </c>
      <c r="R533" s="3">
        <v>5.2551111111111117</v>
      </c>
      <c r="S533" s="3">
        <v>0</v>
      </c>
      <c r="T533" s="4">
        <f>Table39[[#This Row],[RN DON Hours Contract]]/Table39[[#This Row],[RN DON Hours]]</f>
        <v>0</v>
      </c>
      <c r="U533" s="3">
        <f>SUM(Table39[[#This Row],[LPN Hours]], Table39[[#This Row],[LPN Admin Hours]])</f>
        <v>134.46155555555555</v>
      </c>
      <c r="V533" s="3">
        <f>Table39[[#This Row],[LPN Hours Contract]]+Table39[[#This Row],[LPN Admin Hours Contract]]</f>
        <v>54.05</v>
      </c>
      <c r="W533" s="4">
        <f t="shared" si="25"/>
        <v>0.40197363310785239</v>
      </c>
      <c r="X533" s="3">
        <v>123.46366666666667</v>
      </c>
      <c r="Y533" s="3">
        <v>54.05</v>
      </c>
      <c r="Z533" s="4">
        <f>Table39[[#This Row],[LPN Hours Contract]]/Table39[[#This Row],[LPN Hours]]</f>
        <v>0.43778061561970993</v>
      </c>
      <c r="AA533" s="3">
        <v>10.997888888888889</v>
      </c>
      <c r="AB533" s="3">
        <v>0</v>
      </c>
      <c r="AC533" s="4">
        <f>Table39[[#This Row],[LPN Admin Hours Contract]]/Table39[[#This Row],[LPN Admin Hours]]</f>
        <v>0</v>
      </c>
      <c r="AD533" s="3">
        <f>SUM(Table39[[#This Row],[CNA Hours]], Table39[[#This Row],[NA in Training Hours]], Table39[[#This Row],[Med Aide/Tech Hours]])</f>
        <v>196.34622222222222</v>
      </c>
      <c r="AE533" s="3">
        <f>SUM(Table39[[#This Row],[CNA Hours Contract]], Table39[[#This Row],[NA in Training Hours Contract]], Table39[[#This Row],[Med Aide/Tech Hours Contract]])</f>
        <v>75.205555555555549</v>
      </c>
      <c r="AF533" s="4">
        <f>Table39[[#This Row],[CNA/NA/Med Aide Contract Hours]]/Table39[[#This Row],[Total CNA, NA in Training, Med Aide/Tech Hours]]</f>
        <v>0.38302522301874914</v>
      </c>
      <c r="AG533" s="3">
        <v>181.20455555555554</v>
      </c>
      <c r="AH533" s="3">
        <v>75.205555555555549</v>
      </c>
      <c r="AI533" s="4">
        <f>Table39[[#This Row],[CNA Hours Contract]]/Table39[[#This Row],[CNA Hours]]</f>
        <v>0.41503126301092502</v>
      </c>
      <c r="AJ533" s="3">
        <v>15.141666666666667</v>
      </c>
      <c r="AK533" s="3">
        <v>0</v>
      </c>
      <c r="AL533" s="4">
        <f>Table39[[#This Row],[NA in Training Hours Contract]]/Table39[[#This Row],[NA in Training Hours]]</f>
        <v>0</v>
      </c>
      <c r="AM533" s="3">
        <v>0</v>
      </c>
      <c r="AN533" s="3">
        <v>0</v>
      </c>
      <c r="AO533" s="4">
        <v>0</v>
      </c>
      <c r="AP533" s="1" t="s">
        <v>531</v>
      </c>
      <c r="AQ533" s="1">
        <v>3</v>
      </c>
    </row>
    <row r="534" spans="1:43" x14ac:dyDescent="0.2">
      <c r="A534" s="1" t="s">
        <v>681</v>
      </c>
      <c r="B534" s="1" t="s">
        <v>1218</v>
      </c>
      <c r="C534" s="1" t="s">
        <v>1376</v>
      </c>
      <c r="D534" s="1" t="s">
        <v>1708</v>
      </c>
      <c r="E534" s="3">
        <v>49.1</v>
      </c>
      <c r="F534" s="3">
        <f t="shared" si="26"/>
        <v>181.49966666666668</v>
      </c>
      <c r="G534" s="3">
        <f>SUM(Table39[[#This Row],[RN Hours Contract (W/ Admin, DON)]], Table39[[#This Row],[LPN Contract Hours (w/ Admin)]], Table39[[#This Row],[CNA/NA/Med Aide Contract Hours]])</f>
        <v>0</v>
      </c>
      <c r="H534" s="4">
        <f>Table39[[#This Row],[Total Contract Hours]]/Table39[[#This Row],[Total Hours Nurse Staffing]]</f>
        <v>0</v>
      </c>
      <c r="I534" s="3">
        <f>SUM(Table39[[#This Row],[RN Hours]], Table39[[#This Row],[RN Admin Hours]], Table39[[#This Row],[RN DON Hours]])</f>
        <v>45.997000000000007</v>
      </c>
      <c r="J534" s="3">
        <f t="shared" si="24"/>
        <v>0</v>
      </c>
      <c r="K534" s="4">
        <f>Table39[[#This Row],[RN Hours Contract (W/ Admin, DON)]]/Table39[[#This Row],[RN Hours (w/ Admin, DON)]]</f>
        <v>0</v>
      </c>
      <c r="L534" s="3">
        <v>30.724777777777778</v>
      </c>
      <c r="M534" s="3">
        <v>0</v>
      </c>
      <c r="N534" s="4">
        <f>Table39[[#This Row],[RN Hours Contract]]/Table39[[#This Row],[RN Hours]]</f>
        <v>0</v>
      </c>
      <c r="O534" s="3">
        <v>10.027777777777779</v>
      </c>
      <c r="P534" s="3">
        <v>0</v>
      </c>
      <c r="Q534" s="4">
        <f>Table39[[#This Row],[RN Admin Hours Contract]]/Table39[[#This Row],[RN Admin Hours]]</f>
        <v>0</v>
      </c>
      <c r="R534" s="3">
        <v>5.2444444444444445</v>
      </c>
      <c r="S534" s="3">
        <v>0</v>
      </c>
      <c r="T534" s="4">
        <f>Table39[[#This Row],[RN DON Hours Contract]]/Table39[[#This Row],[RN DON Hours]]</f>
        <v>0</v>
      </c>
      <c r="U534" s="3">
        <f>SUM(Table39[[#This Row],[LPN Hours]], Table39[[#This Row],[LPN Admin Hours]])</f>
        <v>42.173000000000002</v>
      </c>
      <c r="V534" s="3">
        <f>Table39[[#This Row],[LPN Hours Contract]]+Table39[[#This Row],[LPN Admin Hours Contract]]</f>
        <v>0</v>
      </c>
      <c r="W534" s="4">
        <f t="shared" si="25"/>
        <v>0</v>
      </c>
      <c r="X534" s="3">
        <v>42.173000000000002</v>
      </c>
      <c r="Y534" s="3">
        <v>0</v>
      </c>
      <c r="Z534" s="4">
        <f>Table39[[#This Row],[LPN Hours Contract]]/Table39[[#This Row],[LPN Hours]]</f>
        <v>0</v>
      </c>
      <c r="AA534" s="3">
        <v>0</v>
      </c>
      <c r="AB534" s="3">
        <v>0</v>
      </c>
      <c r="AC534" s="4">
        <v>0</v>
      </c>
      <c r="AD534" s="3">
        <f>SUM(Table39[[#This Row],[CNA Hours]], Table39[[#This Row],[NA in Training Hours]], Table39[[#This Row],[Med Aide/Tech Hours]])</f>
        <v>93.329666666666668</v>
      </c>
      <c r="AE534" s="3">
        <f>SUM(Table39[[#This Row],[CNA Hours Contract]], Table39[[#This Row],[NA in Training Hours Contract]], Table39[[#This Row],[Med Aide/Tech Hours Contract]])</f>
        <v>0</v>
      </c>
      <c r="AF534" s="4">
        <f>Table39[[#This Row],[CNA/NA/Med Aide Contract Hours]]/Table39[[#This Row],[Total CNA, NA in Training, Med Aide/Tech Hours]]</f>
        <v>0</v>
      </c>
      <c r="AG534" s="3">
        <v>93.329666666666668</v>
      </c>
      <c r="AH534" s="3">
        <v>0</v>
      </c>
      <c r="AI534" s="4">
        <f>Table39[[#This Row],[CNA Hours Contract]]/Table39[[#This Row],[CNA Hours]]</f>
        <v>0</v>
      </c>
      <c r="AJ534" s="3">
        <v>0</v>
      </c>
      <c r="AK534" s="3">
        <v>0</v>
      </c>
      <c r="AL534" s="4">
        <v>0</v>
      </c>
      <c r="AM534" s="3">
        <v>0</v>
      </c>
      <c r="AN534" s="3">
        <v>0</v>
      </c>
      <c r="AO534" s="4">
        <v>0</v>
      </c>
      <c r="AP534" s="1" t="s">
        <v>532</v>
      </c>
      <c r="AQ534" s="1">
        <v>3</v>
      </c>
    </row>
    <row r="535" spans="1:43" x14ac:dyDescent="0.2">
      <c r="A535" s="1" t="s">
        <v>681</v>
      </c>
      <c r="B535" s="1" t="s">
        <v>1219</v>
      </c>
      <c r="C535" s="1" t="s">
        <v>1660</v>
      </c>
      <c r="D535" s="1" t="s">
        <v>1687</v>
      </c>
      <c r="E535" s="3">
        <v>31.833333333333332</v>
      </c>
      <c r="F535" s="3">
        <f t="shared" si="26"/>
        <v>118.64444444444445</v>
      </c>
      <c r="G535" s="3">
        <f>SUM(Table39[[#This Row],[RN Hours Contract (W/ Admin, DON)]], Table39[[#This Row],[LPN Contract Hours (w/ Admin)]], Table39[[#This Row],[CNA/NA/Med Aide Contract Hours]])</f>
        <v>9.7527777777777782</v>
      </c>
      <c r="H535" s="4">
        <f>Table39[[#This Row],[Total Contract Hours]]/Table39[[#This Row],[Total Hours Nurse Staffing]]</f>
        <v>8.2201723169132795E-2</v>
      </c>
      <c r="I535" s="3">
        <f>SUM(Table39[[#This Row],[RN Hours]], Table39[[#This Row],[RN Admin Hours]], Table39[[#This Row],[RN DON Hours]])</f>
        <v>37.691666666666663</v>
      </c>
      <c r="J535" s="3">
        <f t="shared" si="24"/>
        <v>0.18055555555555555</v>
      </c>
      <c r="K535" s="4">
        <f>Table39[[#This Row],[RN Hours Contract (W/ Admin, DON)]]/Table39[[#This Row],[RN Hours (w/ Admin, DON)]]</f>
        <v>4.790330901319184E-3</v>
      </c>
      <c r="L535" s="3">
        <v>27.730555555555554</v>
      </c>
      <c r="M535" s="3">
        <v>0.18055555555555555</v>
      </c>
      <c r="N535" s="4">
        <f>Table39[[#This Row],[RN Hours Contract]]/Table39[[#This Row],[RN Hours]]</f>
        <v>6.5110688169888811E-3</v>
      </c>
      <c r="O535" s="3">
        <v>5.1611111111111114</v>
      </c>
      <c r="P535" s="3">
        <v>0</v>
      </c>
      <c r="Q535" s="4">
        <f>Table39[[#This Row],[RN Admin Hours Contract]]/Table39[[#This Row],[RN Admin Hours]]</f>
        <v>0</v>
      </c>
      <c r="R535" s="3">
        <v>4.8</v>
      </c>
      <c r="S535" s="3">
        <v>0</v>
      </c>
      <c r="T535" s="4">
        <f>Table39[[#This Row],[RN DON Hours Contract]]/Table39[[#This Row],[RN DON Hours]]</f>
        <v>0</v>
      </c>
      <c r="U535" s="3">
        <f>SUM(Table39[[#This Row],[LPN Hours]], Table39[[#This Row],[LPN Admin Hours]])</f>
        <v>18.041666666666668</v>
      </c>
      <c r="V535" s="3">
        <f>Table39[[#This Row],[LPN Hours Contract]]+Table39[[#This Row],[LPN Admin Hours Contract]]</f>
        <v>4.6277777777777782</v>
      </c>
      <c r="W535" s="4">
        <f t="shared" si="25"/>
        <v>0.25650500384911473</v>
      </c>
      <c r="X535" s="3">
        <v>18.041666666666668</v>
      </c>
      <c r="Y535" s="3">
        <v>4.6277777777777782</v>
      </c>
      <c r="Z535" s="4">
        <f>Table39[[#This Row],[LPN Hours Contract]]/Table39[[#This Row],[LPN Hours]]</f>
        <v>0.25650500384911473</v>
      </c>
      <c r="AA535" s="3">
        <v>0</v>
      </c>
      <c r="AB535" s="3">
        <v>0</v>
      </c>
      <c r="AC535" s="4">
        <v>0</v>
      </c>
      <c r="AD535" s="3">
        <f>SUM(Table39[[#This Row],[CNA Hours]], Table39[[#This Row],[NA in Training Hours]], Table39[[#This Row],[Med Aide/Tech Hours]])</f>
        <v>62.911111111111111</v>
      </c>
      <c r="AE535" s="3">
        <f>SUM(Table39[[#This Row],[CNA Hours Contract]], Table39[[#This Row],[NA in Training Hours Contract]], Table39[[#This Row],[Med Aide/Tech Hours Contract]])</f>
        <v>4.9444444444444446</v>
      </c>
      <c r="AF535" s="4">
        <f>Table39[[#This Row],[CNA/NA/Med Aide Contract Hours]]/Table39[[#This Row],[Total CNA, NA in Training, Med Aide/Tech Hours]]</f>
        <v>7.8594136347580362E-2</v>
      </c>
      <c r="AG535" s="3">
        <v>62.911111111111111</v>
      </c>
      <c r="AH535" s="3">
        <v>4.9444444444444446</v>
      </c>
      <c r="AI535" s="4">
        <f>Table39[[#This Row],[CNA Hours Contract]]/Table39[[#This Row],[CNA Hours]]</f>
        <v>7.8594136347580362E-2</v>
      </c>
      <c r="AJ535" s="3">
        <v>0</v>
      </c>
      <c r="AK535" s="3">
        <v>0</v>
      </c>
      <c r="AL535" s="4">
        <v>0</v>
      </c>
      <c r="AM535" s="3">
        <v>0</v>
      </c>
      <c r="AN535" s="3">
        <v>0</v>
      </c>
      <c r="AO535" s="4">
        <v>0</v>
      </c>
      <c r="AP535" s="1" t="s">
        <v>533</v>
      </c>
      <c r="AQ535" s="1">
        <v>3</v>
      </c>
    </row>
    <row r="536" spans="1:43" x14ac:dyDescent="0.2">
      <c r="A536" s="1" t="s">
        <v>681</v>
      </c>
      <c r="B536" s="1" t="s">
        <v>1220</v>
      </c>
      <c r="C536" s="1" t="s">
        <v>1661</v>
      </c>
      <c r="D536" s="1" t="s">
        <v>1737</v>
      </c>
      <c r="E536" s="3">
        <v>85.677777777777777</v>
      </c>
      <c r="F536" s="3">
        <f t="shared" si="26"/>
        <v>293.35111111111109</v>
      </c>
      <c r="G536" s="3">
        <f>SUM(Table39[[#This Row],[RN Hours Contract (W/ Admin, DON)]], Table39[[#This Row],[LPN Contract Hours (w/ Admin)]], Table39[[#This Row],[CNA/NA/Med Aide Contract Hours]])</f>
        <v>17.361666666666665</v>
      </c>
      <c r="H536" s="4">
        <f>Table39[[#This Row],[Total Contract Hours]]/Table39[[#This Row],[Total Hours Nurse Staffing]]</f>
        <v>5.9183913096175988E-2</v>
      </c>
      <c r="I536" s="3">
        <f>SUM(Table39[[#This Row],[RN Hours]], Table39[[#This Row],[RN Admin Hours]], Table39[[#This Row],[RN DON Hours]])</f>
        <v>51.277777777777779</v>
      </c>
      <c r="J536" s="3">
        <f t="shared" si="24"/>
        <v>0</v>
      </c>
      <c r="K536" s="4">
        <f>Table39[[#This Row],[RN Hours Contract (W/ Admin, DON)]]/Table39[[#This Row],[RN Hours (w/ Admin, DON)]]</f>
        <v>0</v>
      </c>
      <c r="L536" s="3">
        <v>25.011111111111113</v>
      </c>
      <c r="M536" s="3">
        <v>0</v>
      </c>
      <c r="N536" s="4">
        <f>Table39[[#This Row],[RN Hours Contract]]/Table39[[#This Row],[RN Hours]]</f>
        <v>0</v>
      </c>
      <c r="O536" s="3">
        <v>21.111111111111111</v>
      </c>
      <c r="P536" s="3">
        <v>0</v>
      </c>
      <c r="Q536" s="4">
        <f>Table39[[#This Row],[RN Admin Hours Contract]]/Table39[[#This Row],[RN Admin Hours]]</f>
        <v>0</v>
      </c>
      <c r="R536" s="3">
        <v>5.1555555555555559</v>
      </c>
      <c r="S536" s="3">
        <v>0</v>
      </c>
      <c r="T536" s="4">
        <f>Table39[[#This Row],[RN DON Hours Contract]]/Table39[[#This Row],[RN DON Hours]]</f>
        <v>0</v>
      </c>
      <c r="U536" s="3">
        <f>SUM(Table39[[#This Row],[LPN Hours]], Table39[[#This Row],[LPN Admin Hours]])</f>
        <v>75.346999999999994</v>
      </c>
      <c r="V536" s="3">
        <f>Table39[[#This Row],[LPN Hours Contract]]+Table39[[#This Row],[LPN Admin Hours Contract]]</f>
        <v>10.494222222222222</v>
      </c>
      <c r="W536" s="4">
        <f t="shared" si="25"/>
        <v>0.13927856745752615</v>
      </c>
      <c r="X536" s="3">
        <v>75.346999999999994</v>
      </c>
      <c r="Y536" s="3">
        <v>10.494222222222222</v>
      </c>
      <c r="Z536" s="4">
        <f>Table39[[#This Row],[LPN Hours Contract]]/Table39[[#This Row],[LPN Hours]]</f>
        <v>0.13927856745752615</v>
      </c>
      <c r="AA536" s="3">
        <v>0</v>
      </c>
      <c r="AB536" s="3">
        <v>0</v>
      </c>
      <c r="AC536" s="4">
        <v>0</v>
      </c>
      <c r="AD536" s="3">
        <f>SUM(Table39[[#This Row],[CNA Hours]], Table39[[#This Row],[NA in Training Hours]], Table39[[#This Row],[Med Aide/Tech Hours]])</f>
        <v>166.72633333333334</v>
      </c>
      <c r="AE536" s="3">
        <f>SUM(Table39[[#This Row],[CNA Hours Contract]], Table39[[#This Row],[NA in Training Hours Contract]], Table39[[#This Row],[Med Aide/Tech Hours Contract]])</f>
        <v>6.8674444444444438</v>
      </c>
      <c r="AF536" s="4">
        <f>Table39[[#This Row],[CNA/NA/Med Aide Contract Hours]]/Table39[[#This Row],[Total CNA, NA in Training, Med Aide/Tech Hours]]</f>
        <v>4.1189920675064988E-2</v>
      </c>
      <c r="AG536" s="3">
        <v>142.74444444444444</v>
      </c>
      <c r="AH536" s="3">
        <v>6.8674444444444438</v>
      </c>
      <c r="AI536" s="4">
        <f>Table39[[#This Row],[CNA Hours Contract]]/Table39[[#This Row],[CNA Hours]]</f>
        <v>4.8110064606522923E-2</v>
      </c>
      <c r="AJ536" s="3">
        <v>23.981888888888889</v>
      </c>
      <c r="AK536" s="3">
        <v>0</v>
      </c>
      <c r="AL536" s="4">
        <f>Table39[[#This Row],[NA in Training Hours Contract]]/Table39[[#This Row],[NA in Training Hours]]</f>
        <v>0</v>
      </c>
      <c r="AM536" s="3">
        <v>0</v>
      </c>
      <c r="AN536" s="3">
        <v>0</v>
      </c>
      <c r="AO536" s="4">
        <v>0</v>
      </c>
      <c r="AP536" s="1" t="s">
        <v>534</v>
      </c>
      <c r="AQ536" s="1">
        <v>3</v>
      </c>
    </row>
    <row r="537" spans="1:43" x14ac:dyDescent="0.2">
      <c r="A537" s="1" t="s">
        <v>681</v>
      </c>
      <c r="B537" s="1" t="s">
        <v>1221</v>
      </c>
      <c r="C537" s="1" t="s">
        <v>1662</v>
      </c>
      <c r="D537" s="1" t="s">
        <v>1707</v>
      </c>
      <c r="E537" s="3">
        <v>41.37777777777778</v>
      </c>
      <c r="F537" s="3">
        <f t="shared" si="26"/>
        <v>153.15</v>
      </c>
      <c r="G537" s="3">
        <f>SUM(Table39[[#This Row],[RN Hours Contract (W/ Admin, DON)]], Table39[[#This Row],[LPN Contract Hours (w/ Admin)]], Table39[[#This Row],[CNA/NA/Med Aide Contract Hours]])</f>
        <v>0</v>
      </c>
      <c r="H537" s="4">
        <f>Table39[[#This Row],[Total Contract Hours]]/Table39[[#This Row],[Total Hours Nurse Staffing]]</f>
        <v>0</v>
      </c>
      <c r="I537" s="3">
        <f>SUM(Table39[[#This Row],[RN Hours]], Table39[[#This Row],[RN Admin Hours]], Table39[[#This Row],[RN DON Hours]])</f>
        <v>35.549999999999997</v>
      </c>
      <c r="J537" s="3">
        <f t="shared" si="24"/>
        <v>0</v>
      </c>
      <c r="K537" s="4">
        <f>Table39[[#This Row],[RN Hours Contract (W/ Admin, DON)]]/Table39[[#This Row],[RN Hours (w/ Admin, DON)]]</f>
        <v>0</v>
      </c>
      <c r="L537" s="3">
        <v>25.294444444444444</v>
      </c>
      <c r="M537" s="3">
        <v>0</v>
      </c>
      <c r="N537" s="4">
        <f>Table39[[#This Row],[RN Hours Contract]]/Table39[[#This Row],[RN Hours]]</f>
        <v>0</v>
      </c>
      <c r="O537" s="3">
        <v>4.9444444444444446</v>
      </c>
      <c r="P537" s="3">
        <v>0</v>
      </c>
      <c r="Q537" s="4">
        <f>Table39[[#This Row],[RN Admin Hours Contract]]/Table39[[#This Row],[RN Admin Hours]]</f>
        <v>0</v>
      </c>
      <c r="R537" s="3">
        <v>5.3111111111111109</v>
      </c>
      <c r="S537" s="3">
        <v>0</v>
      </c>
      <c r="T537" s="4">
        <f>Table39[[#This Row],[RN DON Hours Contract]]/Table39[[#This Row],[RN DON Hours]]</f>
        <v>0</v>
      </c>
      <c r="U537" s="3">
        <f>SUM(Table39[[#This Row],[LPN Hours]], Table39[[#This Row],[LPN Admin Hours]])</f>
        <v>30.080555555555556</v>
      </c>
      <c r="V537" s="3">
        <f>Table39[[#This Row],[LPN Hours Contract]]+Table39[[#This Row],[LPN Admin Hours Contract]]</f>
        <v>0</v>
      </c>
      <c r="W537" s="4">
        <f t="shared" si="25"/>
        <v>0</v>
      </c>
      <c r="X537" s="3">
        <v>30.080555555555556</v>
      </c>
      <c r="Y537" s="3">
        <v>0</v>
      </c>
      <c r="Z537" s="4">
        <f>Table39[[#This Row],[LPN Hours Contract]]/Table39[[#This Row],[LPN Hours]]</f>
        <v>0</v>
      </c>
      <c r="AA537" s="3">
        <v>0</v>
      </c>
      <c r="AB537" s="3">
        <v>0</v>
      </c>
      <c r="AC537" s="4">
        <v>0</v>
      </c>
      <c r="AD537" s="3">
        <f>SUM(Table39[[#This Row],[CNA Hours]], Table39[[#This Row],[NA in Training Hours]], Table39[[#This Row],[Med Aide/Tech Hours]])</f>
        <v>87.519444444444446</v>
      </c>
      <c r="AE537" s="3">
        <f>SUM(Table39[[#This Row],[CNA Hours Contract]], Table39[[#This Row],[NA in Training Hours Contract]], Table39[[#This Row],[Med Aide/Tech Hours Contract]])</f>
        <v>0</v>
      </c>
      <c r="AF537" s="4">
        <f>Table39[[#This Row],[CNA/NA/Med Aide Contract Hours]]/Table39[[#This Row],[Total CNA, NA in Training, Med Aide/Tech Hours]]</f>
        <v>0</v>
      </c>
      <c r="AG537" s="3">
        <v>87.519444444444446</v>
      </c>
      <c r="AH537" s="3">
        <v>0</v>
      </c>
      <c r="AI537" s="4">
        <f>Table39[[#This Row],[CNA Hours Contract]]/Table39[[#This Row],[CNA Hours]]</f>
        <v>0</v>
      </c>
      <c r="AJ537" s="3">
        <v>0</v>
      </c>
      <c r="AK537" s="3">
        <v>0</v>
      </c>
      <c r="AL537" s="4">
        <v>0</v>
      </c>
      <c r="AM537" s="3">
        <v>0</v>
      </c>
      <c r="AN537" s="3">
        <v>0</v>
      </c>
      <c r="AO537" s="4">
        <v>0</v>
      </c>
      <c r="AP537" s="1" t="s">
        <v>535</v>
      </c>
      <c r="AQ537" s="1">
        <v>3</v>
      </c>
    </row>
    <row r="538" spans="1:43" x14ac:dyDescent="0.2">
      <c r="A538" s="1" t="s">
        <v>681</v>
      </c>
      <c r="B538" s="1" t="s">
        <v>1222</v>
      </c>
      <c r="C538" s="1" t="s">
        <v>1663</v>
      </c>
      <c r="D538" s="1" t="s">
        <v>1729</v>
      </c>
      <c r="E538" s="3">
        <v>93.3</v>
      </c>
      <c r="F538" s="3">
        <f t="shared" si="26"/>
        <v>348.88077777777778</v>
      </c>
      <c r="G538" s="3">
        <f>SUM(Table39[[#This Row],[RN Hours Contract (W/ Admin, DON)]], Table39[[#This Row],[LPN Contract Hours (w/ Admin)]], Table39[[#This Row],[CNA/NA/Med Aide Contract Hours]])</f>
        <v>3.8333333333333339</v>
      </c>
      <c r="H538" s="4">
        <f>Table39[[#This Row],[Total Contract Hours]]/Table39[[#This Row],[Total Hours Nurse Staffing]]</f>
        <v>1.0987516588761461E-2</v>
      </c>
      <c r="I538" s="3">
        <f>SUM(Table39[[#This Row],[RN Hours]], Table39[[#This Row],[RN Admin Hours]], Table39[[#This Row],[RN DON Hours]])</f>
        <v>74.033888888888896</v>
      </c>
      <c r="J538" s="3">
        <f t="shared" si="24"/>
        <v>0.33055555555555555</v>
      </c>
      <c r="K538" s="4">
        <f>Table39[[#This Row],[RN Hours Contract (W/ Admin, DON)]]/Table39[[#This Row],[RN Hours (w/ Admin, DON)]]</f>
        <v>4.4649222203045147E-3</v>
      </c>
      <c r="L538" s="3">
        <v>43.954999999999998</v>
      </c>
      <c r="M538" s="3">
        <v>0.33055555555555555</v>
      </c>
      <c r="N538" s="4">
        <f>Table39[[#This Row],[RN Hours Contract]]/Table39[[#This Row],[RN Hours]]</f>
        <v>7.5203174964294291E-3</v>
      </c>
      <c r="O538" s="3">
        <v>24.20888888888889</v>
      </c>
      <c r="P538" s="3">
        <v>0</v>
      </c>
      <c r="Q538" s="4">
        <f>Table39[[#This Row],[RN Admin Hours Contract]]/Table39[[#This Row],[RN Admin Hours]]</f>
        <v>0</v>
      </c>
      <c r="R538" s="3">
        <v>5.8699999999999992</v>
      </c>
      <c r="S538" s="3">
        <v>0</v>
      </c>
      <c r="T538" s="4">
        <f>Table39[[#This Row],[RN DON Hours Contract]]/Table39[[#This Row],[RN DON Hours]]</f>
        <v>0</v>
      </c>
      <c r="U538" s="3">
        <f>SUM(Table39[[#This Row],[LPN Hours]], Table39[[#This Row],[LPN Admin Hours]])</f>
        <v>82.452666666666659</v>
      </c>
      <c r="V538" s="3">
        <f>Table39[[#This Row],[LPN Hours Contract]]+Table39[[#This Row],[LPN Admin Hours Contract]]</f>
        <v>3.1916666666666669</v>
      </c>
      <c r="W538" s="4">
        <f t="shared" si="25"/>
        <v>3.8709077531351326E-2</v>
      </c>
      <c r="X538" s="3">
        <v>76.955444444444439</v>
      </c>
      <c r="Y538" s="3">
        <v>3.1916666666666669</v>
      </c>
      <c r="Z538" s="4">
        <f>Table39[[#This Row],[LPN Hours Contract]]/Table39[[#This Row],[LPN Hours]]</f>
        <v>4.147421523854352E-2</v>
      </c>
      <c r="AA538" s="3">
        <v>5.4972222222222218</v>
      </c>
      <c r="AB538" s="3">
        <v>0</v>
      </c>
      <c r="AC538" s="4">
        <f>Table39[[#This Row],[LPN Admin Hours Contract]]/Table39[[#This Row],[LPN Admin Hours]]</f>
        <v>0</v>
      </c>
      <c r="AD538" s="3">
        <f>SUM(Table39[[#This Row],[CNA Hours]], Table39[[#This Row],[NA in Training Hours]], Table39[[#This Row],[Med Aide/Tech Hours]])</f>
        <v>192.39422222222223</v>
      </c>
      <c r="AE538" s="3">
        <f>SUM(Table39[[#This Row],[CNA Hours Contract]], Table39[[#This Row],[NA in Training Hours Contract]], Table39[[#This Row],[Med Aide/Tech Hours Contract]])</f>
        <v>0.31111111111111112</v>
      </c>
      <c r="AF538" s="4">
        <f>Table39[[#This Row],[CNA/NA/Med Aide Contract Hours]]/Table39[[#This Row],[Total CNA, NA in Training, Med Aide/Tech Hours]]</f>
        <v>1.6170501770669944E-3</v>
      </c>
      <c r="AG538" s="3">
        <v>192.39422222222223</v>
      </c>
      <c r="AH538" s="3">
        <v>0.31111111111111112</v>
      </c>
      <c r="AI538" s="4">
        <f>Table39[[#This Row],[CNA Hours Contract]]/Table39[[#This Row],[CNA Hours]]</f>
        <v>1.6170501770669944E-3</v>
      </c>
      <c r="AJ538" s="3">
        <v>0</v>
      </c>
      <c r="AK538" s="3">
        <v>0</v>
      </c>
      <c r="AL538" s="4">
        <v>0</v>
      </c>
      <c r="AM538" s="3">
        <v>0</v>
      </c>
      <c r="AN538" s="3">
        <v>0</v>
      </c>
      <c r="AO538" s="4">
        <v>0</v>
      </c>
      <c r="AP538" s="1" t="s">
        <v>536</v>
      </c>
      <c r="AQ538" s="1">
        <v>3</v>
      </c>
    </row>
    <row r="539" spans="1:43" x14ac:dyDescent="0.2">
      <c r="A539" s="1" t="s">
        <v>681</v>
      </c>
      <c r="B539" s="1" t="s">
        <v>1223</v>
      </c>
      <c r="C539" s="1" t="s">
        <v>1477</v>
      </c>
      <c r="D539" s="1" t="s">
        <v>1725</v>
      </c>
      <c r="E539" s="3">
        <v>119.11111111111111</v>
      </c>
      <c r="F539" s="3">
        <f t="shared" si="26"/>
        <v>412.32011111111115</v>
      </c>
      <c r="G539" s="3">
        <f>SUM(Table39[[#This Row],[RN Hours Contract (W/ Admin, DON)]], Table39[[#This Row],[LPN Contract Hours (w/ Admin)]], Table39[[#This Row],[CNA/NA/Med Aide Contract Hours]])</f>
        <v>40.379666666666665</v>
      </c>
      <c r="H539" s="4">
        <f>Table39[[#This Row],[Total Contract Hours]]/Table39[[#This Row],[Total Hours Nurse Staffing]]</f>
        <v>9.7932808947524846E-2</v>
      </c>
      <c r="I539" s="3">
        <f>SUM(Table39[[#This Row],[RN Hours]], Table39[[#This Row],[RN Admin Hours]], Table39[[#This Row],[RN DON Hours]])</f>
        <v>52.385333333333328</v>
      </c>
      <c r="J539" s="3">
        <f t="shared" si="24"/>
        <v>4.4055555555555559</v>
      </c>
      <c r="K539" s="4">
        <f>Table39[[#This Row],[RN Hours Contract (W/ Admin, DON)]]/Table39[[#This Row],[RN Hours (w/ Admin, DON)]]</f>
        <v>8.4099026869267915E-2</v>
      </c>
      <c r="L539" s="3">
        <v>31.348555555555553</v>
      </c>
      <c r="M539" s="3">
        <v>4.4055555555555559</v>
      </c>
      <c r="N539" s="4">
        <f>Table39[[#This Row],[RN Hours Contract]]/Table39[[#This Row],[RN Hours]]</f>
        <v>0.14053456299599132</v>
      </c>
      <c r="O539" s="3">
        <v>15.694222222222219</v>
      </c>
      <c r="P539" s="3">
        <v>0</v>
      </c>
      <c r="Q539" s="4">
        <f>Table39[[#This Row],[RN Admin Hours Contract]]/Table39[[#This Row],[RN Admin Hours]]</f>
        <v>0</v>
      </c>
      <c r="R539" s="3">
        <v>5.3425555555555553</v>
      </c>
      <c r="S539" s="3">
        <v>0</v>
      </c>
      <c r="T539" s="4">
        <f>Table39[[#This Row],[RN DON Hours Contract]]/Table39[[#This Row],[RN DON Hours]]</f>
        <v>0</v>
      </c>
      <c r="U539" s="3">
        <f>SUM(Table39[[#This Row],[LPN Hours]], Table39[[#This Row],[LPN Admin Hours]])</f>
        <v>133.70711111111112</v>
      </c>
      <c r="V539" s="3">
        <f>Table39[[#This Row],[LPN Hours Contract]]+Table39[[#This Row],[LPN Admin Hours Contract]]</f>
        <v>19.082888888888888</v>
      </c>
      <c r="W539" s="4">
        <f t="shared" si="25"/>
        <v>0.14272157053061252</v>
      </c>
      <c r="X539" s="3">
        <v>133.70711111111112</v>
      </c>
      <c r="Y539" s="3">
        <v>19.082888888888888</v>
      </c>
      <c r="Z539" s="4">
        <f>Table39[[#This Row],[LPN Hours Contract]]/Table39[[#This Row],[LPN Hours]]</f>
        <v>0.14272157053061252</v>
      </c>
      <c r="AA539" s="3">
        <v>0</v>
      </c>
      <c r="AB539" s="3">
        <v>0</v>
      </c>
      <c r="AC539" s="4">
        <v>0</v>
      </c>
      <c r="AD539" s="3">
        <f>SUM(Table39[[#This Row],[CNA Hours]], Table39[[#This Row],[NA in Training Hours]], Table39[[#This Row],[Med Aide/Tech Hours]])</f>
        <v>226.22766666666666</v>
      </c>
      <c r="AE539" s="3">
        <f>SUM(Table39[[#This Row],[CNA Hours Contract]], Table39[[#This Row],[NA in Training Hours Contract]], Table39[[#This Row],[Med Aide/Tech Hours Contract]])</f>
        <v>16.891222222222218</v>
      </c>
      <c r="AF539" s="4">
        <f>Table39[[#This Row],[CNA/NA/Med Aide Contract Hours]]/Table39[[#This Row],[Total CNA, NA in Training, Med Aide/Tech Hours]]</f>
        <v>7.46647060065843E-2</v>
      </c>
      <c r="AG539" s="3">
        <v>214.51988888888889</v>
      </c>
      <c r="AH539" s="3">
        <v>16.891222222222218</v>
      </c>
      <c r="AI539" s="4">
        <f>Table39[[#This Row],[CNA Hours Contract]]/Table39[[#This Row],[CNA Hours]]</f>
        <v>7.8739655841286907E-2</v>
      </c>
      <c r="AJ539" s="3">
        <v>0</v>
      </c>
      <c r="AK539" s="3">
        <v>0</v>
      </c>
      <c r="AL539" s="4">
        <v>0</v>
      </c>
      <c r="AM539" s="3">
        <v>11.707777777777778</v>
      </c>
      <c r="AN539" s="3">
        <v>0</v>
      </c>
      <c r="AO539" s="4">
        <f>Table39[[#This Row],[Med Aide/Tech Hours Contract]]/Table39[[#This Row],[Med Aide/Tech Hours]]</f>
        <v>0</v>
      </c>
      <c r="AP539" s="1" t="s">
        <v>537</v>
      </c>
      <c r="AQ539" s="1">
        <v>3</v>
      </c>
    </row>
    <row r="540" spans="1:43" x14ac:dyDescent="0.2">
      <c r="A540" s="1" t="s">
        <v>681</v>
      </c>
      <c r="B540" s="1" t="s">
        <v>1224</v>
      </c>
      <c r="C540" s="1" t="s">
        <v>1642</v>
      </c>
      <c r="D540" s="1" t="s">
        <v>1721</v>
      </c>
      <c r="E540" s="3">
        <v>42.06666666666667</v>
      </c>
      <c r="F540" s="3">
        <f t="shared" si="26"/>
        <v>232.30844444444443</v>
      </c>
      <c r="G540" s="3">
        <f>SUM(Table39[[#This Row],[RN Hours Contract (W/ Admin, DON)]], Table39[[#This Row],[LPN Contract Hours (w/ Admin)]], Table39[[#This Row],[CNA/NA/Med Aide Contract Hours]])</f>
        <v>0.97499999999999998</v>
      </c>
      <c r="H540" s="4">
        <f>Table39[[#This Row],[Total Contract Hours]]/Table39[[#This Row],[Total Hours Nurse Staffing]]</f>
        <v>4.1970062790083681E-3</v>
      </c>
      <c r="I540" s="3">
        <f>SUM(Table39[[#This Row],[RN Hours]], Table39[[#This Row],[RN Admin Hours]], Table39[[#This Row],[RN DON Hours]])</f>
        <v>49.683333333333344</v>
      </c>
      <c r="J540" s="3">
        <f t="shared" si="24"/>
        <v>0.18333333333333332</v>
      </c>
      <c r="K540" s="4">
        <f>Table39[[#This Row],[RN Hours Contract (W/ Admin, DON)]]/Table39[[#This Row],[RN Hours (w/ Admin, DON)]]</f>
        <v>3.6900369003690027E-3</v>
      </c>
      <c r="L540" s="3">
        <v>34.181111111111115</v>
      </c>
      <c r="M540" s="3">
        <v>0.18333333333333332</v>
      </c>
      <c r="N540" s="4">
        <f>Table39[[#This Row],[RN Hours Contract]]/Table39[[#This Row],[RN Hours]]</f>
        <v>5.3635861261905528E-3</v>
      </c>
      <c r="O540" s="3">
        <v>9.9911111111111204</v>
      </c>
      <c r="P540" s="3">
        <v>0</v>
      </c>
      <c r="Q540" s="4">
        <f>Table39[[#This Row],[RN Admin Hours Contract]]/Table39[[#This Row],[RN Admin Hours]]</f>
        <v>0</v>
      </c>
      <c r="R540" s="3">
        <v>5.5111111111111111</v>
      </c>
      <c r="S540" s="3">
        <v>0</v>
      </c>
      <c r="T540" s="4">
        <f>Table39[[#This Row],[RN DON Hours Contract]]/Table39[[#This Row],[RN DON Hours]]</f>
        <v>0</v>
      </c>
      <c r="U540" s="3">
        <f>SUM(Table39[[#This Row],[LPN Hours]], Table39[[#This Row],[LPN Admin Hours]])</f>
        <v>71.283333333333331</v>
      </c>
      <c r="V540" s="3">
        <f>Table39[[#This Row],[LPN Hours Contract]]+Table39[[#This Row],[LPN Admin Hours Contract]]</f>
        <v>0.3611111111111111</v>
      </c>
      <c r="W540" s="4">
        <f t="shared" si="25"/>
        <v>5.065856129685917E-3</v>
      </c>
      <c r="X540" s="3">
        <v>71.283333333333331</v>
      </c>
      <c r="Y540" s="3">
        <v>0.3611111111111111</v>
      </c>
      <c r="Z540" s="4">
        <f>Table39[[#This Row],[LPN Hours Contract]]/Table39[[#This Row],[LPN Hours]]</f>
        <v>5.065856129685917E-3</v>
      </c>
      <c r="AA540" s="3">
        <v>0</v>
      </c>
      <c r="AB540" s="3">
        <v>0</v>
      </c>
      <c r="AC540" s="4">
        <v>0</v>
      </c>
      <c r="AD540" s="3">
        <f>SUM(Table39[[#This Row],[CNA Hours]], Table39[[#This Row],[NA in Training Hours]], Table39[[#This Row],[Med Aide/Tech Hours]])</f>
        <v>111.34177777777778</v>
      </c>
      <c r="AE540" s="3">
        <f>SUM(Table39[[#This Row],[CNA Hours Contract]], Table39[[#This Row],[NA in Training Hours Contract]], Table39[[#This Row],[Med Aide/Tech Hours Contract]])</f>
        <v>0.43055555555555558</v>
      </c>
      <c r="AF540" s="4">
        <f>Table39[[#This Row],[CNA/NA/Med Aide Contract Hours]]/Table39[[#This Row],[Total CNA, NA in Training, Med Aide/Tech Hours]]</f>
        <v>3.866972165783833E-3</v>
      </c>
      <c r="AG540" s="3">
        <v>111.09177777777778</v>
      </c>
      <c r="AH540" s="3">
        <v>0.43055555555555558</v>
      </c>
      <c r="AI540" s="4">
        <f>Table39[[#This Row],[CNA Hours Contract]]/Table39[[#This Row],[CNA Hours]]</f>
        <v>3.8756743673399171E-3</v>
      </c>
      <c r="AJ540" s="3">
        <v>0.25</v>
      </c>
      <c r="AK540" s="3">
        <v>0</v>
      </c>
      <c r="AL540" s="4">
        <f>Table39[[#This Row],[NA in Training Hours Contract]]/Table39[[#This Row],[NA in Training Hours]]</f>
        <v>0</v>
      </c>
      <c r="AM540" s="3">
        <v>0</v>
      </c>
      <c r="AN540" s="3">
        <v>0</v>
      </c>
      <c r="AO540" s="4">
        <v>0</v>
      </c>
      <c r="AP540" s="1" t="s">
        <v>538</v>
      </c>
      <c r="AQ540" s="1">
        <v>3</v>
      </c>
    </row>
    <row r="541" spans="1:43" x14ac:dyDescent="0.2">
      <c r="A541" s="1" t="s">
        <v>681</v>
      </c>
      <c r="B541" s="1" t="s">
        <v>1225</v>
      </c>
      <c r="C541" s="1" t="s">
        <v>1467</v>
      </c>
      <c r="D541" s="1" t="s">
        <v>1721</v>
      </c>
      <c r="E541" s="3">
        <v>79.733333333333334</v>
      </c>
      <c r="F541" s="3">
        <f t="shared" si="26"/>
        <v>321.82477777777774</v>
      </c>
      <c r="G541" s="3">
        <f>SUM(Table39[[#This Row],[RN Hours Contract (W/ Admin, DON)]], Table39[[#This Row],[LPN Contract Hours (w/ Admin)]], Table39[[#This Row],[CNA/NA/Med Aide Contract Hours]])</f>
        <v>13.504111111111111</v>
      </c>
      <c r="H541" s="4">
        <f>Table39[[#This Row],[Total Contract Hours]]/Table39[[#This Row],[Total Hours Nurse Staffing]]</f>
        <v>4.1961067150758029E-2</v>
      </c>
      <c r="I541" s="3">
        <f>SUM(Table39[[#This Row],[RN Hours]], Table39[[#This Row],[RN Admin Hours]], Table39[[#This Row],[RN DON Hours]])</f>
        <v>43.668222222222212</v>
      </c>
      <c r="J541" s="3">
        <f t="shared" si="24"/>
        <v>3.4388888888888891</v>
      </c>
      <c r="K541" s="4">
        <f>Table39[[#This Row],[RN Hours Contract (W/ Admin, DON)]]/Table39[[#This Row],[RN Hours (w/ Admin, DON)]]</f>
        <v>7.8750375304696543E-2</v>
      </c>
      <c r="L541" s="3">
        <v>16.183555555555554</v>
      </c>
      <c r="M541" s="3">
        <v>3.4388888888888891</v>
      </c>
      <c r="N541" s="4">
        <f>Table39[[#This Row],[RN Hours Contract]]/Table39[[#This Row],[RN Hours]]</f>
        <v>0.21249279103616844</v>
      </c>
      <c r="O541" s="3">
        <v>18.595777777777773</v>
      </c>
      <c r="P541" s="3">
        <v>0</v>
      </c>
      <c r="Q541" s="4">
        <f>Table39[[#This Row],[RN Admin Hours Contract]]/Table39[[#This Row],[RN Admin Hours]]</f>
        <v>0</v>
      </c>
      <c r="R541" s="3">
        <v>8.8888888888888893</v>
      </c>
      <c r="S541" s="3">
        <v>0</v>
      </c>
      <c r="T541" s="4">
        <f>Table39[[#This Row],[RN DON Hours Contract]]/Table39[[#This Row],[RN DON Hours]]</f>
        <v>0</v>
      </c>
      <c r="U541" s="3">
        <f>SUM(Table39[[#This Row],[LPN Hours]], Table39[[#This Row],[LPN Admin Hours]])</f>
        <v>68.24166666666666</v>
      </c>
      <c r="V541" s="3">
        <f>Table39[[#This Row],[LPN Hours Contract]]+Table39[[#This Row],[LPN Admin Hours Contract]]</f>
        <v>9.5888888888888886</v>
      </c>
      <c r="W541" s="4">
        <f t="shared" si="25"/>
        <v>0.14051369723612978</v>
      </c>
      <c r="X541" s="3">
        <v>68.24166666666666</v>
      </c>
      <c r="Y541" s="3">
        <v>9.5888888888888886</v>
      </c>
      <c r="Z541" s="4">
        <f>Table39[[#This Row],[LPN Hours Contract]]/Table39[[#This Row],[LPN Hours]]</f>
        <v>0.14051369723612978</v>
      </c>
      <c r="AA541" s="3">
        <v>0</v>
      </c>
      <c r="AB541" s="3">
        <v>0</v>
      </c>
      <c r="AC541" s="4">
        <v>0</v>
      </c>
      <c r="AD541" s="3">
        <f>SUM(Table39[[#This Row],[CNA Hours]], Table39[[#This Row],[NA in Training Hours]], Table39[[#This Row],[Med Aide/Tech Hours]])</f>
        <v>209.9148888888889</v>
      </c>
      <c r="AE541" s="3">
        <f>SUM(Table39[[#This Row],[CNA Hours Contract]], Table39[[#This Row],[NA in Training Hours Contract]], Table39[[#This Row],[Med Aide/Tech Hours Contract]])</f>
        <v>0.47633333333333322</v>
      </c>
      <c r="AF541" s="4">
        <f>Table39[[#This Row],[CNA/NA/Med Aide Contract Hours]]/Table39[[#This Row],[Total CNA, NA in Training, Med Aide/Tech Hours]]</f>
        <v>2.2691736439212924E-3</v>
      </c>
      <c r="AG541" s="3">
        <v>183.4688888888889</v>
      </c>
      <c r="AH541" s="3">
        <v>0.47633333333333322</v>
      </c>
      <c r="AI541" s="4">
        <f>Table39[[#This Row],[CNA Hours Contract]]/Table39[[#This Row],[CNA Hours]]</f>
        <v>2.5962621576773532E-3</v>
      </c>
      <c r="AJ541" s="3">
        <v>0</v>
      </c>
      <c r="AK541" s="3">
        <v>0</v>
      </c>
      <c r="AL541" s="4">
        <v>0</v>
      </c>
      <c r="AM541" s="3">
        <v>26.445999999999994</v>
      </c>
      <c r="AN541" s="3">
        <v>0</v>
      </c>
      <c r="AO541" s="4">
        <f>Table39[[#This Row],[Med Aide/Tech Hours Contract]]/Table39[[#This Row],[Med Aide/Tech Hours]]</f>
        <v>0</v>
      </c>
      <c r="AP541" s="1" t="s">
        <v>539</v>
      </c>
      <c r="AQ541" s="1">
        <v>3</v>
      </c>
    </row>
    <row r="542" spans="1:43" x14ac:dyDescent="0.2">
      <c r="A542" s="1" t="s">
        <v>681</v>
      </c>
      <c r="B542" s="1" t="s">
        <v>1226</v>
      </c>
      <c r="C542" s="1" t="s">
        <v>1579</v>
      </c>
      <c r="D542" s="1" t="s">
        <v>1747</v>
      </c>
      <c r="E542" s="3">
        <v>8.7555555555555564</v>
      </c>
      <c r="F542" s="3">
        <f t="shared" si="26"/>
        <v>71.178333333333327</v>
      </c>
      <c r="G542" s="3">
        <f>SUM(Table39[[#This Row],[RN Hours Contract (W/ Admin, DON)]], Table39[[#This Row],[LPN Contract Hours (w/ Admin)]], Table39[[#This Row],[CNA/NA/Med Aide Contract Hours]])</f>
        <v>0</v>
      </c>
      <c r="H542" s="4">
        <f>Table39[[#This Row],[Total Contract Hours]]/Table39[[#This Row],[Total Hours Nurse Staffing]]</f>
        <v>0</v>
      </c>
      <c r="I542" s="3">
        <f>SUM(Table39[[#This Row],[RN Hours]], Table39[[#This Row],[RN Admin Hours]], Table39[[#This Row],[RN DON Hours]])</f>
        <v>31.230222222222221</v>
      </c>
      <c r="J542" s="3">
        <f t="shared" si="24"/>
        <v>0</v>
      </c>
      <c r="K542" s="4">
        <f>Table39[[#This Row],[RN Hours Contract (W/ Admin, DON)]]/Table39[[#This Row],[RN Hours (w/ Admin, DON)]]</f>
        <v>0</v>
      </c>
      <c r="L542" s="3">
        <v>24.462333333333333</v>
      </c>
      <c r="M542" s="3">
        <v>0</v>
      </c>
      <c r="N542" s="4">
        <f>Table39[[#This Row],[RN Hours Contract]]/Table39[[#This Row],[RN Hours]]</f>
        <v>0</v>
      </c>
      <c r="O542" s="3">
        <v>6.767888888888888</v>
      </c>
      <c r="P542" s="3">
        <v>0</v>
      </c>
      <c r="Q542" s="4">
        <f>Table39[[#This Row],[RN Admin Hours Contract]]/Table39[[#This Row],[RN Admin Hours]]</f>
        <v>0</v>
      </c>
      <c r="R542" s="3">
        <v>0</v>
      </c>
      <c r="S542" s="3">
        <v>0</v>
      </c>
      <c r="T542" s="4">
        <v>0</v>
      </c>
      <c r="U542" s="3">
        <f>SUM(Table39[[#This Row],[LPN Hours]], Table39[[#This Row],[LPN Admin Hours]])</f>
        <v>22.164555555555555</v>
      </c>
      <c r="V542" s="3">
        <f>Table39[[#This Row],[LPN Hours Contract]]+Table39[[#This Row],[LPN Admin Hours Contract]]</f>
        <v>0</v>
      </c>
      <c r="W542" s="4">
        <f t="shared" si="25"/>
        <v>0</v>
      </c>
      <c r="X542" s="3">
        <v>22.164555555555555</v>
      </c>
      <c r="Y542" s="3">
        <v>0</v>
      </c>
      <c r="Z542" s="4">
        <f>Table39[[#This Row],[LPN Hours Contract]]/Table39[[#This Row],[LPN Hours]]</f>
        <v>0</v>
      </c>
      <c r="AA542" s="3">
        <v>0</v>
      </c>
      <c r="AB542" s="3">
        <v>0</v>
      </c>
      <c r="AC542" s="4">
        <v>0</v>
      </c>
      <c r="AD542" s="3">
        <f>SUM(Table39[[#This Row],[CNA Hours]], Table39[[#This Row],[NA in Training Hours]], Table39[[#This Row],[Med Aide/Tech Hours]])</f>
        <v>17.783555555555555</v>
      </c>
      <c r="AE542" s="3">
        <f>SUM(Table39[[#This Row],[CNA Hours Contract]], Table39[[#This Row],[NA in Training Hours Contract]], Table39[[#This Row],[Med Aide/Tech Hours Contract]])</f>
        <v>0</v>
      </c>
      <c r="AF542" s="4">
        <f>Table39[[#This Row],[CNA/NA/Med Aide Contract Hours]]/Table39[[#This Row],[Total CNA, NA in Training, Med Aide/Tech Hours]]</f>
        <v>0</v>
      </c>
      <c r="AG542" s="3">
        <v>17.783555555555555</v>
      </c>
      <c r="AH542" s="3">
        <v>0</v>
      </c>
      <c r="AI542" s="4">
        <f>Table39[[#This Row],[CNA Hours Contract]]/Table39[[#This Row],[CNA Hours]]</f>
        <v>0</v>
      </c>
      <c r="AJ542" s="3">
        <v>0</v>
      </c>
      <c r="AK542" s="3">
        <v>0</v>
      </c>
      <c r="AL542" s="4">
        <v>0</v>
      </c>
      <c r="AM542" s="3">
        <v>0</v>
      </c>
      <c r="AN542" s="3">
        <v>0</v>
      </c>
      <c r="AO542" s="4">
        <v>0</v>
      </c>
      <c r="AP542" s="1" t="s">
        <v>540</v>
      </c>
      <c r="AQ542" s="1">
        <v>3</v>
      </c>
    </row>
    <row r="543" spans="1:43" x14ac:dyDescent="0.2">
      <c r="A543" s="1" t="s">
        <v>681</v>
      </c>
      <c r="B543" s="1" t="s">
        <v>1227</v>
      </c>
      <c r="C543" s="1" t="s">
        <v>1664</v>
      </c>
      <c r="D543" s="1" t="s">
        <v>1712</v>
      </c>
      <c r="E543" s="3">
        <v>40.299999999999997</v>
      </c>
      <c r="F543" s="3">
        <f t="shared" si="26"/>
        <v>229.48611111111111</v>
      </c>
      <c r="G543" s="3">
        <f>SUM(Table39[[#This Row],[RN Hours Contract (W/ Admin, DON)]], Table39[[#This Row],[LPN Contract Hours (w/ Admin)]], Table39[[#This Row],[CNA/NA/Med Aide Contract Hours]])</f>
        <v>6.2388888888888889</v>
      </c>
      <c r="H543" s="4">
        <f>Table39[[#This Row],[Total Contract Hours]]/Table39[[#This Row],[Total Hours Nurse Staffing]]</f>
        <v>2.7186346305150395E-2</v>
      </c>
      <c r="I543" s="3">
        <f>SUM(Table39[[#This Row],[RN Hours]], Table39[[#This Row],[RN Admin Hours]], Table39[[#This Row],[RN DON Hours]])</f>
        <v>47.897222222222226</v>
      </c>
      <c r="J543" s="3">
        <f t="shared" si="24"/>
        <v>1.7250000000000001</v>
      </c>
      <c r="K543" s="4">
        <f>Table39[[#This Row],[RN Hours Contract (W/ Admin, DON)]]/Table39[[#This Row],[RN Hours (w/ Admin, DON)]]</f>
        <v>3.6014614626225135E-2</v>
      </c>
      <c r="L543" s="3">
        <v>33.755555555555553</v>
      </c>
      <c r="M543" s="3">
        <v>1.7250000000000001</v>
      </c>
      <c r="N543" s="4">
        <f>Table39[[#This Row],[RN Hours Contract]]/Table39[[#This Row],[RN Hours]]</f>
        <v>5.1102699144173806E-2</v>
      </c>
      <c r="O543" s="3">
        <v>9.2888888888888896</v>
      </c>
      <c r="P543" s="3">
        <v>0</v>
      </c>
      <c r="Q543" s="4">
        <f>Table39[[#This Row],[RN Admin Hours Contract]]/Table39[[#This Row],[RN Admin Hours]]</f>
        <v>0</v>
      </c>
      <c r="R543" s="3">
        <v>4.8527777777777779</v>
      </c>
      <c r="S543" s="3">
        <v>0</v>
      </c>
      <c r="T543" s="4">
        <f>Table39[[#This Row],[RN DON Hours Contract]]/Table39[[#This Row],[RN DON Hours]]</f>
        <v>0</v>
      </c>
      <c r="U543" s="3">
        <f>SUM(Table39[[#This Row],[LPN Hours]], Table39[[#This Row],[LPN Admin Hours]])</f>
        <v>46.294444444444444</v>
      </c>
      <c r="V543" s="3">
        <f>Table39[[#This Row],[LPN Hours Contract]]+Table39[[#This Row],[LPN Admin Hours Contract]]</f>
        <v>0.17499999999999999</v>
      </c>
      <c r="W543" s="4">
        <f t="shared" si="25"/>
        <v>3.7801512060482417E-3</v>
      </c>
      <c r="X543" s="3">
        <v>45.230555555555554</v>
      </c>
      <c r="Y543" s="3">
        <v>0.17499999999999999</v>
      </c>
      <c r="Z543" s="4">
        <f>Table39[[#This Row],[LPN Hours Contract]]/Table39[[#This Row],[LPN Hours]]</f>
        <v>3.8690658969477367E-3</v>
      </c>
      <c r="AA543" s="3">
        <v>1.0638888888888889</v>
      </c>
      <c r="AB543" s="3">
        <v>0</v>
      </c>
      <c r="AC543" s="4">
        <f>Table39[[#This Row],[LPN Admin Hours Contract]]/Table39[[#This Row],[LPN Admin Hours]]</f>
        <v>0</v>
      </c>
      <c r="AD543" s="3">
        <f>SUM(Table39[[#This Row],[CNA Hours]], Table39[[#This Row],[NA in Training Hours]], Table39[[#This Row],[Med Aide/Tech Hours]])</f>
        <v>135.29444444444445</v>
      </c>
      <c r="AE543" s="3">
        <f>SUM(Table39[[#This Row],[CNA Hours Contract]], Table39[[#This Row],[NA in Training Hours Contract]], Table39[[#This Row],[Med Aide/Tech Hours Contract]])</f>
        <v>4.3388888888888886</v>
      </c>
      <c r="AF543" s="4">
        <f>Table39[[#This Row],[CNA/NA/Med Aide Contract Hours]]/Table39[[#This Row],[Total CNA, NA in Training, Med Aide/Tech Hours]]</f>
        <v>3.2069970845481043E-2</v>
      </c>
      <c r="AG543" s="3">
        <v>105.41388888888889</v>
      </c>
      <c r="AH543" s="3">
        <v>4.3388888888888886</v>
      </c>
      <c r="AI543" s="4">
        <f>Table39[[#This Row],[CNA Hours Contract]]/Table39[[#This Row],[CNA Hours]]</f>
        <v>4.116050488813934E-2</v>
      </c>
      <c r="AJ543" s="3">
        <v>29.880555555555556</v>
      </c>
      <c r="AK543" s="3">
        <v>0</v>
      </c>
      <c r="AL543" s="4">
        <f>Table39[[#This Row],[NA in Training Hours Contract]]/Table39[[#This Row],[NA in Training Hours]]</f>
        <v>0</v>
      </c>
      <c r="AM543" s="3">
        <v>0</v>
      </c>
      <c r="AN543" s="3">
        <v>0</v>
      </c>
      <c r="AO543" s="4">
        <v>0</v>
      </c>
      <c r="AP543" s="1" t="s">
        <v>541</v>
      </c>
      <c r="AQ543" s="1">
        <v>3</v>
      </c>
    </row>
    <row r="544" spans="1:43" x14ac:dyDescent="0.2">
      <c r="A544" s="1" t="s">
        <v>681</v>
      </c>
      <c r="B544" s="1" t="s">
        <v>1228</v>
      </c>
      <c r="C544" s="1" t="s">
        <v>1656</v>
      </c>
      <c r="D544" s="1" t="s">
        <v>1734</v>
      </c>
      <c r="E544" s="3">
        <v>95.211111111111109</v>
      </c>
      <c r="F544" s="3">
        <f t="shared" si="26"/>
        <v>296.05022222222226</v>
      </c>
      <c r="G544" s="3">
        <f>SUM(Table39[[#This Row],[RN Hours Contract (W/ Admin, DON)]], Table39[[#This Row],[LPN Contract Hours (w/ Admin)]], Table39[[#This Row],[CNA/NA/Med Aide Contract Hours]])</f>
        <v>14.547222222222222</v>
      </c>
      <c r="H544" s="4">
        <f>Table39[[#This Row],[Total Contract Hours]]/Table39[[#This Row],[Total Hours Nurse Staffing]]</f>
        <v>4.9137683846434459E-2</v>
      </c>
      <c r="I544" s="3">
        <f>SUM(Table39[[#This Row],[RN Hours]], Table39[[#This Row],[RN Admin Hours]], Table39[[#This Row],[RN DON Hours]])</f>
        <v>40.31911111111112</v>
      </c>
      <c r="J544" s="3">
        <f t="shared" si="24"/>
        <v>0.41666666666666663</v>
      </c>
      <c r="K544" s="4">
        <f>Table39[[#This Row],[RN Hours Contract (W/ Admin, DON)]]/Table39[[#This Row],[RN Hours (w/ Admin, DON)]]</f>
        <v>1.0334222535770186E-2</v>
      </c>
      <c r="L544" s="3">
        <v>29.515555555555558</v>
      </c>
      <c r="M544" s="3">
        <v>8.3333333333333329E-2</v>
      </c>
      <c r="N544" s="4">
        <f>Table39[[#This Row],[RN Hours Contract]]/Table39[[#This Row],[RN Hours]]</f>
        <v>2.823369974401445E-3</v>
      </c>
      <c r="O544" s="3">
        <v>5.3377777777777773</v>
      </c>
      <c r="P544" s="3">
        <v>0.33333333333333331</v>
      </c>
      <c r="Q544" s="4">
        <f>Table39[[#This Row],[RN Admin Hours Contract]]/Table39[[#This Row],[RN Admin Hours]]</f>
        <v>6.2447960033305584E-2</v>
      </c>
      <c r="R544" s="3">
        <v>5.4657777777777783</v>
      </c>
      <c r="S544" s="3">
        <v>0</v>
      </c>
      <c r="T544" s="4">
        <f>Table39[[#This Row],[RN DON Hours Contract]]/Table39[[#This Row],[RN DON Hours]]</f>
        <v>0</v>
      </c>
      <c r="U544" s="3">
        <f>SUM(Table39[[#This Row],[LPN Hours]], Table39[[#This Row],[LPN Admin Hours]])</f>
        <v>88.947333333333347</v>
      </c>
      <c r="V544" s="3">
        <f>Table39[[#This Row],[LPN Hours Contract]]+Table39[[#This Row],[LPN Admin Hours Contract]]</f>
        <v>0.60555555555555562</v>
      </c>
      <c r="W544" s="4">
        <f t="shared" si="25"/>
        <v>6.8080237244012055E-3</v>
      </c>
      <c r="X544" s="3">
        <v>80.045888888888896</v>
      </c>
      <c r="Y544" s="3">
        <v>0.18888888888888888</v>
      </c>
      <c r="Z544" s="4">
        <f>Table39[[#This Row],[LPN Hours Contract]]/Table39[[#This Row],[LPN Hours]]</f>
        <v>2.3597575279735369E-3</v>
      </c>
      <c r="AA544" s="3">
        <v>8.9014444444444436</v>
      </c>
      <c r="AB544" s="3">
        <v>0.41666666666666669</v>
      </c>
      <c r="AC544" s="4">
        <f>Table39[[#This Row],[LPN Admin Hours Contract]]/Table39[[#This Row],[LPN Admin Hours]]</f>
        <v>4.6808882453534387E-2</v>
      </c>
      <c r="AD544" s="3">
        <f>SUM(Table39[[#This Row],[CNA Hours]], Table39[[#This Row],[NA in Training Hours]], Table39[[#This Row],[Med Aide/Tech Hours]])</f>
        <v>166.7837777777778</v>
      </c>
      <c r="AE544" s="3">
        <f>SUM(Table39[[#This Row],[CNA Hours Contract]], Table39[[#This Row],[NA in Training Hours Contract]], Table39[[#This Row],[Med Aide/Tech Hours Contract]])</f>
        <v>13.525</v>
      </c>
      <c r="AF544" s="4">
        <f>Table39[[#This Row],[CNA/NA/Med Aide Contract Hours]]/Table39[[#This Row],[Total CNA, NA in Training, Med Aide/Tech Hours]]</f>
        <v>8.1093018638903058E-2</v>
      </c>
      <c r="AG544" s="3">
        <v>166.7837777777778</v>
      </c>
      <c r="AH544" s="3">
        <v>13.525</v>
      </c>
      <c r="AI544" s="4">
        <f>Table39[[#This Row],[CNA Hours Contract]]/Table39[[#This Row],[CNA Hours]]</f>
        <v>8.1093018638903058E-2</v>
      </c>
      <c r="AJ544" s="3">
        <v>0</v>
      </c>
      <c r="AK544" s="3">
        <v>0</v>
      </c>
      <c r="AL544" s="4">
        <v>0</v>
      </c>
      <c r="AM544" s="3">
        <v>0</v>
      </c>
      <c r="AN544" s="3">
        <v>0</v>
      </c>
      <c r="AO544" s="4">
        <v>0</v>
      </c>
      <c r="AP544" s="1" t="s">
        <v>542</v>
      </c>
      <c r="AQ544" s="1">
        <v>3</v>
      </c>
    </row>
    <row r="545" spans="1:43" x14ac:dyDescent="0.2">
      <c r="A545" s="1" t="s">
        <v>681</v>
      </c>
      <c r="B545" s="1" t="s">
        <v>1229</v>
      </c>
      <c r="C545" s="1" t="s">
        <v>1443</v>
      </c>
      <c r="D545" s="1" t="s">
        <v>1727</v>
      </c>
      <c r="E545" s="3">
        <v>288.06666666666666</v>
      </c>
      <c r="F545" s="3">
        <f t="shared" si="26"/>
        <v>874.34555555555562</v>
      </c>
      <c r="G545" s="3">
        <f>SUM(Table39[[#This Row],[RN Hours Contract (W/ Admin, DON)]], Table39[[#This Row],[LPN Contract Hours (w/ Admin)]], Table39[[#This Row],[CNA/NA/Med Aide Contract Hours]])</f>
        <v>0</v>
      </c>
      <c r="H545" s="4">
        <f>Table39[[#This Row],[Total Contract Hours]]/Table39[[#This Row],[Total Hours Nurse Staffing]]</f>
        <v>0</v>
      </c>
      <c r="I545" s="3">
        <f>SUM(Table39[[#This Row],[RN Hours]], Table39[[#This Row],[RN Admin Hours]], Table39[[#This Row],[RN DON Hours]])</f>
        <v>87.716666666666654</v>
      </c>
      <c r="J545" s="3">
        <f t="shared" si="24"/>
        <v>0</v>
      </c>
      <c r="K545" s="4">
        <f>Table39[[#This Row],[RN Hours Contract (W/ Admin, DON)]]/Table39[[#This Row],[RN Hours (w/ Admin, DON)]]</f>
        <v>0</v>
      </c>
      <c r="L545" s="3">
        <v>58.814444444444447</v>
      </c>
      <c r="M545" s="3">
        <v>0</v>
      </c>
      <c r="N545" s="4">
        <f>Table39[[#This Row],[RN Hours Contract]]/Table39[[#This Row],[RN Hours]]</f>
        <v>0</v>
      </c>
      <c r="O545" s="3">
        <v>23.035555555555554</v>
      </c>
      <c r="P545" s="3">
        <v>0</v>
      </c>
      <c r="Q545" s="4">
        <f>Table39[[#This Row],[RN Admin Hours Contract]]/Table39[[#This Row],[RN Admin Hours]]</f>
        <v>0</v>
      </c>
      <c r="R545" s="3">
        <v>5.8666666666666663</v>
      </c>
      <c r="S545" s="3">
        <v>0</v>
      </c>
      <c r="T545" s="4">
        <f>Table39[[#This Row],[RN DON Hours Contract]]/Table39[[#This Row],[RN DON Hours]]</f>
        <v>0</v>
      </c>
      <c r="U545" s="3">
        <f>SUM(Table39[[#This Row],[LPN Hours]], Table39[[#This Row],[LPN Admin Hours]])</f>
        <v>226.63111111111112</v>
      </c>
      <c r="V545" s="3">
        <f>Table39[[#This Row],[LPN Hours Contract]]+Table39[[#This Row],[LPN Admin Hours Contract]]</f>
        <v>0</v>
      </c>
      <c r="W545" s="4">
        <f t="shared" si="25"/>
        <v>0</v>
      </c>
      <c r="X545" s="3">
        <v>221.12</v>
      </c>
      <c r="Y545" s="3">
        <v>0</v>
      </c>
      <c r="Z545" s="4">
        <f>Table39[[#This Row],[LPN Hours Contract]]/Table39[[#This Row],[LPN Hours]]</f>
        <v>0</v>
      </c>
      <c r="AA545" s="3">
        <v>5.5111111111111111</v>
      </c>
      <c r="AB545" s="3">
        <v>0</v>
      </c>
      <c r="AC545" s="4">
        <f>Table39[[#This Row],[LPN Admin Hours Contract]]/Table39[[#This Row],[LPN Admin Hours]]</f>
        <v>0</v>
      </c>
      <c r="AD545" s="3">
        <f>SUM(Table39[[#This Row],[CNA Hours]], Table39[[#This Row],[NA in Training Hours]], Table39[[#This Row],[Med Aide/Tech Hours]])</f>
        <v>559.99777777777786</v>
      </c>
      <c r="AE545" s="3">
        <f>SUM(Table39[[#This Row],[CNA Hours Contract]], Table39[[#This Row],[NA in Training Hours Contract]], Table39[[#This Row],[Med Aide/Tech Hours Contract]])</f>
        <v>0</v>
      </c>
      <c r="AF545" s="4">
        <f>Table39[[#This Row],[CNA/NA/Med Aide Contract Hours]]/Table39[[#This Row],[Total CNA, NA in Training, Med Aide/Tech Hours]]</f>
        <v>0</v>
      </c>
      <c r="AG545" s="3">
        <v>559.99777777777786</v>
      </c>
      <c r="AH545" s="3">
        <v>0</v>
      </c>
      <c r="AI545" s="4">
        <f>Table39[[#This Row],[CNA Hours Contract]]/Table39[[#This Row],[CNA Hours]]</f>
        <v>0</v>
      </c>
      <c r="AJ545" s="3">
        <v>0</v>
      </c>
      <c r="AK545" s="3">
        <v>0</v>
      </c>
      <c r="AL545" s="4">
        <v>0</v>
      </c>
      <c r="AM545" s="3">
        <v>0</v>
      </c>
      <c r="AN545" s="3">
        <v>0</v>
      </c>
      <c r="AO545" s="4">
        <v>0</v>
      </c>
      <c r="AP545" s="1" t="s">
        <v>543</v>
      </c>
      <c r="AQ545" s="1">
        <v>3</v>
      </c>
    </row>
    <row r="546" spans="1:43" x14ac:dyDescent="0.2">
      <c r="A546" s="1" t="s">
        <v>681</v>
      </c>
      <c r="B546" s="1" t="s">
        <v>1230</v>
      </c>
      <c r="C546" s="1" t="s">
        <v>1444</v>
      </c>
      <c r="D546" s="1" t="s">
        <v>1698</v>
      </c>
      <c r="E546" s="3">
        <v>21.766666666666666</v>
      </c>
      <c r="F546" s="3">
        <f t="shared" si="26"/>
        <v>116.33955555555556</v>
      </c>
      <c r="G546" s="3">
        <f>SUM(Table39[[#This Row],[RN Hours Contract (W/ Admin, DON)]], Table39[[#This Row],[LPN Contract Hours (w/ Admin)]], Table39[[#This Row],[CNA/NA/Med Aide Contract Hours]])</f>
        <v>0</v>
      </c>
      <c r="H546" s="4">
        <f>Table39[[#This Row],[Total Contract Hours]]/Table39[[#This Row],[Total Hours Nurse Staffing]]</f>
        <v>0</v>
      </c>
      <c r="I546" s="3">
        <f>SUM(Table39[[#This Row],[RN Hours]], Table39[[#This Row],[RN Admin Hours]], Table39[[#This Row],[RN DON Hours]])</f>
        <v>33.458888888888893</v>
      </c>
      <c r="J546" s="3">
        <f t="shared" si="24"/>
        <v>0</v>
      </c>
      <c r="K546" s="4">
        <f>Table39[[#This Row],[RN Hours Contract (W/ Admin, DON)]]/Table39[[#This Row],[RN Hours (w/ Admin, DON)]]</f>
        <v>0</v>
      </c>
      <c r="L546" s="3">
        <v>29.317777777777778</v>
      </c>
      <c r="M546" s="3">
        <v>0</v>
      </c>
      <c r="N546" s="4">
        <f>Table39[[#This Row],[RN Hours Contract]]/Table39[[#This Row],[RN Hours]]</f>
        <v>0</v>
      </c>
      <c r="O546" s="3">
        <v>0</v>
      </c>
      <c r="P546" s="3">
        <v>0</v>
      </c>
      <c r="Q546" s="4">
        <v>0</v>
      </c>
      <c r="R546" s="3">
        <v>4.1411111111111119</v>
      </c>
      <c r="S546" s="3">
        <v>0</v>
      </c>
      <c r="T546" s="4">
        <f>Table39[[#This Row],[RN DON Hours Contract]]/Table39[[#This Row],[RN DON Hours]]</f>
        <v>0</v>
      </c>
      <c r="U546" s="3">
        <f>SUM(Table39[[#This Row],[LPN Hours]], Table39[[#This Row],[LPN Admin Hours]])</f>
        <v>35.505111111111113</v>
      </c>
      <c r="V546" s="3">
        <f>Table39[[#This Row],[LPN Hours Contract]]+Table39[[#This Row],[LPN Admin Hours Contract]]</f>
        <v>0</v>
      </c>
      <c r="W546" s="4">
        <f t="shared" si="25"/>
        <v>0</v>
      </c>
      <c r="X546" s="3">
        <v>35.505111111111113</v>
      </c>
      <c r="Y546" s="3">
        <v>0</v>
      </c>
      <c r="Z546" s="4">
        <f>Table39[[#This Row],[LPN Hours Contract]]/Table39[[#This Row],[LPN Hours]]</f>
        <v>0</v>
      </c>
      <c r="AA546" s="3">
        <v>0</v>
      </c>
      <c r="AB546" s="3">
        <v>0</v>
      </c>
      <c r="AC546" s="4">
        <v>0</v>
      </c>
      <c r="AD546" s="3">
        <f>SUM(Table39[[#This Row],[CNA Hours]], Table39[[#This Row],[NA in Training Hours]], Table39[[#This Row],[Med Aide/Tech Hours]])</f>
        <v>47.375555555555557</v>
      </c>
      <c r="AE546" s="3">
        <f>SUM(Table39[[#This Row],[CNA Hours Contract]], Table39[[#This Row],[NA in Training Hours Contract]], Table39[[#This Row],[Med Aide/Tech Hours Contract]])</f>
        <v>0</v>
      </c>
      <c r="AF546" s="4">
        <f>Table39[[#This Row],[CNA/NA/Med Aide Contract Hours]]/Table39[[#This Row],[Total CNA, NA in Training, Med Aide/Tech Hours]]</f>
        <v>0</v>
      </c>
      <c r="AG546" s="3">
        <v>47.375555555555557</v>
      </c>
      <c r="AH546" s="3">
        <v>0</v>
      </c>
      <c r="AI546" s="4">
        <f>Table39[[#This Row],[CNA Hours Contract]]/Table39[[#This Row],[CNA Hours]]</f>
        <v>0</v>
      </c>
      <c r="AJ546" s="3">
        <v>0</v>
      </c>
      <c r="AK546" s="3">
        <v>0</v>
      </c>
      <c r="AL546" s="4">
        <v>0</v>
      </c>
      <c r="AM546" s="3">
        <v>0</v>
      </c>
      <c r="AN546" s="3">
        <v>0</v>
      </c>
      <c r="AO546" s="4">
        <v>0</v>
      </c>
      <c r="AP546" s="1" t="s">
        <v>544</v>
      </c>
      <c r="AQ546" s="1">
        <v>3</v>
      </c>
    </row>
    <row r="547" spans="1:43" x14ac:dyDescent="0.2">
      <c r="A547" s="1" t="s">
        <v>681</v>
      </c>
      <c r="B547" s="1" t="s">
        <v>1231</v>
      </c>
      <c r="C547" s="1" t="s">
        <v>1553</v>
      </c>
      <c r="D547" s="1" t="s">
        <v>1746</v>
      </c>
      <c r="E547" s="3">
        <v>102.54444444444445</v>
      </c>
      <c r="F547" s="3">
        <f t="shared" si="26"/>
        <v>516.21944444444443</v>
      </c>
      <c r="G547" s="3">
        <f>SUM(Table39[[#This Row],[RN Hours Contract (W/ Admin, DON)]], Table39[[#This Row],[LPN Contract Hours (w/ Admin)]], Table39[[#This Row],[CNA/NA/Med Aide Contract Hours]])</f>
        <v>0</v>
      </c>
      <c r="H547" s="4">
        <f>Table39[[#This Row],[Total Contract Hours]]/Table39[[#This Row],[Total Hours Nurse Staffing]]</f>
        <v>0</v>
      </c>
      <c r="I547" s="3">
        <f>SUM(Table39[[#This Row],[RN Hours]], Table39[[#This Row],[RN Admin Hours]], Table39[[#This Row],[RN DON Hours]])</f>
        <v>70.152777777777771</v>
      </c>
      <c r="J547" s="3">
        <f t="shared" si="24"/>
        <v>0</v>
      </c>
      <c r="K547" s="4">
        <f>Table39[[#This Row],[RN Hours Contract (W/ Admin, DON)]]/Table39[[#This Row],[RN Hours (w/ Admin, DON)]]</f>
        <v>0</v>
      </c>
      <c r="L547" s="3">
        <v>54.897222222222226</v>
      </c>
      <c r="M547" s="3">
        <v>0</v>
      </c>
      <c r="N547" s="4">
        <f>Table39[[#This Row],[RN Hours Contract]]/Table39[[#This Row],[RN Hours]]</f>
        <v>0</v>
      </c>
      <c r="O547" s="3">
        <v>10.172222222222222</v>
      </c>
      <c r="P547" s="3">
        <v>0</v>
      </c>
      <c r="Q547" s="4">
        <f>Table39[[#This Row],[RN Admin Hours Contract]]/Table39[[#This Row],[RN Admin Hours]]</f>
        <v>0</v>
      </c>
      <c r="R547" s="3">
        <v>5.083333333333333</v>
      </c>
      <c r="S547" s="3">
        <v>0</v>
      </c>
      <c r="T547" s="4">
        <f>Table39[[#This Row],[RN DON Hours Contract]]/Table39[[#This Row],[RN DON Hours]]</f>
        <v>0</v>
      </c>
      <c r="U547" s="3">
        <f>SUM(Table39[[#This Row],[LPN Hours]], Table39[[#This Row],[LPN Admin Hours]])</f>
        <v>150.6861111111111</v>
      </c>
      <c r="V547" s="3">
        <f>Table39[[#This Row],[LPN Hours Contract]]+Table39[[#This Row],[LPN Admin Hours Contract]]</f>
        <v>0</v>
      </c>
      <c r="W547" s="4">
        <f t="shared" si="25"/>
        <v>0</v>
      </c>
      <c r="X547" s="3">
        <v>137.64444444444445</v>
      </c>
      <c r="Y547" s="3">
        <v>0</v>
      </c>
      <c r="Z547" s="4">
        <f>Table39[[#This Row],[LPN Hours Contract]]/Table39[[#This Row],[LPN Hours]]</f>
        <v>0</v>
      </c>
      <c r="AA547" s="3">
        <v>13.041666666666666</v>
      </c>
      <c r="AB547" s="3">
        <v>0</v>
      </c>
      <c r="AC547" s="4">
        <f>Table39[[#This Row],[LPN Admin Hours Contract]]/Table39[[#This Row],[LPN Admin Hours]]</f>
        <v>0</v>
      </c>
      <c r="AD547" s="3">
        <f>SUM(Table39[[#This Row],[CNA Hours]], Table39[[#This Row],[NA in Training Hours]], Table39[[#This Row],[Med Aide/Tech Hours]])</f>
        <v>295.38055555555553</v>
      </c>
      <c r="AE547" s="3">
        <f>SUM(Table39[[#This Row],[CNA Hours Contract]], Table39[[#This Row],[NA in Training Hours Contract]], Table39[[#This Row],[Med Aide/Tech Hours Contract]])</f>
        <v>0</v>
      </c>
      <c r="AF547" s="4">
        <f>Table39[[#This Row],[CNA/NA/Med Aide Contract Hours]]/Table39[[#This Row],[Total CNA, NA in Training, Med Aide/Tech Hours]]</f>
        <v>0</v>
      </c>
      <c r="AG547" s="3">
        <v>295.38055555555553</v>
      </c>
      <c r="AH547" s="3">
        <v>0</v>
      </c>
      <c r="AI547" s="4">
        <f>Table39[[#This Row],[CNA Hours Contract]]/Table39[[#This Row],[CNA Hours]]</f>
        <v>0</v>
      </c>
      <c r="AJ547" s="3">
        <v>0</v>
      </c>
      <c r="AK547" s="3">
        <v>0</v>
      </c>
      <c r="AL547" s="4">
        <v>0</v>
      </c>
      <c r="AM547" s="3">
        <v>0</v>
      </c>
      <c r="AN547" s="3">
        <v>0</v>
      </c>
      <c r="AO547" s="4">
        <v>0</v>
      </c>
      <c r="AP547" s="1" t="s">
        <v>545</v>
      </c>
      <c r="AQ547" s="1">
        <v>3</v>
      </c>
    </row>
    <row r="548" spans="1:43" x14ac:dyDescent="0.2">
      <c r="A548" s="1" t="s">
        <v>681</v>
      </c>
      <c r="B548" s="1" t="s">
        <v>1232</v>
      </c>
      <c r="C548" s="1" t="s">
        <v>1600</v>
      </c>
      <c r="D548" s="1" t="s">
        <v>1724</v>
      </c>
      <c r="E548" s="3">
        <v>107.13333333333334</v>
      </c>
      <c r="F548" s="3">
        <f t="shared" si="26"/>
        <v>452.89444444444445</v>
      </c>
      <c r="G548" s="3">
        <f>SUM(Table39[[#This Row],[RN Hours Contract (W/ Admin, DON)]], Table39[[#This Row],[LPN Contract Hours (w/ Admin)]], Table39[[#This Row],[CNA/NA/Med Aide Contract Hours]])</f>
        <v>0</v>
      </c>
      <c r="H548" s="4">
        <f>Table39[[#This Row],[Total Contract Hours]]/Table39[[#This Row],[Total Hours Nurse Staffing]]</f>
        <v>0</v>
      </c>
      <c r="I548" s="3">
        <f>SUM(Table39[[#This Row],[RN Hours]], Table39[[#This Row],[RN Admin Hours]], Table39[[#This Row],[RN DON Hours]])</f>
        <v>83.075000000000003</v>
      </c>
      <c r="J548" s="3">
        <f t="shared" si="24"/>
        <v>0</v>
      </c>
      <c r="K548" s="4">
        <f>Table39[[#This Row],[RN Hours Contract (W/ Admin, DON)]]/Table39[[#This Row],[RN Hours (w/ Admin, DON)]]</f>
        <v>0</v>
      </c>
      <c r="L548" s="3">
        <v>50.294444444444444</v>
      </c>
      <c r="M548" s="3">
        <v>0</v>
      </c>
      <c r="N548" s="4">
        <f>Table39[[#This Row],[RN Hours Contract]]/Table39[[#This Row],[RN Hours]]</f>
        <v>0</v>
      </c>
      <c r="O548" s="3">
        <v>27.269444444444446</v>
      </c>
      <c r="P548" s="3">
        <v>0</v>
      </c>
      <c r="Q548" s="4">
        <f>Table39[[#This Row],[RN Admin Hours Contract]]/Table39[[#This Row],[RN Admin Hours]]</f>
        <v>0</v>
      </c>
      <c r="R548" s="3">
        <v>5.5111111111111111</v>
      </c>
      <c r="S548" s="3">
        <v>0</v>
      </c>
      <c r="T548" s="4">
        <f>Table39[[#This Row],[RN DON Hours Contract]]/Table39[[#This Row],[RN DON Hours]]</f>
        <v>0</v>
      </c>
      <c r="U548" s="3">
        <f>SUM(Table39[[#This Row],[LPN Hours]], Table39[[#This Row],[LPN Admin Hours]])</f>
        <v>121.94444444444444</v>
      </c>
      <c r="V548" s="3">
        <f>Table39[[#This Row],[LPN Hours Contract]]+Table39[[#This Row],[LPN Admin Hours Contract]]</f>
        <v>0</v>
      </c>
      <c r="W548" s="4">
        <f t="shared" si="25"/>
        <v>0</v>
      </c>
      <c r="X548" s="3">
        <v>110.10277777777777</v>
      </c>
      <c r="Y548" s="3">
        <v>0</v>
      </c>
      <c r="Z548" s="4">
        <f>Table39[[#This Row],[LPN Hours Contract]]/Table39[[#This Row],[LPN Hours]]</f>
        <v>0</v>
      </c>
      <c r="AA548" s="3">
        <v>11.841666666666667</v>
      </c>
      <c r="AB548" s="3">
        <v>0</v>
      </c>
      <c r="AC548" s="4">
        <f>Table39[[#This Row],[LPN Admin Hours Contract]]/Table39[[#This Row],[LPN Admin Hours]]</f>
        <v>0</v>
      </c>
      <c r="AD548" s="3">
        <f>SUM(Table39[[#This Row],[CNA Hours]], Table39[[#This Row],[NA in Training Hours]], Table39[[#This Row],[Med Aide/Tech Hours]])</f>
        <v>247.875</v>
      </c>
      <c r="AE548" s="3">
        <f>SUM(Table39[[#This Row],[CNA Hours Contract]], Table39[[#This Row],[NA in Training Hours Contract]], Table39[[#This Row],[Med Aide/Tech Hours Contract]])</f>
        <v>0</v>
      </c>
      <c r="AF548" s="4">
        <f>Table39[[#This Row],[CNA/NA/Med Aide Contract Hours]]/Table39[[#This Row],[Total CNA, NA in Training, Med Aide/Tech Hours]]</f>
        <v>0</v>
      </c>
      <c r="AG548" s="3">
        <v>226.79722222222222</v>
      </c>
      <c r="AH548" s="3">
        <v>0</v>
      </c>
      <c r="AI548" s="4">
        <f>Table39[[#This Row],[CNA Hours Contract]]/Table39[[#This Row],[CNA Hours]]</f>
        <v>0</v>
      </c>
      <c r="AJ548" s="3">
        <v>21.077777777777779</v>
      </c>
      <c r="AK548" s="3">
        <v>0</v>
      </c>
      <c r="AL548" s="4">
        <f>Table39[[#This Row],[NA in Training Hours Contract]]/Table39[[#This Row],[NA in Training Hours]]</f>
        <v>0</v>
      </c>
      <c r="AM548" s="3">
        <v>0</v>
      </c>
      <c r="AN548" s="3">
        <v>0</v>
      </c>
      <c r="AO548" s="4">
        <v>0</v>
      </c>
      <c r="AP548" s="1" t="s">
        <v>546</v>
      </c>
      <c r="AQ548" s="1">
        <v>3</v>
      </c>
    </row>
    <row r="549" spans="1:43" x14ac:dyDescent="0.2">
      <c r="A549" s="1" t="s">
        <v>681</v>
      </c>
      <c r="B549" s="1" t="s">
        <v>1233</v>
      </c>
      <c r="C549" s="1" t="s">
        <v>1405</v>
      </c>
      <c r="D549" s="1" t="s">
        <v>1711</v>
      </c>
      <c r="E549" s="3">
        <v>90.9</v>
      </c>
      <c r="F549" s="3">
        <f t="shared" si="26"/>
        <v>421.65</v>
      </c>
      <c r="G549" s="3">
        <f>SUM(Table39[[#This Row],[RN Hours Contract (W/ Admin, DON)]], Table39[[#This Row],[LPN Contract Hours (w/ Admin)]], Table39[[#This Row],[CNA/NA/Med Aide Contract Hours]])</f>
        <v>0</v>
      </c>
      <c r="H549" s="4">
        <f>Table39[[#This Row],[Total Contract Hours]]/Table39[[#This Row],[Total Hours Nurse Staffing]]</f>
        <v>0</v>
      </c>
      <c r="I549" s="3">
        <f>SUM(Table39[[#This Row],[RN Hours]], Table39[[#This Row],[RN Admin Hours]], Table39[[#This Row],[RN DON Hours]])</f>
        <v>74.522222222222211</v>
      </c>
      <c r="J549" s="3">
        <f t="shared" si="24"/>
        <v>0</v>
      </c>
      <c r="K549" s="4">
        <f>Table39[[#This Row],[RN Hours Contract (W/ Admin, DON)]]/Table39[[#This Row],[RN Hours (w/ Admin, DON)]]</f>
        <v>0</v>
      </c>
      <c r="L549" s="3">
        <v>46.755555555555553</v>
      </c>
      <c r="M549" s="3">
        <v>0</v>
      </c>
      <c r="N549" s="4">
        <f>Table39[[#This Row],[RN Hours Contract]]/Table39[[#This Row],[RN Hours]]</f>
        <v>0</v>
      </c>
      <c r="O549" s="3">
        <v>22.166666666666668</v>
      </c>
      <c r="P549" s="3">
        <v>0</v>
      </c>
      <c r="Q549" s="4">
        <f>Table39[[#This Row],[RN Admin Hours Contract]]/Table39[[#This Row],[RN Admin Hours]]</f>
        <v>0</v>
      </c>
      <c r="R549" s="3">
        <v>5.6</v>
      </c>
      <c r="S549" s="3">
        <v>0</v>
      </c>
      <c r="T549" s="4">
        <f>Table39[[#This Row],[RN DON Hours Contract]]/Table39[[#This Row],[RN DON Hours]]</f>
        <v>0</v>
      </c>
      <c r="U549" s="3">
        <f>SUM(Table39[[#This Row],[LPN Hours]], Table39[[#This Row],[LPN Admin Hours]])</f>
        <v>104.49722222222222</v>
      </c>
      <c r="V549" s="3">
        <f>Table39[[#This Row],[LPN Hours Contract]]+Table39[[#This Row],[LPN Admin Hours Contract]]</f>
        <v>0</v>
      </c>
      <c r="W549" s="4">
        <f t="shared" si="25"/>
        <v>0</v>
      </c>
      <c r="X549" s="3">
        <v>89.713888888888889</v>
      </c>
      <c r="Y549" s="3">
        <v>0</v>
      </c>
      <c r="Z549" s="4">
        <f>Table39[[#This Row],[LPN Hours Contract]]/Table39[[#This Row],[LPN Hours]]</f>
        <v>0</v>
      </c>
      <c r="AA549" s="3">
        <v>14.783333333333333</v>
      </c>
      <c r="AB549" s="3">
        <v>0</v>
      </c>
      <c r="AC549" s="4">
        <f>Table39[[#This Row],[LPN Admin Hours Contract]]/Table39[[#This Row],[LPN Admin Hours]]</f>
        <v>0</v>
      </c>
      <c r="AD549" s="3">
        <f>SUM(Table39[[#This Row],[CNA Hours]], Table39[[#This Row],[NA in Training Hours]], Table39[[#This Row],[Med Aide/Tech Hours]])</f>
        <v>242.63055555555556</v>
      </c>
      <c r="AE549" s="3">
        <f>SUM(Table39[[#This Row],[CNA Hours Contract]], Table39[[#This Row],[NA in Training Hours Contract]], Table39[[#This Row],[Med Aide/Tech Hours Contract]])</f>
        <v>0</v>
      </c>
      <c r="AF549" s="4">
        <f>Table39[[#This Row],[CNA/NA/Med Aide Contract Hours]]/Table39[[#This Row],[Total CNA, NA in Training, Med Aide/Tech Hours]]</f>
        <v>0</v>
      </c>
      <c r="AG549" s="3">
        <v>235.48055555555555</v>
      </c>
      <c r="AH549" s="3">
        <v>0</v>
      </c>
      <c r="AI549" s="4">
        <f>Table39[[#This Row],[CNA Hours Contract]]/Table39[[#This Row],[CNA Hours]]</f>
        <v>0</v>
      </c>
      <c r="AJ549" s="3">
        <v>7.15</v>
      </c>
      <c r="AK549" s="3">
        <v>0</v>
      </c>
      <c r="AL549" s="4">
        <f>Table39[[#This Row],[NA in Training Hours Contract]]/Table39[[#This Row],[NA in Training Hours]]</f>
        <v>0</v>
      </c>
      <c r="AM549" s="3">
        <v>0</v>
      </c>
      <c r="AN549" s="3">
        <v>0</v>
      </c>
      <c r="AO549" s="4">
        <v>0</v>
      </c>
      <c r="AP549" s="1" t="s">
        <v>547</v>
      </c>
      <c r="AQ549" s="1">
        <v>3</v>
      </c>
    </row>
    <row r="550" spans="1:43" x14ac:dyDescent="0.2">
      <c r="A550" s="1" t="s">
        <v>681</v>
      </c>
      <c r="B550" s="1" t="s">
        <v>1234</v>
      </c>
      <c r="C550" s="1" t="s">
        <v>1665</v>
      </c>
      <c r="D550" s="1" t="s">
        <v>1697</v>
      </c>
      <c r="E550" s="3">
        <v>96.588888888888889</v>
      </c>
      <c r="F550" s="3">
        <f t="shared" si="26"/>
        <v>312.33333333333331</v>
      </c>
      <c r="G550" s="3">
        <f>SUM(Table39[[#This Row],[RN Hours Contract (W/ Admin, DON)]], Table39[[#This Row],[LPN Contract Hours (w/ Admin)]], Table39[[#This Row],[CNA/NA/Med Aide Contract Hours]])</f>
        <v>0</v>
      </c>
      <c r="H550" s="4">
        <f>Table39[[#This Row],[Total Contract Hours]]/Table39[[#This Row],[Total Hours Nurse Staffing]]</f>
        <v>0</v>
      </c>
      <c r="I550" s="3">
        <f>SUM(Table39[[#This Row],[RN Hours]], Table39[[#This Row],[RN Admin Hours]], Table39[[#This Row],[RN DON Hours]])</f>
        <v>56.761111111111113</v>
      </c>
      <c r="J550" s="3">
        <f t="shared" si="24"/>
        <v>0</v>
      </c>
      <c r="K550" s="4">
        <f>Table39[[#This Row],[RN Hours Contract (W/ Admin, DON)]]/Table39[[#This Row],[RN Hours (w/ Admin, DON)]]</f>
        <v>0</v>
      </c>
      <c r="L550" s="3">
        <v>37.62777777777778</v>
      </c>
      <c r="M550" s="3">
        <v>0</v>
      </c>
      <c r="N550" s="4">
        <f>Table39[[#This Row],[RN Hours Contract]]/Table39[[#This Row],[RN Hours]]</f>
        <v>0</v>
      </c>
      <c r="O550" s="3">
        <v>13.888888888888889</v>
      </c>
      <c r="P550" s="3">
        <v>0</v>
      </c>
      <c r="Q550" s="4">
        <f>Table39[[#This Row],[RN Admin Hours Contract]]/Table39[[#This Row],[RN Admin Hours]]</f>
        <v>0</v>
      </c>
      <c r="R550" s="3">
        <v>5.2444444444444445</v>
      </c>
      <c r="S550" s="3">
        <v>0</v>
      </c>
      <c r="T550" s="4">
        <f>Table39[[#This Row],[RN DON Hours Contract]]/Table39[[#This Row],[RN DON Hours]]</f>
        <v>0</v>
      </c>
      <c r="U550" s="3">
        <f>SUM(Table39[[#This Row],[LPN Hours]], Table39[[#This Row],[LPN Admin Hours]])</f>
        <v>68.336111111111109</v>
      </c>
      <c r="V550" s="3">
        <f>Table39[[#This Row],[LPN Hours Contract]]+Table39[[#This Row],[LPN Admin Hours Contract]]</f>
        <v>0</v>
      </c>
      <c r="W550" s="4">
        <f t="shared" si="25"/>
        <v>0</v>
      </c>
      <c r="X550" s="3">
        <v>68.336111111111109</v>
      </c>
      <c r="Y550" s="3">
        <v>0</v>
      </c>
      <c r="Z550" s="4">
        <f>Table39[[#This Row],[LPN Hours Contract]]/Table39[[#This Row],[LPN Hours]]</f>
        <v>0</v>
      </c>
      <c r="AA550" s="3">
        <v>0</v>
      </c>
      <c r="AB550" s="3">
        <v>0</v>
      </c>
      <c r="AC550" s="4">
        <v>0</v>
      </c>
      <c r="AD550" s="3">
        <f>SUM(Table39[[#This Row],[CNA Hours]], Table39[[#This Row],[NA in Training Hours]], Table39[[#This Row],[Med Aide/Tech Hours]])</f>
        <v>187.23611111111109</v>
      </c>
      <c r="AE550" s="3">
        <f>SUM(Table39[[#This Row],[CNA Hours Contract]], Table39[[#This Row],[NA in Training Hours Contract]], Table39[[#This Row],[Med Aide/Tech Hours Contract]])</f>
        <v>0</v>
      </c>
      <c r="AF550" s="4">
        <f>Table39[[#This Row],[CNA/NA/Med Aide Contract Hours]]/Table39[[#This Row],[Total CNA, NA in Training, Med Aide/Tech Hours]]</f>
        <v>0</v>
      </c>
      <c r="AG550" s="3">
        <v>133.84444444444443</v>
      </c>
      <c r="AH550" s="3">
        <v>0</v>
      </c>
      <c r="AI550" s="4">
        <f>Table39[[#This Row],[CNA Hours Contract]]/Table39[[#This Row],[CNA Hours]]</f>
        <v>0</v>
      </c>
      <c r="AJ550" s="3">
        <v>53.391666666666666</v>
      </c>
      <c r="AK550" s="3">
        <v>0</v>
      </c>
      <c r="AL550" s="4">
        <f>Table39[[#This Row],[NA in Training Hours Contract]]/Table39[[#This Row],[NA in Training Hours]]</f>
        <v>0</v>
      </c>
      <c r="AM550" s="3">
        <v>0</v>
      </c>
      <c r="AN550" s="3">
        <v>0</v>
      </c>
      <c r="AO550" s="4">
        <v>0</v>
      </c>
      <c r="AP550" s="1" t="s">
        <v>548</v>
      </c>
      <c r="AQ550" s="1">
        <v>3</v>
      </c>
    </row>
    <row r="551" spans="1:43" x14ac:dyDescent="0.2">
      <c r="A551" s="1" t="s">
        <v>681</v>
      </c>
      <c r="B551" s="1" t="s">
        <v>1235</v>
      </c>
      <c r="C551" s="1" t="s">
        <v>1394</v>
      </c>
      <c r="D551" s="1" t="s">
        <v>1698</v>
      </c>
      <c r="E551" s="3">
        <v>50.211111111111109</v>
      </c>
      <c r="F551" s="3">
        <f t="shared" si="26"/>
        <v>169.18055555555554</v>
      </c>
      <c r="G551" s="3">
        <f>SUM(Table39[[#This Row],[RN Hours Contract (W/ Admin, DON)]], Table39[[#This Row],[LPN Contract Hours (w/ Admin)]], Table39[[#This Row],[CNA/NA/Med Aide Contract Hours]])</f>
        <v>0.71111111111111114</v>
      </c>
      <c r="H551" s="4">
        <f>Table39[[#This Row],[Total Contract Hours]]/Table39[[#This Row],[Total Hours Nurse Staffing]]</f>
        <v>4.203267383630244E-3</v>
      </c>
      <c r="I551" s="3">
        <f>SUM(Table39[[#This Row],[RN Hours]], Table39[[#This Row],[RN Admin Hours]], Table39[[#This Row],[RN DON Hours]])</f>
        <v>51.063888888888897</v>
      </c>
      <c r="J551" s="3">
        <f t="shared" si="24"/>
        <v>0</v>
      </c>
      <c r="K551" s="4">
        <f>Table39[[#This Row],[RN Hours Contract (W/ Admin, DON)]]/Table39[[#This Row],[RN Hours (w/ Admin, DON)]]</f>
        <v>0</v>
      </c>
      <c r="L551" s="3">
        <v>35.397222222222226</v>
      </c>
      <c r="M551" s="3">
        <v>0</v>
      </c>
      <c r="N551" s="4">
        <f>Table39[[#This Row],[RN Hours Contract]]/Table39[[#This Row],[RN Hours]]</f>
        <v>0</v>
      </c>
      <c r="O551" s="3">
        <v>10.422222222222222</v>
      </c>
      <c r="P551" s="3">
        <v>0</v>
      </c>
      <c r="Q551" s="4">
        <f>Table39[[#This Row],[RN Admin Hours Contract]]/Table39[[#This Row],[RN Admin Hours]]</f>
        <v>0</v>
      </c>
      <c r="R551" s="3">
        <v>5.2444444444444445</v>
      </c>
      <c r="S551" s="3">
        <v>0</v>
      </c>
      <c r="T551" s="4">
        <f>Table39[[#This Row],[RN DON Hours Contract]]/Table39[[#This Row],[RN DON Hours]]</f>
        <v>0</v>
      </c>
      <c r="U551" s="3">
        <f>SUM(Table39[[#This Row],[LPN Hours]], Table39[[#This Row],[LPN Admin Hours]])</f>
        <v>29.747222222222224</v>
      </c>
      <c r="V551" s="3">
        <f>Table39[[#This Row],[LPN Hours Contract]]+Table39[[#This Row],[LPN Admin Hours Contract]]</f>
        <v>0.71111111111111114</v>
      </c>
      <c r="W551" s="4">
        <f t="shared" si="25"/>
        <v>2.3905126529087682E-2</v>
      </c>
      <c r="X551" s="3">
        <v>29.747222222222224</v>
      </c>
      <c r="Y551" s="3">
        <v>0.71111111111111114</v>
      </c>
      <c r="Z551" s="4">
        <f>Table39[[#This Row],[LPN Hours Contract]]/Table39[[#This Row],[LPN Hours]]</f>
        <v>2.3905126529087682E-2</v>
      </c>
      <c r="AA551" s="3">
        <v>0</v>
      </c>
      <c r="AB551" s="3">
        <v>0</v>
      </c>
      <c r="AC551" s="4">
        <v>0</v>
      </c>
      <c r="AD551" s="3">
        <f>SUM(Table39[[#This Row],[CNA Hours]], Table39[[#This Row],[NA in Training Hours]], Table39[[#This Row],[Med Aide/Tech Hours]])</f>
        <v>88.36944444444444</v>
      </c>
      <c r="AE551" s="3">
        <f>SUM(Table39[[#This Row],[CNA Hours Contract]], Table39[[#This Row],[NA in Training Hours Contract]], Table39[[#This Row],[Med Aide/Tech Hours Contract]])</f>
        <v>0</v>
      </c>
      <c r="AF551" s="4">
        <f>Table39[[#This Row],[CNA/NA/Med Aide Contract Hours]]/Table39[[#This Row],[Total CNA, NA in Training, Med Aide/Tech Hours]]</f>
        <v>0</v>
      </c>
      <c r="AG551" s="3">
        <v>81.216666666666669</v>
      </c>
      <c r="AH551" s="3">
        <v>0</v>
      </c>
      <c r="AI551" s="4">
        <f>Table39[[#This Row],[CNA Hours Contract]]/Table39[[#This Row],[CNA Hours]]</f>
        <v>0</v>
      </c>
      <c r="AJ551" s="3">
        <v>7.1527777777777777</v>
      </c>
      <c r="AK551" s="3">
        <v>0</v>
      </c>
      <c r="AL551" s="4">
        <f>Table39[[#This Row],[NA in Training Hours Contract]]/Table39[[#This Row],[NA in Training Hours]]</f>
        <v>0</v>
      </c>
      <c r="AM551" s="3">
        <v>0</v>
      </c>
      <c r="AN551" s="3">
        <v>0</v>
      </c>
      <c r="AO551" s="4">
        <v>0</v>
      </c>
      <c r="AP551" s="1" t="s">
        <v>549</v>
      </c>
      <c r="AQ551" s="1">
        <v>3</v>
      </c>
    </row>
    <row r="552" spans="1:43" x14ac:dyDescent="0.2">
      <c r="A552" s="1" t="s">
        <v>681</v>
      </c>
      <c r="B552" s="1" t="s">
        <v>1236</v>
      </c>
      <c r="C552" s="1" t="s">
        <v>1365</v>
      </c>
      <c r="D552" s="1" t="s">
        <v>1711</v>
      </c>
      <c r="E552" s="3">
        <v>58.455555555555556</v>
      </c>
      <c r="F552" s="3">
        <f t="shared" si="26"/>
        <v>182.66655555555553</v>
      </c>
      <c r="G552" s="3">
        <f>SUM(Table39[[#This Row],[RN Hours Contract (W/ Admin, DON)]], Table39[[#This Row],[LPN Contract Hours (w/ Admin)]], Table39[[#This Row],[CNA/NA/Med Aide Contract Hours]])</f>
        <v>182.66655555555556</v>
      </c>
      <c r="H552" s="4">
        <f>Table39[[#This Row],[Total Contract Hours]]/Table39[[#This Row],[Total Hours Nurse Staffing]]</f>
        <v>1.0000000000000002</v>
      </c>
      <c r="I552" s="3">
        <f>SUM(Table39[[#This Row],[RN Hours]], Table39[[#This Row],[RN Admin Hours]], Table39[[#This Row],[RN DON Hours]])</f>
        <v>40.023888888888891</v>
      </c>
      <c r="J552" s="3">
        <f t="shared" si="24"/>
        <v>40.023888888888884</v>
      </c>
      <c r="K552" s="4">
        <f>Table39[[#This Row],[RN Hours Contract (W/ Admin, DON)]]/Table39[[#This Row],[RN Hours (w/ Admin, DON)]]</f>
        <v>0.99999999999999978</v>
      </c>
      <c r="L552" s="3">
        <v>30.91277777777778</v>
      </c>
      <c r="M552" s="3">
        <v>30.912777777777773</v>
      </c>
      <c r="N552" s="4">
        <f>Table39[[#This Row],[RN Hours Contract]]/Table39[[#This Row],[RN Hours]]</f>
        <v>0.99999999999999978</v>
      </c>
      <c r="O552" s="3">
        <v>5.7277777777777779</v>
      </c>
      <c r="P552" s="3">
        <v>5.7277777777777779</v>
      </c>
      <c r="Q552" s="4">
        <f>Table39[[#This Row],[RN Admin Hours Contract]]/Table39[[#This Row],[RN Admin Hours]]</f>
        <v>1</v>
      </c>
      <c r="R552" s="3">
        <v>3.3833333333333333</v>
      </c>
      <c r="S552" s="3">
        <v>3.3833333333333333</v>
      </c>
      <c r="T552" s="4">
        <f>Table39[[#This Row],[RN DON Hours Contract]]/Table39[[#This Row],[RN DON Hours]]</f>
        <v>1</v>
      </c>
      <c r="U552" s="3">
        <f>SUM(Table39[[#This Row],[LPN Hours]], Table39[[#This Row],[LPN Admin Hours]])</f>
        <v>46.19</v>
      </c>
      <c r="V552" s="3">
        <f>Table39[[#This Row],[LPN Hours Contract]]+Table39[[#This Row],[LPN Admin Hours Contract]]</f>
        <v>46.189999999999991</v>
      </c>
      <c r="W552" s="4">
        <f t="shared" si="25"/>
        <v>0.99999999999999989</v>
      </c>
      <c r="X552" s="3">
        <v>43.734444444444442</v>
      </c>
      <c r="Y552" s="3">
        <v>43.734444444444435</v>
      </c>
      <c r="Z552" s="4">
        <f>Table39[[#This Row],[LPN Hours Contract]]/Table39[[#This Row],[LPN Hours]]</f>
        <v>0.99999999999999989</v>
      </c>
      <c r="AA552" s="3">
        <v>2.4555555555555553</v>
      </c>
      <c r="AB552" s="3">
        <v>2.4555555555555553</v>
      </c>
      <c r="AC552" s="4">
        <f>Table39[[#This Row],[LPN Admin Hours Contract]]/Table39[[#This Row],[LPN Admin Hours]]</f>
        <v>1</v>
      </c>
      <c r="AD552" s="3">
        <f>SUM(Table39[[#This Row],[CNA Hours]], Table39[[#This Row],[NA in Training Hours]], Table39[[#This Row],[Med Aide/Tech Hours]])</f>
        <v>96.452666666666659</v>
      </c>
      <c r="AE552" s="3">
        <f>SUM(Table39[[#This Row],[CNA Hours Contract]], Table39[[#This Row],[NA in Training Hours Contract]], Table39[[#This Row],[Med Aide/Tech Hours Contract]])</f>
        <v>96.452666666666687</v>
      </c>
      <c r="AF552" s="4">
        <f>Table39[[#This Row],[CNA/NA/Med Aide Contract Hours]]/Table39[[#This Row],[Total CNA, NA in Training, Med Aide/Tech Hours]]</f>
        <v>1.0000000000000002</v>
      </c>
      <c r="AG552" s="3">
        <v>96.452666666666659</v>
      </c>
      <c r="AH552" s="3">
        <v>96.452666666666687</v>
      </c>
      <c r="AI552" s="4">
        <f>Table39[[#This Row],[CNA Hours Contract]]/Table39[[#This Row],[CNA Hours]]</f>
        <v>1.0000000000000002</v>
      </c>
      <c r="AJ552" s="3">
        <v>0</v>
      </c>
      <c r="AK552" s="3">
        <v>0</v>
      </c>
      <c r="AL552" s="4">
        <v>0</v>
      </c>
      <c r="AM552" s="3">
        <v>0</v>
      </c>
      <c r="AN552" s="3">
        <v>0</v>
      </c>
      <c r="AO552" s="4">
        <v>0</v>
      </c>
      <c r="AP552" s="1" t="s">
        <v>550</v>
      </c>
      <c r="AQ552" s="1">
        <v>3</v>
      </c>
    </row>
    <row r="553" spans="1:43" x14ac:dyDescent="0.2">
      <c r="A553" s="1" t="s">
        <v>681</v>
      </c>
      <c r="B553" s="1" t="s">
        <v>1237</v>
      </c>
      <c r="C553" s="1" t="s">
        <v>1527</v>
      </c>
      <c r="D553" s="1" t="s">
        <v>1721</v>
      </c>
      <c r="E553" s="3">
        <v>28.455555555555556</v>
      </c>
      <c r="F553" s="3">
        <f t="shared" si="26"/>
        <v>134.81944444444446</v>
      </c>
      <c r="G553" s="3">
        <f>SUM(Table39[[#This Row],[RN Hours Contract (W/ Admin, DON)]], Table39[[#This Row],[LPN Contract Hours (w/ Admin)]], Table39[[#This Row],[CNA/NA/Med Aide Contract Hours]])</f>
        <v>7.2222222222222215E-2</v>
      </c>
      <c r="H553" s="4">
        <f>Table39[[#This Row],[Total Contract Hours]]/Table39[[#This Row],[Total Hours Nurse Staffing]]</f>
        <v>5.3569588956423194E-4</v>
      </c>
      <c r="I553" s="3">
        <f>SUM(Table39[[#This Row],[RN Hours]], Table39[[#This Row],[RN Admin Hours]], Table39[[#This Row],[RN DON Hours]])</f>
        <v>35.519444444444446</v>
      </c>
      <c r="J553" s="3">
        <f t="shared" ref="J553:J616" si="27">SUM(M553,P553,S553)</f>
        <v>0</v>
      </c>
      <c r="K553" s="4">
        <f>Table39[[#This Row],[RN Hours Contract (W/ Admin, DON)]]/Table39[[#This Row],[RN Hours (w/ Admin, DON)]]</f>
        <v>0</v>
      </c>
      <c r="L553" s="3">
        <v>24.844444444444445</v>
      </c>
      <c r="M553" s="3">
        <v>0</v>
      </c>
      <c r="N553" s="4">
        <f>Table39[[#This Row],[RN Hours Contract]]/Table39[[#This Row],[RN Hours]]</f>
        <v>0</v>
      </c>
      <c r="O553" s="3">
        <v>10.675000000000001</v>
      </c>
      <c r="P553" s="3">
        <v>0</v>
      </c>
      <c r="Q553" s="4">
        <f>Table39[[#This Row],[RN Admin Hours Contract]]/Table39[[#This Row],[RN Admin Hours]]</f>
        <v>0</v>
      </c>
      <c r="R553" s="3">
        <v>0</v>
      </c>
      <c r="S553" s="3">
        <v>0</v>
      </c>
      <c r="T553" s="4">
        <v>0</v>
      </c>
      <c r="U553" s="3">
        <f>SUM(Table39[[#This Row],[LPN Hours]], Table39[[#This Row],[LPN Admin Hours]])</f>
        <v>36.87777777777778</v>
      </c>
      <c r="V553" s="3">
        <f>Table39[[#This Row],[LPN Hours Contract]]+Table39[[#This Row],[LPN Admin Hours Contract]]</f>
        <v>0</v>
      </c>
      <c r="W553" s="4">
        <f t="shared" ref="W553:W616" si="28">V553/U553</f>
        <v>0</v>
      </c>
      <c r="X553" s="3">
        <v>28.827777777777779</v>
      </c>
      <c r="Y553" s="3">
        <v>0</v>
      </c>
      <c r="Z553" s="4">
        <f>Table39[[#This Row],[LPN Hours Contract]]/Table39[[#This Row],[LPN Hours]]</f>
        <v>0</v>
      </c>
      <c r="AA553" s="3">
        <v>8.0500000000000007</v>
      </c>
      <c r="AB553" s="3">
        <v>0</v>
      </c>
      <c r="AC553" s="4">
        <f>Table39[[#This Row],[LPN Admin Hours Contract]]/Table39[[#This Row],[LPN Admin Hours]]</f>
        <v>0</v>
      </c>
      <c r="AD553" s="3">
        <f>SUM(Table39[[#This Row],[CNA Hours]], Table39[[#This Row],[NA in Training Hours]], Table39[[#This Row],[Med Aide/Tech Hours]])</f>
        <v>62.422222222222224</v>
      </c>
      <c r="AE553" s="3">
        <f>SUM(Table39[[#This Row],[CNA Hours Contract]], Table39[[#This Row],[NA in Training Hours Contract]], Table39[[#This Row],[Med Aide/Tech Hours Contract]])</f>
        <v>7.2222222222222215E-2</v>
      </c>
      <c r="AF553" s="4">
        <f>Table39[[#This Row],[CNA/NA/Med Aide Contract Hours]]/Table39[[#This Row],[Total CNA, NA in Training, Med Aide/Tech Hours]]</f>
        <v>1.1569953720185118E-3</v>
      </c>
      <c r="AG553" s="3">
        <v>62.422222222222224</v>
      </c>
      <c r="AH553" s="3">
        <v>7.2222222222222215E-2</v>
      </c>
      <c r="AI553" s="4">
        <f>Table39[[#This Row],[CNA Hours Contract]]/Table39[[#This Row],[CNA Hours]]</f>
        <v>1.1569953720185118E-3</v>
      </c>
      <c r="AJ553" s="3">
        <v>0</v>
      </c>
      <c r="AK553" s="3">
        <v>0</v>
      </c>
      <c r="AL553" s="4">
        <v>0</v>
      </c>
      <c r="AM553" s="3">
        <v>0</v>
      </c>
      <c r="AN553" s="3">
        <v>0</v>
      </c>
      <c r="AO553" s="4">
        <v>0</v>
      </c>
      <c r="AP553" s="1" t="s">
        <v>551</v>
      </c>
      <c r="AQ553" s="1">
        <v>3</v>
      </c>
    </row>
    <row r="554" spans="1:43" x14ac:dyDescent="0.2">
      <c r="A554" s="1" t="s">
        <v>681</v>
      </c>
      <c r="B554" s="1" t="s">
        <v>1238</v>
      </c>
      <c r="C554" s="1" t="s">
        <v>1532</v>
      </c>
      <c r="D554" s="1" t="s">
        <v>1688</v>
      </c>
      <c r="E554" s="3">
        <v>117.02222222222223</v>
      </c>
      <c r="F554" s="3">
        <f t="shared" si="26"/>
        <v>370.62666666666667</v>
      </c>
      <c r="G554" s="3">
        <f>SUM(Table39[[#This Row],[RN Hours Contract (W/ Admin, DON)]], Table39[[#This Row],[LPN Contract Hours (w/ Admin)]], Table39[[#This Row],[CNA/NA/Med Aide Contract Hours]])</f>
        <v>58.881444444444433</v>
      </c>
      <c r="H554" s="4">
        <f>Table39[[#This Row],[Total Contract Hours]]/Table39[[#This Row],[Total Hours Nurse Staffing]]</f>
        <v>0.15886996198630546</v>
      </c>
      <c r="I554" s="3">
        <f>SUM(Table39[[#This Row],[RN Hours]], Table39[[#This Row],[RN Admin Hours]], Table39[[#This Row],[RN DON Hours]])</f>
        <v>74.727888888888899</v>
      </c>
      <c r="J554" s="3">
        <f t="shared" si="27"/>
        <v>0.40555555555555556</v>
      </c>
      <c r="K554" s="4">
        <f>Table39[[#This Row],[RN Hours Contract (W/ Admin, DON)]]/Table39[[#This Row],[RN Hours (w/ Admin, DON)]]</f>
        <v>5.4270977219571448E-3</v>
      </c>
      <c r="L554" s="3">
        <v>63.418222222222226</v>
      </c>
      <c r="M554" s="3">
        <v>0.40555555555555556</v>
      </c>
      <c r="N554" s="4">
        <f>Table39[[#This Row],[RN Hours Contract]]/Table39[[#This Row],[RN Hours]]</f>
        <v>6.3949373120939651E-3</v>
      </c>
      <c r="O554" s="3">
        <v>6.0430000000000001</v>
      </c>
      <c r="P554" s="3">
        <v>0</v>
      </c>
      <c r="Q554" s="4">
        <f>Table39[[#This Row],[RN Admin Hours Contract]]/Table39[[#This Row],[RN Admin Hours]]</f>
        <v>0</v>
      </c>
      <c r="R554" s="3">
        <v>5.2666666666666666</v>
      </c>
      <c r="S554" s="3">
        <v>0</v>
      </c>
      <c r="T554" s="4">
        <f>Table39[[#This Row],[RN DON Hours Contract]]/Table39[[#This Row],[RN DON Hours]]</f>
        <v>0</v>
      </c>
      <c r="U554" s="3">
        <f>SUM(Table39[[#This Row],[LPN Hours]], Table39[[#This Row],[LPN Admin Hours]])</f>
        <v>102.33444444444444</v>
      </c>
      <c r="V554" s="3">
        <f>Table39[[#This Row],[LPN Hours Contract]]+Table39[[#This Row],[LPN Admin Hours Contract]]</f>
        <v>15.550222222222223</v>
      </c>
      <c r="W554" s="4">
        <f t="shared" si="28"/>
        <v>0.15195491905625347</v>
      </c>
      <c r="X554" s="3">
        <v>91.776444444444436</v>
      </c>
      <c r="Y554" s="3">
        <v>15.550222222222223</v>
      </c>
      <c r="Z554" s="4">
        <f>Table39[[#This Row],[LPN Hours Contract]]/Table39[[#This Row],[LPN Hours]]</f>
        <v>0.1694358755817276</v>
      </c>
      <c r="AA554" s="3">
        <v>10.558000000000002</v>
      </c>
      <c r="AB554" s="3">
        <v>0</v>
      </c>
      <c r="AC554" s="4">
        <f>Table39[[#This Row],[LPN Admin Hours Contract]]/Table39[[#This Row],[LPN Admin Hours]]</f>
        <v>0</v>
      </c>
      <c r="AD554" s="3">
        <f>SUM(Table39[[#This Row],[CNA Hours]], Table39[[#This Row],[NA in Training Hours]], Table39[[#This Row],[Med Aide/Tech Hours]])</f>
        <v>193.56433333333334</v>
      </c>
      <c r="AE554" s="3">
        <f>SUM(Table39[[#This Row],[CNA Hours Contract]], Table39[[#This Row],[NA in Training Hours Contract]], Table39[[#This Row],[Med Aide/Tech Hours Contract]])</f>
        <v>42.925666666666658</v>
      </c>
      <c r="AF554" s="4">
        <f>Table39[[#This Row],[CNA/NA/Med Aide Contract Hours]]/Table39[[#This Row],[Total CNA, NA in Training, Med Aide/Tech Hours]]</f>
        <v>0.22176434019352734</v>
      </c>
      <c r="AG554" s="3">
        <v>193.56433333333334</v>
      </c>
      <c r="AH554" s="3">
        <v>42.925666666666658</v>
      </c>
      <c r="AI554" s="4">
        <f>Table39[[#This Row],[CNA Hours Contract]]/Table39[[#This Row],[CNA Hours]]</f>
        <v>0.22176434019352734</v>
      </c>
      <c r="AJ554" s="3">
        <v>0</v>
      </c>
      <c r="AK554" s="3">
        <v>0</v>
      </c>
      <c r="AL554" s="4">
        <v>0</v>
      </c>
      <c r="AM554" s="3">
        <v>0</v>
      </c>
      <c r="AN554" s="3">
        <v>0</v>
      </c>
      <c r="AO554" s="4">
        <v>0</v>
      </c>
      <c r="AP554" s="1" t="s">
        <v>552</v>
      </c>
      <c r="AQ554" s="1">
        <v>3</v>
      </c>
    </row>
    <row r="555" spans="1:43" x14ac:dyDescent="0.2">
      <c r="A555" s="1" t="s">
        <v>681</v>
      </c>
      <c r="B555" s="1" t="s">
        <v>1239</v>
      </c>
      <c r="C555" s="1" t="s">
        <v>1431</v>
      </c>
      <c r="D555" s="1" t="s">
        <v>1730</v>
      </c>
      <c r="E555" s="3">
        <v>50.577777777777776</v>
      </c>
      <c r="F555" s="3">
        <f t="shared" si="26"/>
        <v>175.93111111111114</v>
      </c>
      <c r="G555" s="3">
        <f>SUM(Table39[[#This Row],[RN Hours Contract (W/ Admin, DON)]], Table39[[#This Row],[LPN Contract Hours (w/ Admin)]], Table39[[#This Row],[CNA/NA/Med Aide Contract Hours]])</f>
        <v>18.905555555555555</v>
      </c>
      <c r="H555" s="4">
        <f>Table39[[#This Row],[Total Contract Hours]]/Table39[[#This Row],[Total Hours Nurse Staffing]]</f>
        <v>0.10745999065290705</v>
      </c>
      <c r="I555" s="3">
        <f>SUM(Table39[[#This Row],[RN Hours]], Table39[[#This Row],[RN Admin Hours]], Table39[[#This Row],[RN DON Hours]])</f>
        <v>38.120000000000005</v>
      </c>
      <c r="J555" s="3">
        <f t="shared" si="27"/>
        <v>0</v>
      </c>
      <c r="K555" s="4">
        <f>Table39[[#This Row],[RN Hours Contract (W/ Admin, DON)]]/Table39[[#This Row],[RN Hours (w/ Admin, DON)]]</f>
        <v>0</v>
      </c>
      <c r="L555" s="3">
        <v>27.786666666666669</v>
      </c>
      <c r="M555" s="3">
        <v>0</v>
      </c>
      <c r="N555" s="4">
        <f>Table39[[#This Row],[RN Hours Contract]]/Table39[[#This Row],[RN Hours]]</f>
        <v>0</v>
      </c>
      <c r="O555" s="3">
        <v>5.177777777777778</v>
      </c>
      <c r="P555" s="3">
        <v>0</v>
      </c>
      <c r="Q555" s="4">
        <f>Table39[[#This Row],[RN Admin Hours Contract]]/Table39[[#This Row],[RN Admin Hours]]</f>
        <v>0</v>
      </c>
      <c r="R555" s="3">
        <v>5.1555555555555559</v>
      </c>
      <c r="S555" s="3">
        <v>0</v>
      </c>
      <c r="T555" s="4">
        <f>Table39[[#This Row],[RN DON Hours Contract]]/Table39[[#This Row],[RN DON Hours]]</f>
        <v>0</v>
      </c>
      <c r="U555" s="3">
        <f>SUM(Table39[[#This Row],[LPN Hours]], Table39[[#This Row],[LPN Admin Hours]])</f>
        <v>40.163888888888891</v>
      </c>
      <c r="V555" s="3">
        <f>Table39[[#This Row],[LPN Hours Contract]]+Table39[[#This Row],[LPN Admin Hours Contract]]</f>
        <v>1.5583333333333333</v>
      </c>
      <c r="W555" s="4">
        <f t="shared" si="28"/>
        <v>3.8799363718099451E-2</v>
      </c>
      <c r="X555" s="3">
        <v>40.163888888888891</v>
      </c>
      <c r="Y555" s="3">
        <v>1.5583333333333333</v>
      </c>
      <c r="Z555" s="4">
        <f>Table39[[#This Row],[LPN Hours Contract]]/Table39[[#This Row],[LPN Hours]]</f>
        <v>3.8799363718099451E-2</v>
      </c>
      <c r="AA555" s="3">
        <v>0</v>
      </c>
      <c r="AB555" s="3">
        <v>0</v>
      </c>
      <c r="AC555" s="4">
        <v>0</v>
      </c>
      <c r="AD555" s="3">
        <f>SUM(Table39[[#This Row],[CNA Hours]], Table39[[#This Row],[NA in Training Hours]], Table39[[#This Row],[Med Aide/Tech Hours]])</f>
        <v>97.647222222222226</v>
      </c>
      <c r="AE555" s="3">
        <f>SUM(Table39[[#This Row],[CNA Hours Contract]], Table39[[#This Row],[NA in Training Hours Contract]], Table39[[#This Row],[Med Aide/Tech Hours Contract]])</f>
        <v>17.347222222222221</v>
      </c>
      <c r="AF555" s="4">
        <f>Table39[[#This Row],[CNA/NA/Med Aide Contract Hours]]/Table39[[#This Row],[Total CNA, NA in Training, Med Aide/Tech Hours]]</f>
        <v>0.17765197849401188</v>
      </c>
      <c r="AG555" s="3">
        <v>95.9</v>
      </c>
      <c r="AH555" s="3">
        <v>15.736111111111111</v>
      </c>
      <c r="AI555" s="4">
        <f>Table39[[#This Row],[CNA Hours Contract]]/Table39[[#This Row],[CNA Hours]]</f>
        <v>0.16408874985517319</v>
      </c>
      <c r="AJ555" s="3">
        <v>1.7472222222222222</v>
      </c>
      <c r="AK555" s="3">
        <v>1.6111111111111112</v>
      </c>
      <c r="AL555" s="4">
        <f>Table39[[#This Row],[NA in Training Hours Contract]]/Table39[[#This Row],[NA in Training Hours]]</f>
        <v>0.92209856915739274</v>
      </c>
      <c r="AM555" s="3">
        <v>0</v>
      </c>
      <c r="AN555" s="3">
        <v>0</v>
      </c>
      <c r="AO555" s="4">
        <v>0</v>
      </c>
      <c r="AP555" s="1" t="s">
        <v>553</v>
      </c>
      <c r="AQ555" s="1">
        <v>3</v>
      </c>
    </row>
    <row r="556" spans="1:43" x14ac:dyDescent="0.2">
      <c r="A556" s="1" t="s">
        <v>681</v>
      </c>
      <c r="B556" s="1" t="s">
        <v>1240</v>
      </c>
      <c r="C556" s="1" t="s">
        <v>1657</v>
      </c>
      <c r="D556" s="1" t="s">
        <v>1693</v>
      </c>
      <c r="E556" s="3">
        <v>66.099999999999994</v>
      </c>
      <c r="F556" s="3">
        <f t="shared" si="26"/>
        <v>233.87777777777779</v>
      </c>
      <c r="G556" s="3">
        <f>SUM(Table39[[#This Row],[RN Hours Contract (W/ Admin, DON)]], Table39[[#This Row],[LPN Contract Hours (w/ Admin)]], Table39[[#This Row],[CNA/NA/Med Aide Contract Hours]])</f>
        <v>0.13333333333333333</v>
      </c>
      <c r="H556" s="4">
        <f>Table39[[#This Row],[Total Contract Hours]]/Table39[[#This Row],[Total Hours Nurse Staffing]]</f>
        <v>5.700983419639887E-4</v>
      </c>
      <c r="I556" s="3">
        <f>SUM(Table39[[#This Row],[RN Hours]], Table39[[#This Row],[RN Admin Hours]], Table39[[#This Row],[RN DON Hours]])</f>
        <v>44.05</v>
      </c>
      <c r="J556" s="3">
        <f t="shared" si="27"/>
        <v>4.4444444444444446E-2</v>
      </c>
      <c r="K556" s="4">
        <f>Table39[[#This Row],[RN Hours Contract (W/ Admin, DON)]]/Table39[[#This Row],[RN Hours (w/ Admin, DON)]]</f>
        <v>1.0089544709294994E-3</v>
      </c>
      <c r="L556" s="3">
        <v>31.316666666666666</v>
      </c>
      <c r="M556" s="3">
        <v>0</v>
      </c>
      <c r="N556" s="4">
        <f>Table39[[#This Row],[RN Hours Contract]]/Table39[[#This Row],[RN Hours]]</f>
        <v>0</v>
      </c>
      <c r="O556" s="3">
        <v>7.3944444444444448</v>
      </c>
      <c r="P556" s="3">
        <v>0</v>
      </c>
      <c r="Q556" s="4">
        <f>Table39[[#This Row],[RN Admin Hours Contract]]/Table39[[#This Row],[RN Admin Hours]]</f>
        <v>0</v>
      </c>
      <c r="R556" s="3">
        <v>5.3388888888888886</v>
      </c>
      <c r="S556" s="3">
        <v>4.4444444444444446E-2</v>
      </c>
      <c r="T556" s="4">
        <f>Table39[[#This Row],[RN DON Hours Contract]]/Table39[[#This Row],[RN DON Hours]]</f>
        <v>8.3246618106139446E-3</v>
      </c>
      <c r="U556" s="3">
        <f>SUM(Table39[[#This Row],[LPN Hours]], Table39[[#This Row],[LPN Admin Hours]])</f>
        <v>62.536111111111111</v>
      </c>
      <c r="V556" s="3">
        <f>Table39[[#This Row],[LPN Hours Contract]]+Table39[[#This Row],[LPN Admin Hours Contract]]</f>
        <v>0</v>
      </c>
      <c r="W556" s="4">
        <f t="shared" si="28"/>
        <v>0</v>
      </c>
      <c r="X556" s="3">
        <v>59.333333333333336</v>
      </c>
      <c r="Y556" s="3">
        <v>0</v>
      </c>
      <c r="Z556" s="4">
        <f>Table39[[#This Row],[LPN Hours Contract]]/Table39[[#This Row],[LPN Hours]]</f>
        <v>0</v>
      </c>
      <c r="AA556" s="3">
        <v>3.2027777777777779</v>
      </c>
      <c r="AB556" s="3">
        <v>0</v>
      </c>
      <c r="AC556" s="4">
        <f>Table39[[#This Row],[LPN Admin Hours Contract]]/Table39[[#This Row],[LPN Admin Hours]]</f>
        <v>0</v>
      </c>
      <c r="AD556" s="3">
        <f>SUM(Table39[[#This Row],[CNA Hours]], Table39[[#This Row],[NA in Training Hours]], Table39[[#This Row],[Med Aide/Tech Hours]])</f>
        <v>127.29166666666667</v>
      </c>
      <c r="AE556" s="3">
        <f>SUM(Table39[[#This Row],[CNA Hours Contract]], Table39[[#This Row],[NA in Training Hours Contract]], Table39[[#This Row],[Med Aide/Tech Hours Contract]])</f>
        <v>8.8888888888888892E-2</v>
      </c>
      <c r="AF556" s="4">
        <f>Table39[[#This Row],[CNA/NA/Med Aide Contract Hours]]/Table39[[#This Row],[Total CNA, NA in Training, Med Aide/Tech Hours]]</f>
        <v>6.9830878341516642E-4</v>
      </c>
      <c r="AG556" s="3">
        <v>127.29166666666667</v>
      </c>
      <c r="AH556" s="3">
        <v>8.8888888888888892E-2</v>
      </c>
      <c r="AI556" s="4">
        <f>Table39[[#This Row],[CNA Hours Contract]]/Table39[[#This Row],[CNA Hours]]</f>
        <v>6.9830878341516642E-4</v>
      </c>
      <c r="AJ556" s="3">
        <v>0</v>
      </c>
      <c r="AK556" s="3">
        <v>0</v>
      </c>
      <c r="AL556" s="4">
        <v>0</v>
      </c>
      <c r="AM556" s="3">
        <v>0</v>
      </c>
      <c r="AN556" s="3">
        <v>0</v>
      </c>
      <c r="AO556" s="4">
        <v>0</v>
      </c>
      <c r="AP556" s="1" t="s">
        <v>554</v>
      </c>
      <c r="AQ556" s="1">
        <v>3</v>
      </c>
    </row>
    <row r="557" spans="1:43" x14ac:dyDescent="0.2">
      <c r="A557" s="1" t="s">
        <v>681</v>
      </c>
      <c r="B557" s="1" t="s">
        <v>1241</v>
      </c>
      <c r="C557" s="1" t="s">
        <v>1471</v>
      </c>
      <c r="D557" s="1" t="s">
        <v>1716</v>
      </c>
      <c r="E557" s="3">
        <v>66.188888888888883</v>
      </c>
      <c r="F557" s="3">
        <f t="shared" si="26"/>
        <v>289.33788888888887</v>
      </c>
      <c r="G557" s="3">
        <f>SUM(Table39[[#This Row],[RN Hours Contract (W/ Admin, DON)]], Table39[[#This Row],[LPN Contract Hours (w/ Admin)]], Table39[[#This Row],[CNA/NA/Med Aide Contract Hours]])</f>
        <v>19.601777777777777</v>
      </c>
      <c r="H557" s="4">
        <f>Table39[[#This Row],[Total Contract Hours]]/Table39[[#This Row],[Total Hours Nurse Staffing]]</f>
        <v>6.7747013199868977E-2</v>
      </c>
      <c r="I557" s="3">
        <f>SUM(Table39[[#This Row],[RN Hours]], Table39[[#This Row],[RN Admin Hours]], Table39[[#This Row],[RN DON Hours]])</f>
        <v>62.416666666666664</v>
      </c>
      <c r="J557" s="3">
        <f t="shared" si="27"/>
        <v>0.88888888888888884</v>
      </c>
      <c r="K557" s="4">
        <f>Table39[[#This Row],[RN Hours Contract (W/ Admin, DON)]]/Table39[[#This Row],[RN Hours (w/ Admin, DON)]]</f>
        <v>1.4241210502892745E-2</v>
      </c>
      <c r="L557" s="3">
        <v>33.294444444444444</v>
      </c>
      <c r="M557" s="3">
        <v>0.88888888888888884</v>
      </c>
      <c r="N557" s="4">
        <f>Table39[[#This Row],[RN Hours Contract]]/Table39[[#This Row],[RN Hours]]</f>
        <v>2.6697814116469213E-2</v>
      </c>
      <c r="O557" s="3">
        <v>23.522222222222222</v>
      </c>
      <c r="P557" s="3">
        <v>0</v>
      </c>
      <c r="Q557" s="4">
        <f>Table39[[#This Row],[RN Admin Hours Contract]]/Table39[[#This Row],[RN Admin Hours]]</f>
        <v>0</v>
      </c>
      <c r="R557" s="3">
        <v>5.6</v>
      </c>
      <c r="S557" s="3">
        <v>0</v>
      </c>
      <c r="T557" s="4">
        <f>Table39[[#This Row],[RN DON Hours Contract]]/Table39[[#This Row],[RN DON Hours]]</f>
        <v>0</v>
      </c>
      <c r="U557" s="3">
        <f>SUM(Table39[[#This Row],[LPN Hours]], Table39[[#This Row],[LPN Admin Hours]])</f>
        <v>62.952777777777776</v>
      </c>
      <c r="V557" s="3">
        <f>Table39[[#This Row],[LPN Hours Contract]]+Table39[[#This Row],[LPN Admin Hours Contract]]</f>
        <v>5.1416666666666666</v>
      </c>
      <c r="W557" s="4">
        <f t="shared" si="28"/>
        <v>8.1674976834487933E-2</v>
      </c>
      <c r="X557" s="3">
        <v>62.952777777777776</v>
      </c>
      <c r="Y557" s="3">
        <v>5.1416666666666666</v>
      </c>
      <c r="Z557" s="4">
        <f>Table39[[#This Row],[LPN Hours Contract]]/Table39[[#This Row],[LPN Hours]]</f>
        <v>8.1674976834487933E-2</v>
      </c>
      <c r="AA557" s="3">
        <v>0</v>
      </c>
      <c r="AB557" s="3">
        <v>0</v>
      </c>
      <c r="AC557" s="4">
        <v>0</v>
      </c>
      <c r="AD557" s="3">
        <f>SUM(Table39[[#This Row],[CNA Hours]], Table39[[#This Row],[NA in Training Hours]], Table39[[#This Row],[Med Aide/Tech Hours]])</f>
        <v>163.96844444444443</v>
      </c>
      <c r="AE557" s="3">
        <f>SUM(Table39[[#This Row],[CNA Hours Contract]], Table39[[#This Row],[NA in Training Hours Contract]], Table39[[#This Row],[Med Aide/Tech Hours Contract]])</f>
        <v>13.57122222222222</v>
      </c>
      <c r="AF557" s="4">
        <f>Table39[[#This Row],[CNA/NA/Med Aide Contract Hours]]/Table39[[#This Row],[Total CNA, NA in Training, Med Aide/Tech Hours]]</f>
        <v>8.2767280425230863E-2</v>
      </c>
      <c r="AG557" s="3">
        <v>163.96844444444443</v>
      </c>
      <c r="AH557" s="3">
        <v>13.57122222222222</v>
      </c>
      <c r="AI557" s="4">
        <f>Table39[[#This Row],[CNA Hours Contract]]/Table39[[#This Row],[CNA Hours]]</f>
        <v>8.2767280425230863E-2</v>
      </c>
      <c r="AJ557" s="3">
        <v>0</v>
      </c>
      <c r="AK557" s="3">
        <v>0</v>
      </c>
      <c r="AL557" s="4">
        <v>0</v>
      </c>
      <c r="AM557" s="3">
        <v>0</v>
      </c>
      <c r="AN557" s="3">
        <v>0</v>
      </c>
      <c r="AO557" s="4">
        <v>0</v>
      </c>
      <c r="AP557" s="1" t="s">
        <v>555</v>
      </c>
      <c r="AQ557" s="1">
        <v>3</v>
      </c>
    </row>
    <row r="558" spans="1:43" x14ac:dyDescent="0.2">
      <c r="A558" s="1" t="s">
        <v>681</v>
      </c>
      <c r="B558" s="1" t="s">
        <v>1242</v>
      </c>
      <c r="C558" s="1" t="s">
        <v>1432</v>
      </c>
      <c r="D558" s="1" t="s">
        <v>1744</v>
      </c>
      <c r="E558" s="3">
        <v>91.722222222222229</v>
      </c>
      <c r="F558" s="3">
        <f t="shared" si="26"/>
        <v>333.4666666666667</v>
      </c>
      <c r="G558" s="3">
        <f>SUM(Table39[[#This Row],[RN Hours Contract (W/ Admin, DON)]], Table39[[#This Row],[LPN Contract Hours (w/ Admin)]], Table39[[#This Row],[CNA/NA/Med Aide Contract Hours]])</f>
        <v>0.25833333333333336</v>
      </c>
      <c r="H558" s="4">
        <f>Table39[[#This Row],[Total Contract Hours]]/Table39[[#This Row],[Total Hours Nurse Staffing]]</f>
        <v>7.7469012395041989E-4</v>
      </c>
      <c r="I558" s="3">
        <f>SUM(Table39[[#This Row],[RN Hours]], Table39[[#This Row],[RN Admin Hours]], Table39[[#This Row],[RN DON Hours]])</f>
        <v>62.588888888888896</v>
      </c>
      <c r="J558" s="3">
        <f t="shared" si="27"/>
        <v>0</v>
      </c>
      <c r="K558" s="4">
        <f>Table39[[#This Row],[RN Hours Contract (W/ Admin, DON)]]/Table39[[#This Row],[RN Hours (w/ Admin, DON)]]</f>
        <v>0</v>
      </c>
      <c r="L558" s="3">
        <v>46.825000000000003</v>
      </c>
      <c r="M558" s="3">
        <v>0</v>
      </c>
      <c r="N558" s="4">
        <f>Table39[[#This Row],[RN Hours Contract]]/Table39[[#This Row],[RN Hours]]</f>
        <v>0</v>
      </c>
      <c r="O558" s="3">
        <v>10.377777777777778</v>
      </c>
      <c r="P558" s="3">
        <v>0</v>
      </c>
      <c r="Q558" s="4">
        <f>Table39[[#This Row],[RN Admin Hours Contract]]/Table39[[#This Row],[RN Admin Hours]]</f>
        <v>0</v>
      </c>
      <c r="R558" s="3">
        <v>5.3861111111111111</v>
      </c>
      <c r="S558" s="3">
        <v>0</v>
      </c>
      <c r="T558" s="4">
        <f>Table39[[#This Row],[RN DON Hours Contract]]/Table39[[#This Row],[RN DON Hours]]</f>
        <v>0</v>
      </c>
      <c r="U558" s="3">
        <f>SUM(Table39[[#This Row],[LPN Hours]], Table39[[#This Row],[LPN Admin Hours]])</f>
        <v>88.24166666666666</v>
      </c>
      <c r="V558" s="3">
        <f>Table39[[#This Row],[LPN Hours Contract]]+Table39[[#This Row],[LPN Admin Hours Contract]]</f>
        <v>0.25833333333333336</v>
      </c>
      <c r="W558" s="4">
        <f t="shared" si="28"/>
        <v>2.927566342430825E-3</v>
      </c>
      <c r="X558" s="3">
        <v>83.336111111111109</v>
      </c>
      <c r="Y558" s="3">
        <v>0</v>
      </c>
      <c r="Z558" s="4">
        <f>Table39[[#This Row],[LPN Hours Contract]]/Table39[[#This Row],[LPN Hours]]</f>
        <v>0</v>
      </c>
      <c r="AA558" s="3">
        <v>4.9055555555555559</v>
      </c>
      <c r="AB558" s="3">
        <v>0.25833333333333336</v>
      </c>
      <c r="AC558" s="4">
        <f>Table39[[#This Row],[LPN Admin Hours Contract]]/Table39[[#This Row],[LPN Admin Hours]]</f>
        <v>5.2661381653454138E-2</v>
      </c>
      <c r="AD558" s="3">
        <f>SUM(Table39[[#This Row],[CNA Hours]], Table39[[#This Row],[NA in Training Hours]], Table39[[#This Row],[Med Aide/Tech Hours]])</f>
        <v>182.63611111111112</v>
      </c>
      <c r="AE558" s="3">
        <f>SUM(Table39[[#This Row],[CNA Hours Contract]], Table39[[#This Row],[NA in Training Hours Contract]], Table39[[#This Row],[Med Aide/Tech Hours Contract]])</f>
        <v>0</v>
      </c>
      <c r="AF558" s="4">
        <f>Table39[[#This Row],[CNA/NA/Med Aide Contract Hours]]/Table39[[#This Row],[Total CNA, NA in Training, Med Aide/Tech Hours]]</f>
        <v>0</v>
      </c>
      <c r="AG558" s="3">
        <v>176.2138888888889</v>
      </c>
      <c r="AH558" s="3">
        <v>0</v>
      </c>
      <c r="AI558" s="4">
        <f>Table39[[#This Row],[CNA Hours Contract]]/Table39[[#This Row],[CNA Hours]]</f>
        <v>0</v>
      </c>
      <c r="AJ558" s="3">
        <v>6.4222222222222225</v>
      </c>
      <c r="AK558" s="3">
        <v>0</v>
      </c>
      <c r="AL558" s="4">
        <f>Table39[[#This Row],[NA in Training Hours Contract]]/Table39[[#This Row],[NA in Training Hours]]</f>
        <v>0</v>
      </c>
      <c r="AM558" s="3">
        <v>0</v>
      </c>
      <c r="AN558" s="3">
        <v>0</v>
      </c>
      <c r="AO558" s="4">
        <v>0</v>
      </c>
      <c r="AP558" s="1" t="s">
        <v>556</v>
      </c>
      <c r="AQ558" s="1">
        <v>3</v>
      </c>
    </row>
    <row r="559" spans="1:43" x14ac:dyDescent="0.2">
      <c r="A559" s="1" t="s">
        <v>681</v>
      </c>
      <c r="B559" s="1" t="s">
        <v>1243</v>
      </c>
      <c r="C559" s="1" t="s">
        <v>1666</v>
      </c>
      <c r="D559" s="1" t="s">
        <v>1710</v>
      </c>
      <c r="E559" s="3">
        <v>38.955555555555556</v>
      </c>
      <c r="F559" s="3">
        <f t="shared" si="26"/>
        <v>130.81944444444446</v>
      </c>
      <c r="G559" s="3">
        <f>SUM(Table39[[#This Row],[RN Hours Contract (W/ Admin, DON)]], Table39[[#This Row],[LPN Contract Hours (w/ Admin)]], Table39[[#This Row],[CNA/NA/Med Aide Contract Hours]])</f>
        <v>17.022222222222222</v>
      </c>
      <c r="H559" s="4">
        <f>Table39[[#This Row],[Total Contract Hours]]/Table39[[#This Row],[Total Hours Nurse Staffing]]</f>
        <v>0.13011997027285274</v>
      </c>
      <c r="I559" s="3">
        <f>SUM(Table39[[#This Row],[RN Hours]], Table39[[#This Row],[RN Admin Hours]], Table39[[#This Row],[RN DON Hours]])</f>
        <v>37.716666666666669</v>
      </c>
      <c r="J559" s="3">
        <f t="shared" si="27"/>
        <v>0.26666666666666666</v>
      </c>
      <c r="K559" s="4">
        <f>Table39[[#This Row],[RN Hours Contract (W/ Admin, DON)]]/Table39[[#This Row],[RN Hours (w/ Admin, DON)]]</f>
        <v>7.0702607158638969E-3</v>
      </c>
      <c r="L559" s="3">
        <v>29.858333333333334</v>
      </c>
      <c r="M559" s="3">
        <v>0</v>
      </c>
      <c r="N559" s="4">
        <f>Table39[[#This Row],[RN Hours Contract]]/Table39[[#This Row],[RN Hours]]</f>
        <v>0</v>
      </c>
      <c r="O559" s="3">
        <v>4.5888888888888886</v>
      </c>
      <c r="P559" s="3">
        <v>0</v>
      </c>
      <c r="Q559" s="4">
        <f>Table39[[#This Row],[RN Admin Hours Contract]]/Table39[[#This Row],[RN Admin Hours]]</f>
        <v>0</v>
      </c>
      <c r="R559" s="3">
        <v>3.2694444444444444</v>
      </c>
      <c r="S559" s="3">
        <v>0.26666666666666666</v>
      </c>
      <c r="T559" s="4">
        <f>Table39[[#This Row],[RN DON Hours Contract]]/Table39[[#This Row],[RN DON Hours]]</f>
        <v>8.1563296516567546E-2</v>
      </c>
      <c r="U559" s="3">
        <f>SUM(Table39[[#This Row],[LPN Hours]], Table39[[#This Row],[LPN Admin Hours]])</f>
        <v>32.427777777777777</v>
      </c>
      <c r="V559" s="3">
        <f>Table39[[#This Row],[LPN Hours Contract]]+Table39[[#This Row],[LPN Admin Hours Contract]]</f>
        <v>9.125</v>
      </c>
      <c r="W559" s="4">
        <f t="shared" si="28"/>
        <v>0.28139455199588831</v>
      </c>
      <c r="X559" s="3">
        <v>32.427777777777777</v>
      </c>
      <c r="Y559" s="3">
        <v>9.125</v>
      </c>
      <c r="Z559" s="4">
        <f>Table39[[#This Row],[LPN Hours Contract]]/Table39[[#This Row],[LPN Hours]]</f>
        <v>0.28139455199588831</v>
      </c>
      <c r="AA559" s="3">
        <v>0</v>
      </c>
      <c r="AB559" s="3">
        <v>0</v>
      </c>
      <c r="AC559" s="4">
        <v>0</v>
      </c>
      <c r="AD559" s="3">
        <f>SUM(Table39[[#This Row],[CNA Hours]], Table39[[#This Row],[NA in Training Hours]], Table39[[#This Row],[Med Aide/Tech Hours]])</f>
        <v>60.674999999999997</v>
      </c>
      <c r="AE559" s="3">
        <f>SUM(Table39[[#This Row],[CNA Hours Contract]], Table39[[#This Row],[NA in Training Hours Contract]], Table39[[#This Row],[Med Aide/Tech Hours Contract]])</f>
        <v>7.6305555555555555</v>
      </c>
      <c r="AF559" s="4">
        <f>Table39[[#This Row],[CNA/NA/Med Aide Contract Hours]]/Table39[[#This Row],[Total CNA, NA in Training, Med Aide/Tech Hours]]</f>
        <v>0.12576111340017398</v>
      </c>
      <c r="AG559" s="3">
        <v>60.674999999999997</v>
      </c>
      <c r="AH559" s="3">
        <v>7.6305555555555555</v>
      </c>
      <c r="AI559" s="4">
        <f>Table39[[#This Row],[CNA Hours Contract]]/Table39[[#This Row],[CNA Hours]]</f>
        <v>0.12576111340017398</v>
      </c>
      <c r="AJ559" s="3">
        <v>0</v>
      </c>
      <c r="AK559" s="3">
        <v>0</v>
      </c>
      <c r="AL559" s="4">
        <v>0</v>
      </c>
      <c r="AM559" s="3">
        <v>0</v>
      </c>
      <c r="AN559" s="3">
        <v>0</v>
      </c>
      <c r="AO559" s="4">
        <v>0</v>
      </c>
      <c r="AP559" s="1" t="s">
        <v>557</v>
      </c>
      <c r="AQ559" s="1">
        <v>3</v>
      </c>
    </row>
    <row r="560" spans="1:43" x14ac:dyDescent="0.2">
      <c r="A560" s="1" t="s">
        <v>681</v>
      </c>
      <c r="B560" s="1" t="s">
        <v>1244</v>
      </c>
      <c r="C560" s="1" t="s">
        <v>1543</v>
      </c>
      <c r="D560" s="1" t="s">
        <v>1688</v>
      </c>
      <c r="E560" s="3">
        <v>90.988888888888894</v>
      </c>
      <c r="F560" s="3">
        <f t="shared" si="26"/>
        <v>288.11111111111109</v>
      </c>
      <c r="G560" s="3">
        <f>SUM(Table39[[#This Row],[RN Hours Contract (W/ Admin, DON)]], Table39[[#This Row],[LPN Contract Hours (w/ Admin)]], Table39[[#This Row],[CNA/NA/Med Aide Contract Hours]])</f>
        <v>15.538888888888888</v>
      </c>
      <c r="H560" s="4">
        <f>Table39[[#This Row],[Total Contract Hours]]/Table39[[#This Row],[Total Hours Nurse Staffing]]</f>
        <v>5.3933667566525262E-2</v>
      </c>
      <c r="I560" s="3">
        <f>SUM(Table39[[#This Row],[RN Hours]], Table39[[#This Row],[RN Admin Hours]], Table39[[#This Row],[RN DON Hours]])</f>
        <v>46.375000000000007</v>
      </c>
      <c r="J560" s="3">
        <f t="shared" si="27"/>
        <v>2.1777777777777776</v>
      </c>
      <c r="K560" s="4">
        <f>Table39[[#This Row],[RN Hours Contract (W/ Admin, DON)]]/Table39[[#This Row],[RN Hours (w/ Admin, DON)]]</f>
        <v>4.6960167714884683E-2</v>
      </c>
      <c r="L560" s="3">
        <v>29.830555555555556</v>
      </c>
      <c r="M560" s="3">
        <v>2.1777777777777776</v>
      </c>
      <c r="N560" s="4">
        <f>Table39[[#This Row],[RN Hours Contract]]/Table39[[#This Row],[RN Hours]]</f>
        <v>7.3004935282614758E-2</v>
      </c>
      <c r="O560" s="3">
        <v>11.3</v>
      </c>
      <c r="P560" s="3">
        <v>0</v>
      </c>
      <c r="Q560" s="4">
        <f>Table39[[#This Row],[RN Admin Hours Contract]]/Table39[[#This Row],[RN Admin Hours]]</f>
        <v>0</v>
      </c>
      <c r="R560" s="3">
        <v>5.2444444444444445</v>
      </c>
      <c r="S560" s="3">
        <v>0</v>
      </c>
      <c r="T560" s="4">
        <f>Table39[[#This Row],[RN DON Hours Contract]]/Table39[[#This Row],[RN DON Hours]]</f>
        <v>0</v>
      </c>
      <c r="U560" s="3">
        <f>SUM(Table39[[#This Row],[LPN Hours]], Table39[[#This Row],[LPN Admin Hours]])</f>
        <v>86.355555555555554</v>
      </c>
      <c r="V560" s="3">
        <f>Table39[[#This Row],[LPN Hours Contract]]+Table39[[#This Row],[LPN Admin Hours Contract]]</f>
        <v>12.072222222222223</v>
      </c>
      <c r="W560" s="4">
        <f t="shared" si="28"/>
        <v>0.13979670612454967</v>
      </c>
      <c r="X560" s="3">
        <v>86.355555555555554</v>
      </c>
      <c r="Y560" s="3">
        <v>12.072222222222223</v>
      </c>
      <c r="Z560" s="4">
        <f>Table39[[#This Row],[LPN Hours Contract]]/Table39[[#This Row],[LPN Hours]]</f>
        <v>0.13979670612454967</v>
      </c>
      <c r="AA560" s="3">
        <v>0</v>
      </c>
      <c r="AB560" s="3">
        <v>0</v>
      </c>
      <c r="AC560" s="4">
        <v>0</v>
      </c>
      <c r="AD560" s="3">
        <f>SUM(Table39[[#This Row],[CNA Hours]], Table39[[#This Row],[NA in Training Hours]], Table39[[#This Row],[Med Aide/Tech Hours]])</f>
        <v>155.38055555555556</v>
      </c>
      <c r="AE560" s="3">
        <f>SUM(Table39[[#This Row],[CNA Hours Contract]], Table39[[#This Row],[NA in Training Hours Contract]], Table39[[#This Row],[Med Aide/Tech Hours Contract]])</f>
        <v>1.2888888888888888</v>
      </c>
      <c r="AF560" s="4">
        <f>Table39[[#This Row],[CNA/NA/Med Aide Contract Hours]]/Table39[[#This Row],[Total CNA, NA in Training, Med Aide/Tech Hours]]</f>
        <v>8.2950462127035756E-3</v>
      </c>
      <c r="AG560" s="3">
        <v>127.45555555555555</v>
      </c>
      <c r="AH560" s="3">
        <v>0.84444444444444444</v>
      </c>
      <c r="AI560" s="4">
        <f>Table39[[#This Row],[CNA Hours Contract]]/Table39[[#This Row],[CNA Hours]]</f>
        <v>6.6254031906546945E-3</v>
      </c>
      <c r="AJ560" s="3">
        <v>27.925000000000001</v>
      </c>
      <c r="AK560" s="3">
        <v>0.44444444444444442</v>
      </c>
      <c r="AL560" s="4">
        <f>Table39[[#This Row],[NA in Training Hours Contract]]/Table39[[#This Row],[NA in Training Hours]]</f>
        <v>1.5915647070526211E-2</v>
      </c>
      <c r="AM560" s="3">
        <v>0</v>
      </c>
      <c r="AN560" s="3">
        <v>0</v>
      </c>
      <c r="AO560" s="4">
        <v>0</v>
      </c>
      <c r="AP560" s="1" t="s">
        <v>558</v>
      </c>
      <c r="AQ560" s="1">
        <v>3</v>
      </c>
    </row>
    <row r="561" spans="1:43" x14ac:dyDescent="0.2">
      <c r="A561" s="1" t="s">
        <v>681</v>
      </c>
      <c r="B561" s="1" t="s">
        <v>1245</v>
      </c>
      <c r="C561" s="1" t="s">
        <v>1667</v>
      </c>
      <c r="D561" s="1" t="s">
        <v>1688</v>
      </c>
      <c r="E561" s="3">
        <v>94.033333333333331</v>
      </c>
      <c r="F561" s="3">
        <f t="shared" si="26"/>
        <v>323.46422222222213</v>
      </c>
      <c r="G561" s="3">
        <f>SUM(Table39[[#This Row],[RN Hours Contract (W/ Admin, DON)]], Table39[[#This Row],[LPN Contract Hours (w/ Admin)]], Table39[[#This Row],[CNA/NA/Med Aide Contract Hours]])</f>
        <v>0</v>
      </c>
      <c r="H561" s="4">
        <f>Table39[[#This Row],[Total Contract Hours]]/Table39[[#This Row],[Total Hours Nurse Staffing]]</f>
        <v>0</v>
      </c>
      <c r="I561" s="3">
        <f>SUM(Table39[[#This Row],[RN Hours]], Table39[[#This Row],[RN Admin Hours]], Table39[[#This Row],[RN DON Hours]])</f>
        <v>90.382888888888871</v>
      </c>
      <c r="J561" s="3">
        <f t="shared" si="27"/>
        <v>0</v>
      </c>
      <c r="K561" s="4">
        <f>Table39[[#This Row],[RN Hours Contract (W/ Admin, DON)]]/Table39[[#This Row],[RN Hours (w/ Admin, DON)]]</f>
        <v>0</v>
      </c>
      <c r="L561" s="3">
        <v>68.75366666666666</v>
      </c>
      <c r="M561" s="3">
        <v>0</v>
      </c>
      <c r="N561" s="4">
        <f>Table39[[#This Row],[RN Hours Contract]]/Table39[[#This Row],[RN Hours]]</f>
        <v>0</v>
      </c>
      <c r="O561" s="3">
        <v>16.473666666666666</v>
      </c>
      <c r="P561" s="3">
        <v>0</v>
      </c>
      <c r="Q561" s="4">
        <f>Table39[[#This Row],[RN Admin Hours Contract]]/Table39[[#This Row],[RN Admin Hours]]</f>
        <v>0</v>
      </c>
      <c r="R561" s="3">
        <v>5.1555555555555559</v>
      </c>
      <c r="S561" s="3">
        <v>0</v>
      </c>
      <c r="T561" s="4">
        <f>Table39[[#This Row],[RN DON Hours Contract]]/Table39[[#This Row],[RN DON Hours]]</f>
        <v>0</v>
      </c>
      <c r="U561" s="3">
        <f>SUM(Table39[[#This Row],[LPN Hours]], Table39[[#This Row],[LPN Admin Hours]])</f>
        <v>60.087555555555554</v>
      </c>
      <c r="V561" s="3">
        <f>Table39[[#This Row],[LPN Hours Contract]]+Table39[[#This Row],[LPN Admin Hours Contract]]</f>
        <v>0</v>
      </c>
      <c r="W561" s="4">
        <f t="shared" si="28"/>
        <v>0</v>
      </c>
      <c r="X561" s="3">
        <v>60.087555555555554</v>
      </c>
      <c r="Y561" s="3">
        <v>0</v>
      </c>
      <c r="Z561" s="4">
        <f>Table39[[#This Row],[LPN Hours Contract]]/Table39[[#This Row],[LPN Hours]]</f>
        <v>0</v>
      </c>
      <c r="AA561" s="3">
        <v>0</v>
      </c>
      <c r="AB561" s="3">
        <v>0</v>
      </c>
      <c r="AC561" s="4">
        <v>0</v>
      </c>
      <c r="AD561" s="3">
        <f>SUM(Table39[[#This Row],[CNA Hours]], Table39[[#This Row],[NA in Training Hours]], Table39[[#This Row],[Med Aide/Tech Hours]])</f>
        <v>172.99377777777775</v>
      </c>
      <c r="AE561" s="3">
        <f>SUM(Table39[[#This Row],[CNA Hours Contract]], Table39[[#This Row],[NA in Training Hours Contract]], Table39[[#This Row],[Med Aide/Tech Hours Contract]])</f>
        <v>0</v>
      </c>
      <c r="AF561" s="4">
        <f>Table39[[#This Row],[CNA/NA/Med Aide Contract Hours]]/Table39[[#This Row],[Total CNA, NA in Training, Med Aide/Tech Hours]]</f>
        <v>0</v>
      </c>
      <c r="AG561" s="3">
        <v>160.12177777777777</v>
      </c>
      <c r="AH561" s="3">
        <v>0</v>
      </c>
      <c r="AI561" s="4">
        <f>Table39[[#This Row],[CNA Hours Contract]]/Table39[[#This Row],[CNA Hours]]</f>
        <v>0</v>
      </c>
      <c r="AJ561" s="3">
        <v>12.871999999999995</v>
      </c>
      <c r="AK561" s="3">
        <v>0</v>
      </c>
      <c r="AL561" s="4">
        <f>Table39[[#This Row],[NA in Training Hours Contract]]/Table39[[#This Row],[NA in Training Hours]]</f>
        <v>0</v>
      </c>
      <c r="AM561" s="3">
        <v>0</v>
      </c>
      <c r="AN561" s="3">
        <v>0</v>
      </c>
      <c r="AO561" s="4">
        <v>0</v>
      </c>
      <c r="AP561" s="1" t="s">
        <v>559</v>
      </c>
      <c r="AQ561" s="1">
        <v>3</v>
      </c>
    </row>
    <row r="562" spans="1:43" x14ac:dyDescent="0.2">
      <c r="A562" s="1" t="s">
        <v>681</v>
      </c>
      <c r="B562" s="1" t="s">
        <v>1246</v>
      </c>
      <c r="C562" s="1" t="s">
        <v>1640</v>
      </c>
      <c r="D562" s="1" t="s">
        <v>1690</v>
      </c>
      <c r="E562" s="3">
        <v>29.677777777777777</v>
      </c>
      <c r="F562" s="3">
        <f t="shared" si="26"/>
        <v>128.08611111111111</v>
      </c>
      <c r="G562" s="3">
        <f>SUM(Table39[[#This Row],[RN Hours Contract (W/ Admin, DON)]], Table39[[#This Row],[LPN Contract Hours (w/ Admin)]], Table39[[#This Row],[CNA/NA/Med Aide Contract Hours]])</f>
        <v>27.755555555555553</v>
      </c>
      <c r="H562" s="4">
        <f>Table39[[#This Row],[Total Contract Hours]]/Table39[[#This Row],[Total Hours Nurse Staffing]]</f>
        <v>0.21669449805903146</v>
      </c>
      <c r="I562" s="3">
        <f>SUM(Table39[[#This Row],[RN Hours]], Table39[[#This Row],[RN Admin Hours]], Table39[[#This Row],[RN DON Hours]])</f>
        <v>19.597222222222221</v>
      </c>
      <c r="J562" s="3">
        <f t="shared" si="27"/>
        <v>3.5444444444444443</v>
      </c>
      <c r="K562" s="4">
        <f>Table39[[#This Row],[RN Hours Contract (W/ Admin, DON)]]/Table39[[#This Row],[RN Hours (w/ Admin, DON)]]</f>
        <v>0.18086463501063077</v>
      </c>
      <c r="L562" s="3">
        <v>16.130555555555556</v>
      </c>
      <c r="M562" s="3">
        <v>3.5444444444444443</v>
      </c>
      <c r="N562" s="4">
        <f>Table39[[#This Row],[RN Hours Contract]]/Table39[[#This Row],[RN Hours]]</f>
        <v>0.21973480282417771</v>
      </c>
      <c r="O562" s="3">
        <v>0</v>
      </c>
      <c r="P562" s="3">
        <v>0</v>
      </c>
      <c r="Q562" s="4">
        <v>0</v>
      </c>
      <c r="R562" s="3">
        <v>3.4666666666666668</v>
      </c>
      <c r="S562" s="3">
        <v>0</v>
      </c>
      <c r="T562" s="4">
        <f>Table39[[#This Row],[RN DON Hours Contract]]/Table39[[#This Row],[RN DON Hours]]</f>
        <v>0</v>
      </c>
      <c r="U562" s="3">
        <f>SUM(Table39[[#This Row],[LPN Hours]], Table39[[#This Row],[LPN Admin Hours]])</f>
        <v>43.544444444444437</v>
      </c>
      <c r="V562" s="3">
        <f>Table39[[#This Row],[LPN Hours Contract]]+Table39[[#This Row],[LPN Admin Hours Contract]]</f>
        <v>2.2888888888888888</v>
      </c>
      <c r="W562" s="4">
        <f t="shared" si="28"/>
        <v>5.256442970145446E-2</v>
      </c>
      <c r="X562" s="3">
        <v>37.55833333333333</v>
      </c>
      <c r="Y562" s="3">
        <v>2.2888888888888888</v>
      </c>
      <c r="Z562" s="4">
        <f>Table39[[#This Row],[LPN Hours Contract]]/Table39[[#This Row],[LPN Hours]]</f>
        <v>6.0942238000147919E-2</v>
      </c>
      <c r="AA562" s="3">
        <v>5.9861111111111107</v>
      </c>
      <c r="AB562" s="3">
        <v>0</v>
      </c>
      <c r="AC562" s="4">
        <f>Table39[[#This Row],[LPN Admin Hours Contract]]/Table39[[#This Row],[LPN Admin Hours]]</f>
        <v>0</v>
      </c>
      <c r="AD562" s="3">
        <f>SUM(Table39[[#This Row],[CNA Hours]], Table39[[#This Row],[NA in Training Hours]], Table39[[#This Row],[Med Aide/Tech Hours]])</f>
        <v>64.944444444444443</v>
      </c>
      <c r="AE562" s="3">
        <f>SUM(Table39[[#This Row],[CNA Hours Contract]], Table39[[#This Row],[NA in Training Hours Contract]], Table39[[#This Row],[Med Aide/Tech Hours Contract]])</f>
        <v>21.922222222222221</v>
      </c>
      <c r="AF562" s="4">
        <f>Table39[[#This Row],[CNA/NA/Med Aide Contract Hours]]/Table39[[#This Row],[Total CNA, NA in Training, Med Aide/Tech Hours]]</f>
        <v>0.33755346449957224</v>
      </c>
      <c r="AG562" s="3">
        <v>64.944444444444443</v>
      </c>
      <c r="AH562" s="3">
        <v>21.922222222222221</v>
      </c>
      <c r="AI562" s="4">
        <f>Table39[[#This Row],[CNA Hours Contract]]/Table39[[#This Row],[CNA Hours]]</f>
        <v>0.33755346449957224</v>
      </c>
      <c r="AJ562" s="3">
        <v>0</v>
      </c>
      <c r="AK562" s="3">
        <v>0</v>
      </c>
      <c r="AL562" s="4">
        <v>0</v>
      </c>
      <c r="AM562" s="3">
        <v>0</v>
      </c>
      <c r="AN562" s="3">
        <v>0</v>
      </c>
      <c r="AO562" s="4">
        <v>0</v>
      </c>
      <c r="AP562" s="1" t="s">
        <v>560</v>
      </c>
      <c r="AQ562" s="1">
        <v>3</v>
      </c>
    </row>
    <row r="563" spans="1:43" x14ac:dyDescent="0.2">
      <c r="A563" s="1" t="s">
        <v>681</v>
      </c>
      <c r="B563" s="1" t="s">
        <v>1247</v>
      </c>
      <c r="C563" s="1" t="s">
        <v>1508</v>
      </c>
      <c r="D563" s="1" t="s">
        <v>1718</v>
      </c>
      <c r="E563" s="3">
        <v>50.888888888888886</v>
      </c>
      <c r="F563" s="3">
        <f t="shared" si="26"/>
        <v>179.48533333333333</v>
      </c>
      <c r="G563" s="3">
        <f>SUM(Table39[[#This Row],[RN Hours Contract (W/ Admin, DON)]], Table39[[#This Row],[LPN Contract Hours (w/ Admin)]], Table39[[#This Row],[CNA/NA/Med Aide Contract Hours]])</f>
        <v>0</v>
      </c>
      <c r="H563" s="4">
        <f>Table39[[#This Row],[Total Contract Hours]]/Table39[[#This Row],[Total Hours Nurse Staffing]]</f>
        <v>0</v>
      </c>
      <c r="I563" s="3">
        <f>SUM(Table39[[#This Row],[RN Hours]], Table39[[#This Row],[RN Admin Hours]], Table39[[#This Row],[RN DON Hours]])</f>
        <v>63.122222222222227</v>
      </c>
      <c r="J563" s="3">
        <f t="shared" si="27"/>
        <v>0</v>
      </c>
      <c r="K563" s="4">
        <f>Table39[[#This Row],[RN Hours Contract (W/ Admin, DON)]]/Table39[[#This Row],[RN Hours (w/ Admin, DON)]]</f>
        <v>0</v>
      </c>
      <c r="L563" s="3">
        <v>46.56666666666667</v>
      </c>
      <c r="M563" s="3">
        <v>0</v>
      </c>
      <c r="N563" s="4">
        <f>Table39[[#This Row],[RN Hours Contract]]/Table39[[#This Row],[RN Hours]]</f>
        <v>0</v>
      </c>
      <c r="O563" s="3">
        <v>5.5111111111111111</v>
      </c>
      <c r="P563" s="3">
        <v>0</v>
      </c>
      <c r="Q563" s="4">
        <f>Table39[[#This Row],[RN Admin Hours Contract]]/Table39[[#This Row],[RN Admin Hours]]</f>
        <v>0</v>
      </c>
      <c r="R563" s="3">
        <v>11.044444444444444</v>
      </c>
      <c r="S563" s="3">
        <v>0</v>
      </c>
      <c r="T563" s="4">
        <f>Table39[[#This Row],[RN DON Hours Contract]]/Table39[[#This Row],[RN DON Hours]]</f>
        <v>0</v>
      </c>
      <c r="U563" s="3">
        <f>SUM(Table39[[#This Row],[LPN Hours]], Table39[[#This Row],[LPN Admin Hours]])</f>
        <v>34.035555555555554</v>
      </c>
      <c r="V563" s="3">
        <f>Table39[[#This Row],[LPN Hours Contract]]+Table39[[#This Row],[LPN Admin Hours Contract]]</f>
        <v>0</v>
      </c>
      <c r="W563" s="4">
        <f t="shared" si="28"/>
        <v>0</v>
      </c>
      <c r="X563" s="3">
        <v>34.035555555555554</v>
      </c>
      <c r="Y563" s="3">
        <v>0</v>
      </c>
      <c r="Z563" s="4">
        <f>Table39[[#This Row],[LPN Hours Contract]]/Table39[[#This Row],[LPN Hours]]</f>
        <v>0</v>
      </c>
      <c r="AA563" s="3">
        <v>0</v>
      </c>
      <c r="AB563" s="3">
        <v>0</v>
      </c>
      <c r="AC563" s="4">
        <v>0</v>
      </c>
      <c r="AD563" s="3">
        <f>SUM(Table39[[#This Row],[CNA Hours]], Table39[[#This Row],[NA in Training Hours]], Table39[[#This Row],[Med Aide/Tech Hours]])</f>
        <v>82.327555555555548</v>
      </c>
      <c r="AE563" s="3">
        <f>SUM(Table39[[#This Row],[CNA Hours Contract]], Table39[[#This Row],[NA in Training Hours Contract]], Table39[[#This Row],[Med Aide/Tech Hours Contract]])</f>
        <v>0</v>
      </c>
      <c r="AF563" s="4">
        <f>Table39[[#This Row],[CNA/NA/Med Aide Contract Hours]]/Table39[[#This Row],[Total CNA, NA in Training, Med Aide/Tech Hours]]</f>
        <v>0</v>
      </c>
      <c r="AG563" s="3">
        <v>82.327555555555548</v>
      </c>
      <c r="AH563" s="3">
        <v>0</v>
      </c>
      <c r="AI563" s="4">
        <f>Table39[[#This Row],[CNA Hours Contract]]/Table39[[#This Row],[CNA Hours]]</f>
        <v>0</v>
      </c>
      <c r="AJ563" s="3">
        <v>0</v>
      </c>
      <c r="AK563" s="3">
        <v>0</v>
      </c>
      <c r="AL563" s="4">
        <v>0</v>
      </c>
      <c r="AM563" s="3">
        <v>0</v>
      </c>
      <c r="AN563" s="3">
        <v>0</v>
      </c>
      <c r="AO563" s="4">
        <v>0</v>
      </c>
      <c r="AP563" s="1" t="s">
        <v>561</v>
      </c>
      <c r="AQ563" s="1">
        <v>3</v>
      </c>
    </row>
    <row r="564" spans="1:43" x14ac:dyDescent="0.2">
      <c r="A564" s="1" t="s">
        <v>681</v>
      </c>
      <c r="B564" s="1" t="s">
        <v>1248</v>
      </c>
      <c r="C564" s="1" t="s">
        <v>1668</v>
      </c>
      <c r="D564" s="1" t="s">
        <v>1709</v>
      </c>
      <c r="E564" s="3">
        <v>72.577777777777783</v>
      </c>
      <c r="F564" s="3">
        <f t="shared" si="26"/>
        <v>235.54033333333334</v>
      </c>
      <c r="G564" s="3">
        <f>SUM(Table39[[#This Row],[RN Hours Contract (W/ Admin, DON)]], Table39[[#This Row],[LPN Contract Hours (w/ Admin)]], Table39[[#This Row],[CNA/NA/Med Aide Contract Hours]])</f>
        <v>17.596555555555554</v>
      </c>
      <c r="H564" s="4">
        <f>Table39[[#This Row],[Total Contract Hours]]/Table39[[#This Row],[Total Hours Nurse Staffing]]</f>
        <v>7.4707186266282297E-2</v>
      </c>
      <c r="I564" s="3">
        <f>SUM(Table39[[#This Row],[RN Hours]], Table39[[#This Row],[RN Admin Hours]], Table39[[#This Row],[RN DON Hours]])</f>
        <v>53.403111111111116</v>
      </c>
      <c r="J564" s="3">
        <f t="shared" si="27"/>
        <v>1.0614444444444446</v>
      </c>
      <c r="K564" s="4">
        <f>Table39[[#This Row],[RN Hours Contract (W/ Admin, DON)]]/Table39[[#This Row],[RN Hours (w/ Admin, DON)]]</f>
        <v>1.9876078796907382E-2</v>
      </c>
      <c r="L564" s="3">
        <v>35.803111111111114</v>
      </c>
      <c r="M564" s="3">
        <v>1.0614444444444446</v>
      </c>
      <c r="N564" s="4">
        <f>Table39[[#This Row],[RN Hours Contract]]/Table39[[#This Row],[RN Hours]]</f>
        <v>2.9646709783134925E-2</v>
      </c>
      <c r="O564" s="3">
        <v>12</v>
      </c>
      <c r="P564" s="3">
        <v>0</v>
      </c>
      <c r="Q564" s="4">
        <f>Table39[[#This Row],[RN Admin Hours Contract]]/Table39[[#This Row],[RN Admin Hours]]</f>
        <v>0</v>
      </c>
      <c r="R564" s="3">
        <v>5.6</v>
      </c>
      <c r="S564" s="3">
        <v>0</v>
      </c>
      <c r="T564" s="4">
        <f>Table39[[#This Row],[RN DON Hours Contract]]/Table39[[#This Row],[RN DON Hours]]</f>
        <v>0</v>
      </c>
      <c r="U564" s="3">
        <f>SUM(Table39[[#This Row],[LPN Hours]], Table39[[#This Row],[LPN Admin Hours]])</f>
        <v>63.43577777777778</v>
      </c>
      <c r="V564" s="3">
        <f>Table39[[#This Row],[LPN Hours Contract]]+Table39[[#This Row],[LPN Admin Hours Contract]]</f>
        <v>8.2462222222222223</v>
      </c>
      <c r="W564" s="4">
        <f t="shared" si="28"/>
        <v>0.12999323900637916</v>
      </c>
      <c r="X564" s="3">
        <v>58.102444444444444</v>
      </c>
      <c r="Y564" s="3">
        <v>8.2462222222222223</v>
      </c>
      <c r="Z564" s="4">
        <f>Table39[[#This Row],[LPN Hours Contract]]/Table39[[#This Row],[LPN Hours]]</f>
        <v>0.1419255644245222</v>
      </c>
      <c r="AA564" s="3">
        <v>5.333333333333333</v>
      </c>
      <c r="AB564" s="3">
        <v>0</v>
      </c>
      <c r="AC564" s="4">
        <f>Table39[[#This Row],[LPN Admin Hours Contract]]/Table39[[#This Row],[LPN Admin Hours]]</f>
        <v>0</v>
      </c>
      <c r="AD564" s="3">
        <f>SUM(Table39[[#This Row],[CNA Hours]], Table39[[#This Row],[NA in Training Hours]], Table39[[#This Row],[Med Aide/Tech Hours]])</f>
        <v>118.70144444444443</v>
      </c>
      <c r="AE564" s="3">
        <f>SUM(Table39[[#This Row],[CNA Hours Contract]], Table39[[#This Row],[NA in Training Hours Contract]], Table39[[#This Row],[Med Aide/Tech Hours Contract]])</f>
        <v>8.2888888888888896</v>
      </c>
      <c r="AF564" s="4">
        <f>Table39[[#This Row],[CNA/NA/Med Aide Contract Hours]]/Table39[[#This Row],[Total CNA, NA in Training, Med Aide/Tech Hours]]</f>
        <v>6.982972218816022E-2</v>
      </c>
      <c r="AG564" s="3">
        <v>106.45977777777777</v>
      </c>
      <c r="AH564" s="3">
        <v>8.2888888888888896</v>
      </c>
      <c r="AI564" s="4">
        <f>Table39[[#This Row],[CNA Hours Contract]]/Table39[[#This Row],[CNA Hours]]</f>
        <v>7.7859348027110933E-2</v>
      </c>
      <c r="AJ564" s="3">
        <v>12.241666666666667</v>
      </c>
      <c r="AK564" s="3">
        <v>0</v>
      </c>
      <c r="AL564" s="4">
        <f>Table39[[#This Row],[NA in Training Hours Contract]]/Table39[[#This Row],[NA in Training Hours]]</f>
        <v>0</v>
      </c>
      <c r="AM564" s="3">
        <v>0</v>
      </c>
      <c r="AN564" s="3">
        <v>0</v>
      </c>
      <c r="AO564" s="4">
        <v>0</v>
      </c>
      <c r="AP564" s="1" t="s">
        <v>562</v>
      </c>
      <c r="AQ564" s="1">
        <v>3</v>
      </c>
    </row>
    <row r="565" spans="1:43" x14ac:dyDescent="0.2">
      <c r="A565" s="1" t="s">
        <v>681</v>
      </c>
      <c r="B565" s="1" t="s">
        <v>1249</v>
      </c>
      <c r="C565" s="1" t="s">
        <v>1463</v>
      </c>
      <c r="D565" s="1" t="s">
        <v>1689</v>
      </c>
      <c r="E565" s="3">
        <v>50.477777777777774</v>
      </c>
      <c r="F565" s="3">
        <f t="shared" si="26"/>
        <v>284.39166666666665</v>
      </c>
      <c r="G565" s="3">
        <f>SUM(Table39[[#This Row],[RN Hours Contract (W/ Admin, DON)]], Table39[[#This Row],[LPN Contract Hours (w/ Admin)]], Table39[[#This Row],[CNA/NA/Med Aide Contract Hours]])</f>
        <v>0</v>
      </c>
      <c r="H565" s="4">
        <f>Table39[[#This Row],[Total Contract Hours]]/Table39[[#This Row],[Total Hours Nurse Staffing]]</f>
        <v>0</v>
      </c>
      <c r="I565" s="3">
        <f>SUM(Table39[[#This Row],[RN Hours]], Table39[[#This Row],[RN Admin Hours]], Table39[[#This Row],[RN DON Hours]])</f>
        <v>38.986111111111107</v>
      </c>
      <c r="J565" s="3">
        <f t="shared" si="27"/>
        <v>0</v>
      </c>
      <c r="K565" s="4">
        <f>Table39[[#This Row],[RN Hours Contract (W/ Admin, DON)]]/Table39[[#This Row],[RN Hours (w/ Admin, DON)]]</f>
        <v>0</v>
      </c>
      <c r="L565" s="3">
        <v>25.530555555555555</v>
      </c>
      <c r="M565" s="3">
        <v>0</v>
      </c>
      <c r="N565" s="4">
        <f>Table39[[#This Row],[RN Hours Contract]]/Table39[[#This Row],[RN Hours]]</f>
        <v>0</v>
      </c>
      <c r="O565" s="3">
        <v>8.25</v>
      </c>
      <c r="P565" s="3">
        <v>0</v>
      </c>
      <c r="Q565" s="4">
        <f>Table39[[#This Row],[RN Admin Hours Contract]]/Table39[[#This Row],[RN Admin Hours]]</f>
        <v>0</v>
      </c>
      <c r="R565" s="3">
        <v>5.2055555555555557</v>
      </c>
      <c r="S565" s="3">
        <v>0</v>
      </c>
      <c r="T565" s="4">
        <f>Table39[[#This Row],[RN DON Hours Contract]]/Table39[[#This Row],[RN DON Hours]]</f>
        <v>0</v>
      </c>
      <c r="U565" s="3">
        <f>SUM(Table39[[#This Row],[LPN Hours]], Table39[[#This Row],[LPN Admin Hours]])</f>
        <v>60.516666666666666</v>
      </c>
      <c r="V565" s="3">
        <f>Table39[[#This Row],[LPN Hours Contract]]+Table39[[#This Row],[LPN Admin Hours Contract]]</f>
        <v>0</v>
      </c>
      <c r="W565" s="4">
        <f t="shared" si="28"/>
        <v>0</v>
      </c>
      <c r="X565" s="3">
        <v>50.836111111111109</v>
      </c>
      <c r="Y565" s="3">
        <v>0</v>
      </c>
      <c r="Z565" s="4">
        <f>Table39[[#This Row],[LPN Hours Contract]]/Table39[[#This Row],[LPN Hours]]</f>
        <v>0</v>
      </c>
      <c r="AA565" s="3">
        <v>9.6805555555555554</v>
      </c>
      <c r="AB565" s="3">
        <v>0</v>
      </c>
      <c r="AC565" s="4">
        <f>Table39[[#This Row],[LPN Admin Hours Contract]]/Table39[[#This Row],[LPN Admin Hours]]</f>
        <v>0</v>
      </c>
      <c r="AD565" s="3">
        <f>SUM(Table39[[#This Row],[CNA Hours]], Table39[[#This Row],[NA in Training Hours]], Table39[[#This Row],[Med Aide/Tech Hours]])</f>
        <v>184.88888888888889</v>
      </c>
      <c r="AE565" s="3">
        <f>SUM(Table39[[#This Row],[CNA Hours Contract]], Table39[[#This Row],[NA in Training Hours Contract]], Table39[[#This Row],[Med Aide/Tech Hours Contract]])</f>
        <v>0</v>
      </c>
      <c r="AF565" s="4">
        <f>Table39[[#This Row],[CNA/NA/Med Aide Contract Hours]]/Table39[[#This Row],[Total CNA, NA in Training, Med Aide/Tech Hours]]</f>
        <v>0</v>
      </c>
      <c r="AG565" s="3">
        <v>184.88888888888889</v>
      </c>
      <c r="AH565" s="3">
        <v>0</v>
      </c>
      <c r="AI565" s="4">
        <f>Table39[[#This Row],[CNA Hours Contract]]/Table39[[#This Row],[CNA Hours]]</f>
        <v>0</v>
      </c>
      <c r="AJ565" s="3">
        <v>0</v>
      </c>
      <c r="AK565" s="3">
        <v>0</v>
      </c>
      <c r="AL565" s="4">
        <v>0</v>
      </c>
      <c r="AM565" s="3">
        <v>0</v>
      </c>
      <c r="AN565" s="3">
        <v>0</v>
      </c>
      <c r="AO565" s="4">
        <v>0</v>
      </c>
      <c r="AP565" s="1" t="s">
        <v>563</v>
      </c>
      <c r="AQ565" s="1">
        <v>3</v>
      </c>
    </row>
    <row r="566" spans="1:43" x14ac:dyDescent="0.2">
      <c r="A566" s="1" t="s">
        <v>681</v>
      </c>
      <c r="B566" s="1" t="s">
        <v>1250</v>
      </c>
      <c r="C566" s="1" t="s">
        <v>1495</v>
      </c>
      <c r="D566" s="1" t="s">
        <v>1688</v>
      </c>
      <c r="E566" s="3">
        <v>47.966666666666669</v>
      </c>
      <c r="F566" s="3">
        <f t="shared" si="26"/>
        <v>250.92555555555555</v>
      </c>
      <c r="G566" s="3">
        <f>SUM(Table39[[#This Row],[RN Hours Contract (W/ Admin, DON)]], Table39[[#This Row],[LPN Contract Hours (w/ Admin)]], Table39[[#This Row],[CNA/NA/Med Aide Contract Hours]])</f>
        <v>2.5055555555555555</v>
      </c>
      <c r="H566" s="4">
        <f>Table39[[#This Row],[Total Contract Hours]]/Table39[[#This Row],[Total Hours Nurse Staffing]]</f>
        <v>9.9852545907816847E-3</v>
      </c>
      <c r="I566" s="3">
        <f>SUM(Table39[[#This Row],[RN Hours]], Table39[[#This Row],[RN Admin Hours]], Table39[[#This Row],[RN DON Hours]])</f>
        <v>49.30222222222222</v>
      </c>
      <c r="J566" s="3">
        <f t="shared" si="27"/>
        <v>0.17222222222222222</v>
      </c>
      <c r="K566" s="4">
        <f>Table39[[#This Row],[RN Hours Contract (W/ Admin, DON)]]/Table39[[#This Row],[RN Hours (w/ Admin, DON)]]</f>
        <v>3.4931939060668894E-3</v>
      </c>
      <c r="L566" s="3">
        <v>33.774444444444441</v>
      </c>
      <c r="M566" s="3">
        <v>0.17222222222222222</v>
      </c>
      <c r="N566" s="4">
        <f>Table39[[#This Row],[RN Hours Contract]]/Table39[[#This Row],[RN Hours]]</f>
        <v>5.0991874198111657E-3</v>
      </c>
      <c r="O566" s="3">
        <v>10.527777777777779</v>
      </c>
      <c r="P566" s="3">
        <v>0</v>
      </c>
      <c r="Q566" s="4">
        <f>Table39[[#This Row],[RN Admin Hours Contract]]/Table39[[#This Row],[RN Admin Hours]]</f>
        <v>0</v>
      </c>
      <c r="R566" s="3">
        <v>5</v>
      </c>
      <c r="S566" s="3">
        <v>0</v>
      </c>
      <c r="T566" s="4">
        <f>Table39[[#This Row],[RN DON Hours Contract]]/Table39[[#This Row],[RN DON Hours]]</f>
        <v>0</v>
      </c>
      <c r="U566" s="3">
        <f>SUM(Table39[[#This Row],[LPN Hours]], Table39[[#This Row],[LPN Admin Hours]])</f>
        <v>48.06111111111111</v>
      </c>
      <c r="V566" s="3">
        <f>Table39[[#This Row],[LPN Hours Contract]]+Table39[[#This Row],[LPN Admin Hours Contract]]</f>
        <v>0</v>
      </c>
      <c r="W566" s="4">
        <f t="shared" si="28"/>
        <v>0</v>
      </c>
      <c r="X566" s="3">
        <v>43.161111111111111</v>
      </c>
      <c r="Y566" s="3">
        <v>0</v>
      </c>
      <c r="Z566" s="4">
        <f>Table39[[#This Row],[LPN Hours Contract]]/Table39[[#This Row],[LPN Hours]]</f>
        <v>0</v>
      </c>
      <c r="AA566" s="3">
        <v>4.9000000000000004</v>
      </c>
      <c r="AB566" s="3">
        <v>0</v>
      </c>
      <c r="AC566" s="4">
        <f>Table39[[#This Row],[LPN Admin Hours Contract]]/Table39[[#This Row],[LPN Admin Hours]]</f>
        <v>0</v>
      </c>
      <c r="AD566" s="3">
        <f>SUM(Table39[[#This Row],[CNA Hours]], Table39[[#This Row],[NA in Training Hours]], Table39[[#This Row],[Med Aide/Tech Hours]])</f>
        <v>153.56222222222223</v>
      </c>
      <c r="AE566" s="3">
        <f>SUM(Table39[[#This Row],[CNA Hours Contract]], Table39[[#This Row],[NA in Training Hours Contract]], Table39[[#This Row],[Med Aide/Tech Hours Contract]])</f>
        <v>2.3333333333333335</v>
      </c>
      <c r="AF566" s="4">
        <f>Table39[[#This Row],[CNA/NA/Med Aide Contract Hours]]/Table39[[#This Row],[Total CNA, NA in Training, Med Aide/Tech Hours]]</f>
        <v>1.5194709346916921E-2</v>
      </c>
      <c r="AG566" s="3">
        <v>153.56222222222223</v>
      </c>
      <c r="AH566" s="3">
        <v>2.3333333333333335</v>
      </c>
      <c r="AI566" s="4">
        <f>Table39[[#This Row],[CNA Hours Contract]]/Table39[[#This Row],[CNA Hours]]</f>
        <v>1.5194709346916921E-2</v>
      </c>
      <c r="AJ566" s="3">
        <v>0</v>
      </c>
      <c r="AK566" s="3">
        <v>0</v>
      </c>
      <c r="AL566" s="4">
        <v>0</v>
      </c>
      <c r="AM566" s="3">
        <v>0</v>
      </c>
      <c r="AN566" s="3">
        <v>0</v>
      </c>
      <c r="AO566" s="4">
        <v>0</v>
      </c>
      <c r="AP566" s="1" t="s">
        <v>564</v>
      </c>
      <c r="AQ566" s="1">
        <v>3</v>
      </c>
    </row>
    <row r="567" spans="1:43" x14ac:dyDescent="0.2">
      <c r="A567" s="1" t="s">
        <v>681</v>
      </c>
      <c r="B567" s="1" t="s">
        <v>1251</v>
      </c>
      <c r="C567" s="1" t="s">
        <v>1376</v>
      </c>
      <c r="D567" s="1" t="s">
        <v>1708</v>
      </c>
      <c r="E567" s="3">
        <v>42.244444444444447</v>
      </c>
      <c r="F567" s="3">
        <f t="shared" si="26"/>
        <v>245.95488888888886</v>
      </c>
      <c r="G567" s="3">
        <f>SUM(Table39[[#This Row],[RN Hours Contract (W/ Admin, DON)]], Table39[[#This Row],[LPN Contract Hours (w/ Admin)]], Table39[[#This Row],[CNA/NA/Med Aide Contract Hours]])</f>
        <v>0</v>
      </c>
      <c r="H567" s="4">
        <f>Table39[[#This Row],[Total Contract Hours]]/Table39[[#This Row],[Total Hours Nurse Staffing]]</f>
        <v>0</v>
      </c>
      <c r="I567" s="3">
        <f>SUM(Table39[[#This Row],[RN Hours]], Table39[[#This Row],[RN Admin Hours]], Table39[[#This Row],[RN DON Hours]])</f>
        <v>43.819444444444443</v>
      </c>
      <c r="J567" s="3">
        <f t="shared" si="27"/>
        <v>0</v>
      </c>
      <c r="K567" s="4">
        <f>Table39[[#This Row],[RN Hours Contract (W/ Admin, DON)]]/Table39[[#This Row],[RN Hours (w/ Admin, DON)]]</f>
        <v>0</v>
      </c>
      <c r="L567" s="3">
        <v>31.86611111111111</v>
      </c>
      <c r="M567" s="3">
        <v>0</v>
      </c>
      <c r="N567" s="4">
        <f>Table39[[#This Row],[RN Hours Contract]]/Table39[[#This Row],[RN Hours]]</f>
        <v>0</v>
      </c>
      <c r="O567" s="3">
        <v>6.606111111111109</v>
      </c>
      <c r="P567" s="3">
        <v>0</v>
      </c>
      <c r="Q567" s="4">
        <f>Table39[[#This Row],[RN Admin Hours Contract]]/Table39[[#This Row],[RN Admin Hours]]</f>
        <v>0</v>
      </c>
      <c r="R567" s="3">
        <v>5.3472222222222223</v>
      </c>
      <c r="S567" s="3">
        <v>0</v>
      </c>
      <c r="T567" s="4">
        <f>Table39[[#This Row],[RN DON Hours Contract]]/Table39[[#This Row],[RN DON Hours]]</f>
        <v>0</v>
      </c>
      <c r="U567" s="3">
        <f>SUM(Table39[[#This Row],[LPN Hours]], Table39[[#This Row],[LPN Admin Hours]])</f>
        <v>57.571777777777775</v>
      </c>
      <c r="V567" s="3">
        <f>Table39[[#This Row],[LPN Hours Contract]]+Table39[[#This Row],[LPN Admin Hours Contract]]</f>
        <v>0</v>
      </c>
      <c r="W567" s="4">
        <f t="shared" si="28"/>
        <v>0</v>
      </c>
      <c r="X567" s="3">
        <v>56.176444444444442</v>
      </c>
      <c r="Y567" s="3">
        <v>0</v>
      </c>
      <c r="Z567" s="4">
        <f>Table39[[#This Row],[LPN Hours Contract]]/Table39[[#This Row],[LPN Hours]]</f>
        <v>0</v>
      </c>
      <c r="AA567" s="3">
        <v>1.3953333333333338</v>
      </c>
      <c r="AB567" s="3">
        <v>0</v>
      </c>
      <c r="AC567" s="4">
        <f>Table39[[#This Row],[LPN Admin Hours Contract]]/Table39[[#This Row],[LPN Admin Hours]]</f>
        <v>0</v>
      </c>
      <c r="AD567" s="3">
        <f>SUM(Table39[[#This Row],[CNA Hours]], Table39[[#This Row],[NA in Training Hours]], Table39[[#This Row],[Med Aide/Tech Hours]])</f>
        <v>144.56366666666665</v>
      </c>
      <c r="AE567" s="3">
        <f>SUM(Table39[[#This Row],[CNA Hours Contract]], Table39[[#This Row],[NA in Training Hours Contract]], Table39[[#This Row],[Med Aide/Tech Hours Contract]])</f>
        <v>0</v>
      </c>
      <c r="AF567" s="4">
        <f>Table39[[#This Row],[CNA/NA/Med Aide Contract Hours]]/Table39[[#This Row],[Total CNA, NA in Training, Med Aide/Tech Hours]]</f>
        <v>0</v>
      </c>
      <c r="AG567" s="3">
        <v>144.56366666666665</v>
      </c>
      <c r="AH567" s="3">
        <v>0</v>
      </c>
      <c r="AI567" s="4">
        <f>Table39[[#This Row],[CNA Hours Contract]]/Table39[[#This Row],[CNA Hours]]</f>
        <v>0</v>
      </c>
      <c r="AJ567" s="3">
        <v>0</v>
      </c>
      <c r="AK567" s="3">
        <v>0</v>
      </c>
      <c r="AL567" s="4">
        <v>0</v>
      </c>
      <c r="AM567" s="3">
        <v>0</v>
      </c>
      <c r="AN567" s="3">
        <v>0</v>
      </c>
      <c r="AO567" s="4">
        <v>0</v>
      </c>
      <c r="AP567" s="1" t="s">
        <v>565</v>
      </c>
      <c r="AQ567" s="1">
        <v>3</v>
      </c>
    </row>
    <row r="568" spans="1:43" x14ac:dyDescent="0.2">
      <c r="A568" s="1" t="s">
        <v>681</v>
      </c>
      <c r="B568" s="1" t="s">
        <v>1252</v>
      </c>
      <c r="C568" s="1" t="s">
        <v>1619</v>
      </c>
      <c r="D568" s="1" t="s">
        <v>1721</v>
      </c>
      <c r="E568" s="3">
        <v>6.9</v>
      </c>
      <c r="F568" s="3">
        <f t="shared" si="26"/>
        <v>60.541111111111107</v>
      </c>
      <c r="G568" s="3">
        <f>SUM(Table39[[#This Row],[RN Hours Contract (W/ Admin, DON)]], Table39[[#This Row],[LPN Contract Hours (w/ Admin)]], Table39[[#This Row],[CNA/NA/Med Aide Contract Hours]])</f>
        <v>0</v>
      </c>
      <c r="H568" s="4">
        <f>Table39[[#This Row],[Total Contract Hours]]/Table39[[#This Row],[Total Hours Nurse Staffing]]</f>
        <v>0</v>
      </c>
      <c r="I568" s="3">
        <f>SUM(Table39[[#This Row],[RN Hours]], Table39[[#This Row],[RN Admin Hours]], Table39[[#This Row],[RN DON Hours]])</f>
        <v>40.607777777777777</v>
      </c>
      <c r="J568" s="3">
        <f t="shared" si="27"/>
        <v>0</v>
      </c>
      <c r="K568" s="4">
        <f>Table39[[#This Row],[RN Hours Contract (W/ Admin, DON)]]/Table39[[#This Row],[RN Hours (w/ Admin, DON)]]</f>
        <v>0</v>
      </c>
      <c r="L568" s="3">
        <v>35.141111111111108</v>
      </c>
      <c r="M568" s="3">
        <v>0</v>
      </c>
      <c r="N568" s="4">
        <f>Table39[[#This Row],[RN Hours Contract]]/Table39[[#This Row],[RN Hours]]</f>
        <v>0</v>
      </c>
      <c r="O568" s="3">
        <v>0</v>
      </c>
      <c r="P568" s="3">
        <v>0</v>
      </c>
      <c r="Q568" s="4">
        <v>0</v>
      </c>
      <c r="R568" s="3">
        <v>5.4666666666666668</v>
      </c>
      <c r="S568" s="3">
        <v>0</v>
      </c>
      <c r="T568" s="4">
        <f>Table39[[#This Row],[RN DON Hours Contract]]/Table39[[#This Row],[RN DON Hours]]</f>
        <v>0</v>
      </c>
      <c r="U568" s="3">
        <f>SUM(Table39[[#This Row],[LPN Hours]], Table39[[#This Row],[LPN Admin Hours]])</f>
        <v>0</v>
      </c>
      <c r="V568" s="3">
        <f>Table39[[#This Row],[LPN Hours Contract]]+Table39[[#This Row],[LPN Admin Hours Contract]]</f>
        <v>0</v>
      </c>
      <c r="W568" s="4">
        <v>0</v>
      </c>
      <c r="X568" s="3">
        <v>0</v>
      </c>
      <c r="Y568" s="3">
        <v>0</v>
      </c>
      <c r="Z568" s="4">
        <v>0</v>
      </c>
      <c r="AA568" s="3">
        <v>0</v>
      </c>
      <c r="AB568" s="3">
        <v>0</v>
      </c>
      <c r="AC568" s="4">
        <v>0</v>
      </c>
      <c r="AD568" s="3">
        <f>SUM(Table39[[#This Row],[CNA Hours]], Table39[[#This Row],[NA in Training Hours]], Table39[[#This Row],[Med Aide/Tech Hours]])</f>
        <v>19.933333333333334</v>
      </c>
      <c r="AE568" s="3">
        <f>SUM(Table39[[#This Row],[CNA Hours Contract]], Table39[[#This Row],[NA in Training Hours Contract]], Table39[[#This Row],[Med Aide/Tech Hours Contract]])</f>
        <v>0</v>
      </c>
      <c r="AF568" s="4">
        <f>Table39[[#This Row],[CNA/NA/Med Aide Contract Hours]]/Table39[[#This Row],[Total CNA, NA in Training, Med Aide/Tech Hours]]</f>
        <v>0</v>
      </c>
      <c r="AG568" s="3">
        <v>19.843333333333334</v>
      </c>
      <c r="AH568" s="3">
        <v>0</v>
      </c>
      <c r="AI568" s="4">
        <f>Table39[[#This Row],[CNA Hours Contract]]/Table39[[#This Row],[CNA Hours]]</f>
        <v>0</v>
      </c>
      <c r="AJ568" s="3">
        <v>0.09</v>
      </c>
      <c r="AK568" s="3">
        <v>0</v>
      </c>
      <c r="AL568" s="4">
        <f>Table39[[#This Row],[NA in Training Hours Contract]]/Table39[[#This Row],[NA in Training Hours]]</f>
        <v>0</v>
      </c>
      <c r="AM568" s="3">
        <v>0</v>
      </c>
      <c r="AN568" s="3">
        <v>0</v>
      </c>
      <c r="AO568" s="4">
        <v>0</v>
      </c>
      <c r="AP568" s="1" t="s">
        <v>566</v>
      </c>
      <c r="AQ568" s="1">
        <v>3</v>
      </c>
    </row>
    <row r="569" spans="1:43" x14ac:dyDescent="0.2">
      <c r="A569" s="1" t="s">
        <v>681</v>
      </c>
      <c r="B569" s="1" t="s">
        <v>1253</v>
      </c>
      <c r="C569" s="1" t="s">
        <v>1465</v>
      </c>
      <c r="D569" s="1" t="s">
        <v>1722</v>
      </c>
      <c r="E569" s="3">
        <v>12.977777777777778</v>
      </c>
      <c r="F569" s="3">
        <f t="shared" si="26"/>
        <v>96.817000000000007</v>
      </c>
      <c r="G569" s="3">
        <f>SUM(Table39[[#This Row],[RN Hours Contract (W/ Admin, DON)]], Table39[[#This Row],[LPN Contract Hours (w/ Admin)]], Table39[[#This Row],[CNA/NA/Med Aide Contract Hours]])</f>
        <v>0</v>
      </c>
      <c r="H569" s="4">
        <f>Table39[[#This Row],[Total Contract Hours]]/Table39[[#This Row],[Total Hours Nurse Staffing]]</f>
        <v>0</v>
      </c>
      <c r="I569" s="3">
        <f>SUM(Table39[[#This Row],[RN Hours]], Table39[[#This Row],[RN Admin Hours]], Table39[[#This Row],[RN DON Hours]])</f>
        <v>44.49977777777778</v>
      </c>
      <c r="J569" s="3">
        <f t="shared" si="27"/>
        <v>0</v>
      </c>
      <c r="K569" s="4">
        <f>Table39[[#This Row],[RN Hours Contract (W/ Admin, DON)]]/Table39[[#This Row],[RN Hours (w/ Admin, DON)]]</f>
        <v>0</v>
      </c>
      <c r="L569" s="3">
        <v>33.874222222222222</v>
      </c>
      <c r="M569" s="3">
        <v>0</v>
      </c>
      <c r="N569" s="4">
        <f>Table39[[#This Row],[RN Hours Contract]]/Table39[[#This Row],[RN Hours]]</f>
        <v>0</v>
      </c>
      <c r="O569" s="3">
        <v>5.47</v>
      </c>
      <c r="P569" s="3">
        <v>0</v>
      </c>
      <c r="Q569" s="4">
        <f>Table39[[#This Row],[RN Admin Hours Contract]]/Table39[[#This Row],[RN Admin Hours]]</f>
        <v>0</v>
      </c>
      <c r="R569" s="3">
        <v>5.1555555555555559</v>
      </c>
      <c r="S569" s="3">
        <v>0</v>
      </c>
      <c r="T569" s="4">
        <f>Table39[[#This Row],[RN DON Hours Contract]]/Table39[[#This Row],[RN DON Hours]]</f>
        <v>0</v>
      </c>
      <c r="U569" s="3">
        <f>SUM(Table39[[#This Row],[LPN Hours]], Table39[[#This Row],[LPN Admin Hours]])</f>
        <v>16.161111111111111</v>
      </c>
      <c r="V569" s="3">
        <f>Table39[[#This Row],[LPN Hours Contract]]+Table39[[#This Row],[LPN Admin Hours Contract]]</f>
        <v>0</v>
      </c>
      <c r="W569" s="4">
        <f t="shared" si="28"/>
        <v>0</v>
      </c>
      <c r="X569" s="3">
        <v>15.654444444444445</v>
      </c>
      <c r="Y569" s="3">
        <v>0</v>
      </c>
      <c r="Z569" s="4">
        <f>Table39[[#This Row],[LPN Hours Contract]]/Table39[[#This Row],[LPN Hours]]</f>
        <v>0</v>
      </c>
      <c r="AA569" s="3">
        <v>0.50666666666666693</v>
      </c>
      <c r="AB569" s="3">
        <v>0</v>
      </c>
      <c r="AC569" s="4">
        <f>Table39[[#This Row],[LPN Admin Hours Contract]]/Table39[[#This Row],[LPN Admin Hours]]</f>
        <v>0</v>
      </c>
      <c r="AD569" s="3">
        <f>SUM(Table39[[#This Row],[CNA Hours]], Table39[[#This Row],[NA in Training Hours]], Table39[[#This Row],[Med Aide/Tech Hours]])</f>
        <v>36.156111111111116</v>
      </c>
      <c r="AE569" s="3">
        <f>SUM(Table39[[#This Row],[CNA Hours Contract]], Table39[[#This Row],[NA in Training Hours Contract]], Table39[[#This Row],[Med Aide/Tech Hours Contract]])</f>
        <v>0</v>
      </c>
      <c r="AF569" s="4">
        <f>Table39[[#This Row],[CNA/NA/Med Aide Contract Hours]]/Table39[[#This Row],[Total CNA, NA in Training, Med Aide/Tech Hours]]</f>
        <v>0</v>
      </c>
      <c r="AG569" s="3">
        <v>36.156111111111116</v>
      </c>
      <c r="AH569" s="3">
        <v>0</v>
      </c>
      <c r="AI569" s="4">
        <f>Table39[[#This Row],[CNA Hours Contract]]/Table39[[#This Row],[CNA Hours]]</f>
        <v>0</v>
      </c>
      <c r="AJ569" s="3">
        <v>0</v>
      </c>
      <c r="AK569" s="3">
        <v>0</v>
      </c>
      <c r="AL569" s="4">
        <v>0</v>
      </c>
      <c r="AM569" s="3">
        <v>0</v>
      </c>
      <c r="AN569" s="3">
        <v>0</v>
      </c>
      <c r="AO569" s="4">
        <v>0</v>
      </c>
      <c r="AP569" s="1" t="s">
        <v>567</v>
      </c>
      <c r="AQ569" s="1">
        <v>3</v>
      </c>
    </row>
    <row r="570" spans="1:43" x14ac:dyDescent="0.2">
      <c r="A570" s="1" t="s">
        <v>681</v>
      </c>
      <c r="B570" s="1" t="s">
        <v>1254</v>
      </c>
      <c r="C570" s="1" t="s">
        <v>1542</v>
      </c>
      <c r="D570" s="1" t="s">
        <v>1733</v>
      </c>
      <c r="E570" s="3">
        <v>50.222222222222221</v>
      </c>
      <c r="F570" s="3">
        <f t="shared" si="26"/>
        <v>206.14222222222222</v>
      </c>
      <c r="G570" s="3">
        <f>SUM(Table39[[#This Row],[RN Hours Contract (W/ Admin, DON)]], Table39[[#This Row],[LPN Contract Hours (w/ Admin)]], Table39[[#This Row],[CNA/NA/Med Aide Contract Hours]])</f>
        <v>26.310222222222222</v>
      </c>
      <c r="H570" s="4">
        <f>Table39[[#This Row],[Total Contract Hours]]/Table39[[#This Row],[Total Hours Nurse Staffing]]</f>
        <v>0.12763140873614764</v>
      </c>
      <c r="I570" s="3">
        <f>SUM(Table39[[#This Row],[RN Hours]], Table39[[#This Row],[RN Admin Hours]], Table39[[#This Row],[RN DON Hours]])</f>
        <v>34.584888888888884</v>
      </c>
      <c r="J570" s="3">
        <f t="shared" si="27"/>
        <v>12.415777777777777</v>
      </c>
      <c r="K570" s="4">
        <f>Table39[[#This Row],[RN Hours Contract (W/ Admin, DON)]]/Table39[[#This Row],[RN Hours (w/ Admin, DON)]]</f>
        <v>0.35899429423254858</v>
      </c>
      <c r="L570" s="3">
        <v>23.934888888888889</v>
      </c>
      <c r="M570" s="3">
        <v>12.415777777777777</v>
      </c>
      <c r="N570" s="4">
        <f>Table39[[#This Row],[RN Hours Contract]]/Table39[[#This Row],[RN Hours]]</f>
        <v>0.51873137307695871</v>
      </c>
      <c r="O570" s="3">
        <v>5.333333333333333</v>
      </c>
      <c r="P570" s="3">
        <v>0</v>
      </c>
      <c r="Q570" s="4">
        <f>Table39[[#This Row],[RN Admin Hours Contract]]/Table39[[#This Row],[RN Admin Hours]]</f>
        <v>0</v>
      </c>
      <c r="R570" s="3">
        <v>5.3166666666666664</v>
      </c>
      <c r="S570" s="3">
        <v>0</v>
      </c>
      <c r="T570" s="4">
        <f>Table39[[#This Row],[RN DON Hours Contract]]/Table39[[#This Row],[RN DON Hours]]</f>
        <v>0</v>
      </c>
      <c r="U570" s="3">
        <f>SUM(Table39[[#This Row],[LPN Hours]], Table39[[#This Row],[LPN Admin Hours]])</f>
        <v>50.021111111111104</v>
      </c>
      <c r="V570" s="3">
        <f>Table39[[#This Row],[LPN Hours Contract]]+Table39[[#This Row],[LPN Admin Hours Contract]]</f>
        <v>2.15</v>
      </c>
      <c r="W570" s="4">
        <f t="shared" si="28"/>
        <v>4.2981852106888208E-2</v>
      </c>
      <c r="X570" s="3">
        <v>50.021111111111104</v>
      </c>
      <c r="Y570" s="3">
        <v>2.15</v>
      </c>
      <c r="Z570" s="4">
        <f>Table39[[#This Row],[LPN Hours Contract]]/Table39[[#This Row],[LPN Hours]]</f>
        <v>4.2981852106888208E-2</v>
      </c>
      <c r="AA570" s="3">
        <v>0</v>
      </c>
      <c r="AB570" s="3">
        <v>0</v>
      </c>
      <c r="AC570" s="4">
        <v>0</v>
      </c>
      <c r="AD570" s="3">
        <f>SUM(Table39[[#This Row],[CNA Hours]], Table39[[#This Row],[NA in Training Hours]], Table39[[#This Row],[Med Aide/Tech Hours]])</f>
        <v>121.53622222222222</v>
      </c>
      <c r="AE570" s="3">
        <f>SUM(Table39[[#This Row],[CNA Hours Contract]], Table39[[#This Row],[NA in Training Hours Contract]], Table39[[#This Row],[Med Aide/Tech Hours Contract]])</f>
        <v>11.744444444444444</v>
      </c>
      <c r="AF570" s="4">
        <f>Table39[[#This Row],[CNA/NA/Med Aide Contract Hours]]/Table39[[#This Row],[Total CNA, NA in Training, Med Aide/Tech Hours]]</f>
        <v>9.6633285367142482E-2</v>
      </c>
      <c r="AG570" s="3">
        <v>121.53622222222222</v>
      </c>
      <c r="AH570" s="3">
        <v>11.744444444444444</v>
      </c>
      <c r="AI570" s="4">
        <f>Table39[[#This Row],[CNA Hours Contract]]/Table39[[#This Row],[CNA Hours]]</f>
        <v>9.6633285367142482E-2</v>
      </c>
      <c r="AJ570" s="3">
        <v>0</v>
      </c>
      <c r="AK570" s="3">
        <v>0</v>
      </c>
      <c r="AL570" s="4">
        <v>0</v>
      </c>
      <c r="AM570" s="3">
        <v>0</v>
      </c>
      <c r="AN570" s="3">
        <v>0</v>
      </c>
      <c r="AO570" s="4">
        <v>0</v>
      </c>
      <c r="AP570" s="1" t="s">
        <v>568</v>
      </c>
      <c r="AQ570" s="1">
        <v>3</v>
      </c>
    </row>
    <row r="571" spans="1:43" x14ac:dyDescent="0.2">
      <c r="A571" s="1" t="s">
        <v>681</v>
      </c>
      <c r="B571" s="1" t="s">
        <v>1255</v>
      </c>
      <c r="C571" s="1" t="s">
        <v>1415</v>
      </c>
      <c r="D571" s="1" t="s">
        <v>1737</v>
      </c>
      <c r="E571" s="3">
        <v>83.2</v>
      </c>
      <c r="F571" s="3">
        <f t="shared" si="26"/>
        <v>275.33611111111111</v>
      </c>
      <c r="G571" s="3">
        <f>SUM(Table39[[#This Row],[RN Hours Contract (W/ Admin, DON)]], Table39[[#This Row],[LPN Contract Hours (w/ Admin)]], Table39[[#This Row],[CNA/NA/Med Aide Contract Hours]])</f>
        <v>123.15</v>
      </c>
      <c r="H571" s="4">
        <f>Table39[[#This Row],[Total Contract Hours]]/Table39[[#This Row],[Total Hours Nurse Staffing]]</f>
        <v>0.44727151663118819</v>
      </c>
      <c r="I571" s="3">
        <f>SUM(Table39[[#This Row],[RN Hours]], Table39[[#This Row],[RN Admin Hours]], Table39[[#This Row],[RN DON Hours]])</f>
        <v>46.455555555555556</v>
      </c>
      <c r="J571" s="3">
        <f t="shared" si="27"/>
        <v>14.841666666666667</v>
      </c>
      <c r="K571" s="4">
        <f>Table39[[#This Row],[RN Hours Contract (W/ Admin, DON)]]/Table39[[#This Row],[RN Hours (w/ Admin, DON)]]</f>
        <v>0.31948098541018893</v>
      </c>
      <c r="L571" s="3">
        <v>31.416666666666668</v>
      </c>
      <c r="M571" s="3">
        <v>14.841666666666667</v>
      </c>
      <c r="N571" s="4">
        <f>Table39[[#This Row],[RN Hours Contract]]/Table39[[#This Row],[RN Hours]]</f>
        <v>0.47241379310344828</v>
      </c>
      <c r="O571" s="3">
        <v>9.280555555555555</v>
      </c>
      <c r="P571" s="3">
        <v>0</v>
      </c>
      <c r="Q571" s="4">
        <f>Table39[[#This Row],[RN Admin Hours Contract]]/Table39[[#This Row],[RN Admin Hours]]</f>
        <v>0</v>
      </c>
      <c r="R571" s="3">
        <v>5.7583333333333337</v>
      </c>
      <c r="S571" s="3">
        <v>0</v>
      </c>
      <c r="T571" s="4">
        <f>Table39[[#This Row],[RN DON Hours Contract]]/Table39[[#This Row],[RN DON Hours]]</f>
        <v>0</v>
      </c>
      <c r="U571" s="3">
        <f>SUM(Table39[[#This Row],[LPN Hours]], Table39[[#This Row],[LPN Admin Hours]])</f>
        <v>79.858333333333334</v>
      </c>
      <c r="V571" s="3">
        <f>Table39[[#This Row],[LPN Hours Contract]]+Table39[[#This Row],[LPN Admin Hours Contract]]</f>
        <v>45.652777777777779</v>
      </c>
      <c r="W571" s="4">
        <f t="shared" si="28"/>
        <v>0.5716720581585446</v>
      </c>
      <c r="X571" s="3">
        <v>79.858333333333334</v>
      </c>
      <c r="Y571" s="3">
        <v>45.652777777777779</v>
      </c>
      <c r="Z571" s="4">
        <f>Table39[[#This Row],[LPN Hours Contract]]/Table39[[#This Row],[LPN Hours]]</f>
        <v>0.5716720581585446</v>
      </c>
      <c r="AA571" s="3">
        <v>0</v>
      </c>
      <c r="AB571" s="3">
        <v>0</v>
      </c>
      <c r="AC571" s="4">
        <v>0</v>
      </c>
      <c r="AD571" s="3">
        <f>SUM(Table39[[#This Row],[CNA Hours]], Table39[[#This Row],[NA in Training Hours]], Table39[[#This Row],[Med Aide/Tech Hours]])</f>
        <v>149.02222222222221</v>
      </c>
      <c r="AE571" s="3">
        <f>SUM(Table39[[#This Row],[CNA Hours Contract]], Table39[[#This Row],[NA in Training Hours Contract]], Table39[[#This Row],[Med Aide/Tech Hours Contract]])</f>
        <v>62.655555555555559</v>
      </c>
      <c r="AF571" s="4">
        <f>Table39[[#This Row],[CNA/NA/Med Aide Contract Hours]]/Table39[[#This Row],[Total CNA, NA in Training, Med Aide/Tech Hours]]</f>
        <v>0.42044437816880409</v>
      </c>
      <c r="AG571" s="3">
        <v>149.02222222222221</v>
      </c>
      <c r="AH571" s="3">
        <v>62.655555555555559</v>
      </c>
      <c r="AI571" s="4">
        <f>Table39[[#This Row],[CNA Hours Contract]]/Table39[[#This Row],[CNA Hours]]</f>
        <v>0.42044437816880409</v>
      </c>
      <c r="AJ571" s="3">
        <v>0</v>
      </c>
      <c r="AK571" s="3">
        <v>0</v>
      </c>
      <c r="AL571" s="4">
        <v>0</v>
      </c>
      <c r="AM571" s="3">
        <v>0</v>
      </c>
      <c r="AN571" s="3">
        <v>0</v>
      </c>
      <c r="AO571" s="4">
        <v>0</v>
      </c>
      <c r="AP571" s="1" t="s">
        <v>569</v>
      </c>
      <c r="AQ571" s="1">
        <v>3</v>
      </c>
    </row>
    <row r="572" spans="1:43" x14ac:dyDescent="0.2">
      <c r="A572" s="1" t="s">
        <v>681</v>
      </c>
      <c r="B572" s="1" t="s">
        <v>1256</v>
      </c>
      <c r="C572" s="1" t="s">
        <v>1669</v>
      </c>
      <c r="D572" s="1" t="s">
        <v>1705</v>
      </c>
      <c r="E572" s="3">
        <v>70.344444444444449</v>
      </c>
      <c r="F572" s="3">
        <f t="shared" si="26"/>
        <v>275.46155555555555</v>
      </c>
      <c r="G572" s="3">
        <f>SUM(Table39[[#This Row],[RN Hours Contract (W/ Admin, DON)]], Table39[[#This Row],[LPN Contract Hours (w/ Admin)]], Table39[[#This Row],[CNA/NA/Med Aide Contract Hours]])</f>
        <v>0</v>
      </c>
      <c r="H572" s="4">
        <f>Table39[[#This Row],[Total Contract Hours]]/Table39[[#This Row],[Total Hours Nurse Staffing]]</f>
        <v>0</v>
      </c>
      <c r="I572" s="3">
        <f>SUM(Table39[[#This Row],[RN Hours]], Table39[[#This Row],[RN Admin Hours]], Table39[[#This Row],[RN DON Hours]])</f>
        <v>37.233777777777775</v>
      </c>
      <c r="J572" s="3">
        <f t="shared" si="27"/>
        <v>0</v>
      </c>
      <c r="K572" s="4">
        <f>Table39[[#This Row],[RN Hours Contract (W/ Admin, DON)]]/Table39[[#This Row],[RN Hours (w/ Admin, DON)]]</f>
        <v>0</v>
      </c>
      <c r="L572" s="3">
        <v>13.558333333333334</v>
      </c>
      <c r="M572" s="3">
        <v>0</v>
      </c>
      <c r="N572" s="4">
        <f>Table39[[#This Row],[RN Hours Contract]]/Table39[[#This Row],[RN Hours]]</f>
        <v>0</v>
      </c>
      <c r="O572" s="3">
        <v>18.25322222222222</v>
      </c>
      <c r="P572" s="3">
        <v>0</v>
      </c>
      <c r="Q572" s="4">
        <f>Table39[[#This Row],[RN Admin Hours Contract]]/Table39[[#This Row],[RN Admin Hours]]</f>
        <v>0</v>
      </c>
      <c r="R572" s="3">
        <v>5.4222222222222225</v>
      </c>
      <c r="S572" s="3">
        <v>0</v>
      </c>
      <c r="T572" s="4">
        <f>Table39[[#This Row],[RN DON Hours Contract]]/Table39[[#This Row],[RN DON Hours]]</f>
        <v>0</v>
      </c>
      <c r="U572" s="3">
        <f>SUM(Table39[[#This Row],[LPN Hours]], Table39[[#This Row],[LPN Admin Hours]])</f>
        <v>76.261111111111106</v>
      </c>
      <c r="V572" s="3">
        <f>Table39[[#This Row],[LPN Hours Contract]]+Table39[[#This Row],[LPN Admin Hours Contract]]</f>
        <v>0</v>
      </c>
      <c r="W572" s="4">
        <f t="shared" si="28"/>
        <v>0</v>
      </c>
      <c r="X572" s="3">
        <v>71.349999999999994</v>
      </c>
      <c r="Y572" s="3">
        <v>0</v>
      </c>
      <c r="Z572" s="4">
        <f>Table39[[#This Row],[LPN Hours Contract]]/Table39[[#This Row],[LPN Hours]]</f>
        <v>0</v>
      </c>
      <c r="AA572" s="3">
        <v>4.9111111111111114</v>
      </c>
      <c r="AB572" s="3">
        <v>0</v>
      </c>
      <c r="AC572" s="4">
        <f>Table39[[#This Row],[LPN Admin Hours Contract]]/Table39[[#This Row],[LPN Admin Hours]]</f>
        <v>0</v>
      </c>
      <c r="AD572" s="3">
        <f>SUM(Table39[[#This Row],[CNA Hours]], Table39[[#This Row],[NA in Training Hours]], Table39[[#This Row],[Med Aide/Tech Hours]])</f>
        <v>161.96666666666667</v>
      </c>
      <c r="AE572" s="3">
        <f>SUM(Table39[[#This Row],[CNA Hours Contract]], Table39[[#This Row],[NA in Training Hours Contract]], Table39[[#This Row],[Med Aide/Tech Hours Contract]])</f>
        <v>0</v>
      </c>
      <c r="AF572" s="4">
        <f>Table39[[#This Row],[CNA/NA/Med Aide Contract Hours]]/Table39[[#This Row],[Total CNA, NA in Training, Med Aide/Tech Hours]]</f>
        <v>0</v>
      </c>
      <c r="AG572" s="3">
        <v>161.96666666666667</v>
      </c>
      <c r="AH572" s="3">
        <v>0</v>
      </c>
      <c r="AI572" s="4">
        <f>Table39[[#This Row],[CNA Hours Contract]]/Table39[[#This Row],[CNA Hours]]</f>
        <v>0</v>
      </c>
      <c r="AJ572" s="3">
        <v>0</v>
      </c>
      <c r="AK572" s="3">
        <v>0</v>
      </c>
      <c r="AL572" s="4">
        <v>0</v>
      </c>
      <c r="AM572" s="3">
        <v>0</v>
      </c>
      <c r="AN572" s="3">
        <v>0</v>
      </c>
      <c r="AO572" s="4">
        <v>0</v>
      </c>
      <c r="AP572" s="1" t="s">
        <v>570</v>
      </c>
      <c r="AQ572" s="1">
        <v>3</v>
      </c>
    </row>
    <row r="573" spans="1:43" x14ac:dyDescent="0.2">
      <c r="A573" s="1" t="s">
        <v>681</v>
      </c>
      <c r="B573" s="1" t="s">
        <v>1257</v>
      </c>
      <c r="C573" s="1" t="s">
        <v>1429</v>
      </c>
      <c r="D573" s="1" t="s">
        <v>1729</v>
      </c>
      <c r="E573" s="3">
        <v>111.68888888888888</v>
      </c>
      <c r="F573" s="3">
        <f t="shared" si="26"/>
        <v>371.48977777777776</v>
      </c>
      <c r="G573" s="3">
        <f>SUM(Table39[[#This Row],[RN Hours Contract (W/ Admin, DON)]], Table39[[#This Row],[LPN Contract Hours (w/ Admin)]], Table39[[#This Row],[CNA/NA/Med Aide Contract Hours]])</f>
        <v>9.963777777777775</v>
      </c>
      <c r="H573" s="4">
        <f>Table39[[#This Row],[Total Contract Hours]]/Table39[[#This Row],[Total Hours Nurse Staffing]]</f>
        <v>2.6821135799160612E-2</v>
      </c>
      <c r="I573" s="3">
        <f>SUM(Table39[[#This Row],[RN Hours]], Table39[[#This Row],[RN Admin Hours]], Table39[[#This Row],[RN DON Hours]])</f>
        <v>57.938000000000002</v>
      </c>
      <c r="J573" s="3">
        <f t="shared" si="27"/>
        <v>0</v>
      </c>
      <c r="K573" s="4">
        <f>Table39[[#This Row],[RN Hours Contract (W/ Admin, DON)]]/Table39[[#This Row],[RN Hours (w/ Admin, DON)]]</f>
        <v>0</v>
      </c>
      <c r="L573" s="3">
        <v>44.838000000000001</v>
      </c>
      <c r="M573" s="3">
        <v>0</v>
      </c>
      <c r="N573" s="4">
        <f>Table39[[#This Row],[RN Hours Contract]]/Table39[[#This Row],[RN Hours]]</f>
        <v>0</v>
      </c>
      <c r="O573" s="3">
        <v>8.8333333333333339</v>
      </c>
      <c r="P573" s="3">
        <v>0</v>
      </c>
      <c r="Q573" s="4">
        <f>Table39[[#This Row],[RN Admin Hours Contract]]/Table39[[#This Row],[RN Admin Hours]]</f>
        <v>0</v>
      </c>
      <c r="R573" s="3">
        <v>4.2666666666666666</v>
      </c>
      <c r="S573" s="3">
        <v>0</v>
      </c>
      <c r="T573" s="4">
        <f>Table39[[#This Row],[RN DON Hours Contract]]/Table39[[#This Row],[RN DON Hours]]</f>
        <v>0</v>
      </c>
      <c r="U573" s="3">
        <f>SUM(Table39[[#This Row],[LPN Hours]], Table39[[#This Row],[LPN Admin Hours]])</f>
        <v>99.044333333333341</v>
      </c>
      <c r="V573" s="3">
        <f>Table39[[#This Row],[LPN Hours Contract]]+Table39[[#This Row],[LPN Admin Hours Contract]]</f>
        <v>0</v>
      </c>
      <c r="W573" s="4">
        <f t="shared" si="28"/>
        <v>0</v>
      </c>
      <c r="X573" s="3">
        <v>91.74977777777778</v>
      </c>
      <c r="Y573" s="3">
        <v>0</v>
      </c>
      <c r="Z573" s="4">
        <f>Table39[[#This Row],[LPN Hours Contract]]/Table39[[#This Row],[LPN Hours]]</f>
        <v>0</v>
      </c>
      <c r="AA573" s="3">
        <v>7.294555555555557</v>
      </c>
      <c r="AB573" s="3">
        <v>0</v>
      </c>
      <c r="AC573" s="4">
        <f>Table39[[#This Row],[LPN Admin Hours Contract]]/Table39[[#This Row],[LPN Admin Hours]]</f>
        <v>0</v>
      </c>
      <c r="AD573" s="3">
        <f>SUM(Table39[[#This Row],[CNA Hours]], Table39[[#This Row],[NA in Training Hours]], Table39[[#This Row],[Med Aide/Tech Hours]])</f>
        <v>214.50744444444442</v>
      </c>
      <c r="AE573" s="3">
        <f>SUM(Table39[[#This Row],[CNA Hours Contract]], Table39[[#This Row],[NA in Training Hours Contract]], Table39[[#This Row],[Med Aide/Tech Hours Contract]])</f>
        <v>9.963777777777775</v>
      </c>
      <c r="AF573" s="4">
        <f>Table39[[#This Row],[CNA/NA/Med Aide Contract Hours]]/Table39[[#This Row],[Total CNA, NA in Training, Med Aide/Tech Hours]]</f>
        <v>4.6449566370915893E-2</v>
      </c>
      <c r="AG573" s="3">
        <v>214.50744444444442</v>
      </c>
      <c r="AH573" s="3">
        <v>9.963777777777775</v>
      </c>
      <c r="AI573" s="4">
        <f>Table39[[#This Row],[CNA Hours Contract]]/Table39[[#This Row],[CNA Hours]]</f>
        <v>4.6449566370915893E-2</v>
      </c>
      <c r="AJ573" s="3">
        <v>0</v>
      </c>
      <c r="AK573" s="3">
        <v>0</v>
      </c>
      <c r="AL573" s="4">
        <v>0</v>
      </c>
      <c r="AM573" s="3">
        <v>0</v>
      </c>
      <c r="AN573" s="3">
        <v>0</v>
      </c>
      <c r="AO573" s="4">
        <v>0</v>
      </c>
      <c r="AP573" s="1" t="s">
        <v>571</v>
      </c>
      <c r="AQ573" s="1">
        <v>3</v>
      </c>
    </row>
    <row r="574" spans="1:43" x14ac:dyDescent="0.2">
      <c r="A574" s="1" t="s">
        <v>681</v>
      </c>
      <c r="B574" s="1" t="s">
        <v>1258</v>
      </c>
      <c r="C574" s="1" t="s">
        <v>1670</v>
      </c>
      <c r="D574" s="1" t="s">
        <v>1722</v>
      </c>
      <c r="E574" s="3">
        <v>108.72222222222223</v>
      </c>
      <c r="F574" s="3">
        <f t="shared" si="26"/>
        <v>381.55899999999997</v>
      </c>
      <c r="G574" s="3">
        <f>SUM(Table39[[#This Row],[RN Hours Contract (W/ Admin, DON)]], Table39[[#This Row],[LPN Contract Hours (w/ Admin)]], Table39[[#This Row],[CNA/NA/Med Aide Contract Hours]])</f>
        <v>97.636888888888919</v>
      </c>
      <c r="H574" s="4">
        <f>Table39[[#This Row],[Total Contract Hours]]/Table39[[#This Row],[Total Hours Nurse Staffing]]</f>
        <v>0.25588936151129688</v>
      </c>
      <c r="I574" s="3">
        <f>SUM(Table39[[#This Row],[RN Hours]], Table39[[#This Row],[RN Admin Hours]], Table39[[#This Row],[RN DON Hours]])</f>
        <v>81.914222222222222</v>
      </c>
      <c r="J574" s="3">
        <f t="shared" si="27"/>
        <v>1.4675555555555553</v>
      </c>
      <c r="K574" s="4">
        <f>Table39[[#This Row],[RN Hours Contract (W/ Admin, DON)]]/Table39[[#This Row],[RN Hours (w/ Admin, DON)]]</f>
        <v>1.7915760117629822E-2</v>
      </c>
      <c r="L574" s="3">
        <v>53.364222222222217</v>
      </c>
      <c r="M574" s="3">
        <v>1.4675555555555553</v>
      </c>
      <c r="N574" s="4">
        <f>Table39[[#This Row],[RN Hours Contract]]/Table39[[#This Row],[RN Hours]]</f>
        <v>2.7500739155239255E-2</v>
      </c>
      <c r="O574" s="3">
        <v>24.283333333333335</v>
      </c>
      <c r="P574" s="3">
        <v>0</v>
      </c>
      <c r="Q574" s="4">
        <f>Table39[[#This Row],[RN Admin Hours Contract]]/Table39[[#This Row],[RN Admin Hours]]</f>
        <v>0</v>
      </c>
      <c r="R574" s="3">
        <v>4.2666666666666666</v>
      </c>
      <c r="S574" s="3">
        <v>0</v>
      </c>
      <c r="T574" s="4">
        <f>Table39[[#This Row],[RN DON Hours Contract]]/Table39[[#This Row],[RN DON Hours]]</f>
        <v>0</v>
      </c>
      <c r="U574" s="3">
        <f>SUM(Table39[[#This Row],[LPN Hours]], Table39[[#This Row],[LPN Admin Hours]])</f>
        <v>92.594111111111104</v>
      </c>
      <c r="V574" s="3">
        <f>Table39[[#This Row],[LPN Hours Contract]]+Table39[[#This Row],[LPN Admin Hours Contract]]</f>
        <v>11.04188888888889</v>
      </c>
      <c r="W574" s="4">
        <f t="shared" si="28"/>
        <v>0.11925044429271361</v>
      </c>
      <c r="X574" s="3">
        <v>92.594111111111104</v>
      </c>
      <c r="Y574" s="3">
        <v>11.04188888888889</v>
      </c>
      <c r="Z574" s="4">
        <f>Table39[[#This Row],[LPN Hours Contract]]/Table39[[#This Row],[LPN Hours]]</f>
        <v>0.11925044429271361</v>
      </c>
      <c r="AA574" s="3">
        <v>0</v>
      </c>
      <c r="AB574" s="3">
        <v>0</v>
      </c>
      <c r="AC574" s="4">
        <v>0</v>
      </c>
      <c r="AD574" s="3">
        <f>SUM(Table39[[#This Row],[CNA Hours]], Table39[[#This Row],[NA in Training Hours]], Table39[[#This Row],[Med Aide/Tech Hours]])</f>
        <v>207.05066666666667</v>
      </c>
      <c r="AE574" s="3">
        <f>SUM(Table39[[#This Row],[CNA Hours Contract]], Table39[[#This Row],[NA in Training Hours Contract]], Table39[[#This Row],[Med Aide/Tech Hours Contract]])</f>
        <v>85.127444444444478</v>
      </c>
      <c r="AF574" s="4">
        <f>Table39[[#This Row],[CNA/NA/Med Aide Contract Hours]]/Table39[[#This Row],[Total CNA, NA in Training, Med Aide/Tech Hours]]</f>
        <v>0.4111430589184828</v>
      </c>
      <c r="AG574" s="3">
        <v>207.05066666666667</v>
      </c>
      <c r="AH574" s="3">
        <v>85.127444444444478</v>
      </c>
      <c r="AI574" s="4">
        <f>Table39[[#This Row],[CNA Hours Contract]]/Table39[[#This Row],[CNA Hours]]</f>
        <v>0.4111430589184828</v>
      </c>
      <c r="AJ574" s="3">
        <v>0</v>
      </c>
      <c r="AK574" s="3">
        <v>0</v>
      </c>
      <c r="AL574" s="4">
        <v>0</v>
      </c>
      <c r="AM574" s="3">
        <v>0</v>
      </c>
      <c r="AN574" s="3">
        <v>0</v>
      </c>
      <c r="AO574" s="4">
        <v>0</v>
      </c>
      <c r="AP574" s="1" t="s">
        <v>572</v>
      </c>
      <c r="AQ574" s="1">
        <v>3</v>
      </c>
    </row>
    <row r="575" spans="1:43" x14ac:dyDescent="0.2">
      <c r="A575" s="1" t="s">
        <v>681</v>
      </c>
      <c r="B575" s="1" t="s">
        <v>1259</v>
      </c>
      <c r="C575" s="1" t="s">
        <v>1644</v>
      </c>
      <c r="D575" s="1" t="s">
        <v>1729</v>
      </c>
      <c r="E575" s="3">
        <v>48.5</v>
      </c>
      <c r="F575" s="3">
        <f t="shared" si="26"/>
        <v>269.51944444444445</v>
      </c>
      <c r="G575" s="3">
        <f>SUM(Table39[[#This Row],[RN Hours Contract (W/ Admin, DON)]], Table39[[#This Row],[LPN Contract Hours (w/ Admin)]], Table39[[#This Row],[CNA/NA/Med Aide Contract Hours]])</f>
        <v>0</v>
      </c>
      <c r="H575" s="4">
        <f>Table39[[#This Row],[Total Contract Hours]]/Table39[[#This Row],[Total Hours Nurse Staffing]]</f>
        <v>0</v>
      </c>
      <c r="I575" s="3">
        <f>SUM(Table39[[#This Row],[RN Hours]], Table39[[#This Row],[RN Admin Hours]], Table39[[#This Row],[RN DON Hours]])</f>
        <v>143.62777777777779</v>
      </c>
      <c r="J575" s="3">
        <f t="shared" si="27"/>
        <v>0</v>
      </c>
      <c r="K575" s="4">
        <f>Table39[[#This Row],[RN Hours Contract (W/ Admin, DON)]]/Table39[[#This Row],[RN Hours (w/ Admin, DON)]]</f>
        <v>0</v>
      </c>
      <c r="L575" s="3">
        <v>104.71944444444445</v>
      </c>
      <c r="M575" s="3">
        <v>0</v>
      </c>
      <c r="N575" s="4">
        <f>Table39[[#This Row],[RN Hours Contract]]/Table39[[#This Row],[RN Hours]]</f>
        <v>0</v>
      </c>
      <c r="O575" s="3">
        <v>33.18611111111111</v>
      </c>
      <c r="P575" s="3">
        <v>0</v>
      </c>
      <c r="Q575" s="4">
        <f>Table39[[#This Row],[RN Admin Hours Contract]]/Table39[[#This Row],[RN Admin Hours]]</f>
        <v>0</v>
      </c>
      <c r="R575" s="3">
        <v>5.7222222222222223</v>
      </c>
      <c r="S575" s="3">
        <v>0</v>
      </c>
      <c r="T575" s="4">
        <f>Table39[[#This Row],[RN DON Hours Contract]]/Table39[[#This Row],[RN DON Hours]]</f>
        <v>0</v>
      </c>
      <c r="U575" s="3">
        <f>SUM(Table39[[#This Row],[LPN Hours]], Table39[[#This Row],[LPN Admin Hours]])</f>
        <v>0</v>
      </c>
      <c r="V575" s="3">
        <f>Table39[[#This Row],[LPN Hours Contract]]+Table39[[#This Row],[LPN Admin Hours Contract]]</f>
        <v>0</v>
      </c>
      <c r="W575" s="4">
        <v>0</v>
      </c>
      <c r="X575" s="3">
        <v>0</v>
      </c>
      <c r="Y575" s="3">
        <v>0</v>
      </c>
      <c r="Z575" s="4">
        <v>0</v>
      </c>
      <c r="AA575" s="3">
        <v>0</v>
      </c>
      <c r="AB575" s="3">
        <v>0</v>
      </c>
      <c r="AC575" s="4">
        <v>0</v>
      </c>
      <c r="AD575" s="3">
        <f>SUM(Table39[[#This Row],[CNA Hours]], Table39[[#This Row],[NA in Training Hours]], Table39[[#This Row],[Med Aide/Tech Hours]])</f>
        <v>125.89166666666667</v>
      </c>
      <c r="AE575" s="3">
        <f>SUM(Table39[[#This Row],[CNA Hours Contract]], Table39[[#This Row],[NA in Training Hours Contract]], Table39[[#This Row],[Med Aide/Tech Hours Contract]])</f>
        <v>0</v>
      </c>
      <c r="AF575" s="4">
        <f>Table39[[#This Row],[CNA/NA/Med Aide Contract Hours]]/Table39[[#This Row],[Total CNA, NA in Training, Med Aide/Tech Hours]]</f>
        <v>0</v>
      </c>
      <c r="AG575" s="3">
        <v>125.89166666666667</v>
      </c>
      <c r="AH575" s="3">
        <v>0</v>
      </c>
      <c r="AI575" s="4">
        <f>Table39[[#This Row],[CNA Hours Contract]]/Table39[[#This Row],[CNA Hours]]</f>
        <v>0</v>
      </c>
      <c r="AJ575" s="3">
        <v>0</v>
      </c>
      <c r="AK575" s="3">
        <v>0</v>
      </c>
      <c r="AL575" s="4">
        <v>0</v>
      </c>
      <c r="AM575" s="3">
        <v>0</v>
      </c>
      <c r="AN575" s="3">
        <v>0</v>
      </c>
      <c r="AO575" s="4">
        <v>0</v>
      </c>
      <c r="AP575" s="1" t="s">
        <v>573</v>
      </c>
      <c r="AQ575" s="1">
        <v>3</v>
      </c>
    </row>
    <row r="576" spans="1:43" x14ac:dyDescent="0.2">
      <c r="A576" s="1" t="s">
        <v>681</v>
      </c>
      <c r="B576" s="1" t="s">
        <v>1260</v>
      </c>
      <c r="C576" s="1" t="s">
        <v>1463</v>
      </c>
      <c r="D576" s="1" t="s">
        <v>1689</v>
      </c>
      <c r="E576" s="3">
        <v>50.411111111111111</v>
      </c>
      <c r="F576" s="3">
        <f t="shared" si="26"/>
        <v>207.96555555555554</v>
      </c>
      <c r="G576" s="3">
        <f>SUM(Table39[[#This Row],[RN Hours Contract (W/ Admin, DON)]], Table39[[#This Row],[LPN Contract Hours (w/ Admin)]], Table39[[#This Row],[CNA/NA/Med Aide Contract Hours]])</f>
        <v>0.4</v>
      </c>
      <c r="H576" s="4">
        <f>Table39[[#This Row],[Total Contract Hours]]/Table39[[#This Row],[Total Hours Nurse Staffing]]</f>
        <v>1.9233954340729504E-3</v>
      </c>
      <c r="I576" s="3">
        <f>SUM(Table39[[#This Row],[RN Hours]], Table39[[#This Row],[RN Admin Hours]], Table39[[#This Row],[RN DON Hours]])</f>
        <v>34.677777777777777</v>
      </c>
      <c r="J576" s="3">
        <f t="shared" si="27"/>
        <v>0.4</v>
      </c>
      <c r="K576" s="4">
        <f>Table39[[#This Row],[RN Hours Contract (W/ Admin, DON)]]/Table39[[#This Row],[RN Hours (w/ Admin, DON)]]</f>
        <v>1.1534764498558156E-2</v>
      </c>
      <c r="L576" s="3">
        <v>24.569444444444443</v>
      </c>
      <c r="M576" s="3">
        <v>0.4</v>
      </c>
      <c r="N576" s="4">
        <f>Table39[[#This Row],[RN Hours Contract]]/Table39[[#This Row],[RN Hours]]</f>
        <v>1.6280384397964955E-2</v>
      </c>
      <c r="O576" s="3">
        <v>5.8416666666666668</v>
      </c>
      <c r="P576" s="3">
        <v>0</v>
      </c>
      <c r="Q576" s="4">
        <f>Table39[[#This Row],[RN Admin Hours Contract]]/Table39[[#This Row],[RN Admin Hours]]</f>
        <v>0</v>
      </c>
      <c r="R576" s="3">
        <v>4.2666666666666666</v>
      </c>
      <c r="S576" s="3">
        <v>0</v>
      </c>
      <c r="T576" s="4">
        <f>Table39[[#This Row],[RN DON Hours Contract]]/Table39[[#This Row],[RN DON Hours]]</f>
        <v>0</v>
      </c>
      <c r="U576" s="3">
        <f>SUM(Table39[[#This Row],[LPN Hours]], Table39[[#This Row],[LPN Admin Hours]])</f>
        <v>42.369444444444447</v>
      </c>
      <c r="V576" s="3">
        <f>Table39[[#This Row],[LPN Hours Contract]]+Table39[[#This Row],[LPN Admin Hours Contract]]</f>
        <v>0</v>
      </c>
      <c r="W576" s="4">
        <f t="shared" si="28"/>
        <v>0</v>
      </c>
      <c r="X576" s="3">
        <v>42.369444444444447</v>
      </c>
      <c r="Y576" s="3">
        <v>0</v>
      </c>
      <c r="Z576" s="4">
        <f>Table39[[#This Row],[LPN Hours Contract]]/Table39[[#This Row],[LPN Hours]]</f>
        <v>0</v>
      </c>
      <c r="AA576" s="3">
        <v>0</v>
      </c>
      <c r="AB576" s="3">
        <v>0</v>
      </c>
      <c r="AC576" s="4">
        <v>0</v>
      </c>
      <c r="AD576" s="3">
        <f>SUM(Table39[[#This Row],[CNA Hours]], Table39[[#This Row],[NA in Training Hours]], Table39[[#This Row],[Med Aide/Tech Hours]])</f>
        <v>130.91833333333332</v>
      </c>
      <c r="AE576" s="3">
        <f>SUM(Table39[[#This Row],[CNA Hours Contract]], Table39[[#This Row],[NA in Training Hours Contract]], Table39[[#This Row],[Med Aide/Tech Hours Contract]])</f>
        <v>0</v>
      </c>
      <c r="AF576" s="4">
        <f>Table39[[#This Row],[CNA/NA/Med Aide Contract Hours]]/Table39[[#This Row],[Total CNA, NA in Training, Med Aide/Tech Hours]]</f>
        <v>0</v>
      </c>
      <c r="AG576" s="3">
        <v>130.91833333333332</v>
      </c>
      <c r="AH576" s="3">
        <v>0</v>
      </c>
      <c r="AI576" s="4">
        <f>Table39[[#This Row],[CNA Hours Contract]]/Table39[[#This Row],[CNA Hours]]</f>
        <v>0</v>
      </c>
      <c r="AJ576" s="3">
        <v>0</v>
      </c>
      <c r="AK576" s="3">
        <v>0</v>
      </c>
      <c r="AL576" s="4">
        <v>0</v>
      </c>
      <c r="AM576" s="3">
        <v>0</v>
      </c>
      <c r="AN576" s="3">
        <v>0</v>
      </c>
      <c r="AO576" s="4">
        <v>0</v>
      </c>
      <c r="AP576" s="1" t="s">
        <v>574</v>
      </c>
      <c r="AQ576" s="1">
        <v>3</v>
      </c>
    </row>
    <row r="577" spans="1:43" x14ac:dyDescent="0.2">
      <c r="A577" s="1" t="s">
        <v>681</v>
      </c>
      <c r="B577" s="1" t="s">
        <v>1261</v>
      </c>
      <c r="C577" s="1" t="s">
        <v>1671</v>
      </c>
      <c r="D577" s="1" t="s">
        <v>1721</v>
      </c>
      <c r="E577" s="3">
        <v>44.944444444444443</v>
      </c>
      <c r="F577" s="3">
        <f t="shared" si="26"/>
        <v>159.65322222222221</v>
      </c>
      <c r="G577" s="3">
        <f>SUM(Table39[[#This Row],[RN Hours Contract (W/ Admin, DON)]], Table39[[#This Row],[LPN Contract Hours (w/ Admin)]], Table39[[#This Row],[CNA/NA/Med Aide Contract Hours]])</f>
        <v>42.328000000000003</v>
      </c>
      <c r="H577" s="4">
        <f>Table39[[#This Row],[Total Contract Hours]]/Table39[[#This Row],[Total Hours Nurse Staffing]]</f>
        <v>0.26512462079270421</v>
      </c>
      <c r="I577" s="3">
        <f>SUM(Table39[[#This Row],[RN Hours]], Table39[[#This Row],[RN Admin Hours]], Table39[[#This Row],[RN DON Hours]])</f>
        <v>45.002222222222223</v>
      </c>
      <c r="J577" s="3">
        <f t="shared" si="27"/>
        <v>22.69</v>
      </c>
      <c r="K577" s="4">
        <f>Table39[[#This Row],[RN Hours Contract (W/ Admin, DON)]]/Table39[[#This Row],[RN Hours (w/ Admin, DON)]]</f>
        <v>0.50419732358895863</v>
      </c>
      <c r="L577" s="3">
        <v>31.537666666666667</v>
      </c>
      <c r="M577" s="3">
        <v>20.106666666666669</v>
      </c>
      <c r="N577" s="4">
        <f>Table39[[#This Row],[RN Hours Contract]]/Table39[[#This Row],[RN Hours]]</f>
        <v>0.63754452347986013</v>
      </c>
      <c r="O577" s="3">
        <v>8.0612222222222218</v>
      </c>
      <c r="P577" s="3">
        <v>2.5833333333333335</v>
      </c>
      <c r="Q577" s="4">
        <f>Table39[[#This Row],[RN Admin Hours Contract]]/Table39[[#This Row],[RN Admin Hours]]</f>
        <v>0.32046422516574552</v>
      </c>
      <c r="R577" s="3">
        <v>5.4033333333333351</v>
      </c>
      <c r="S577" s="3">
        <v>0</v>
      </c>
      <c r="T577" s="4">
        <f>Table39[[#This Row],[RN DON Hours Contract]]/Table39[[#This Row],[RN DON Hours]]</f>
        <v>0</v>
      </c>
      <c r="U577" s="3">
        <f>SUM(Table39[[#This Row],[LPN Hours]], Table39[[#This Row],[LPN Admin Hours]])</f>
        <v>27.351777777777777</v>
      </c>
      <c r="V577" s="3">
        <f>Table39[[#This Row],[LPN Hours Contract]]+Table39[[#This Row],[LPN Admin Hours Contract]]</f>
        <v>11.024333333333335</v>
      </c>
      <c r="W577" s="4">
        <f t="shared" si="28"/>
        <v>0.40305728654647682</v>
      </c>
      <c r="X577" s="3">
        <v>27.351777777777777</v>
      </c>
      <c r="Y577" s="3">
        <v>11.024333333333335</v>
      </c>
      <c r="Z577" s="4">
        <f>Table39[[#This Row],[LPN Hours Contract]]/Table39[[#This Row],[LPN Hours]]</f>
        <v>0.40305728654647682</v>
      </c>
      <c r="AA577" s="3">
        <v>0</v>
      </c>
      <c r="AB577" s="3">
        <v>0</v>
      </c>
      <c r="AC577" s="4">
        <v>0</v>
      </c>
      <c r="AD577" s="3">
        <f>SUM(Table39[[#This Row],[CNA Hours]], Table39[[#This Row],[NA in Training Hours]], Table39[[#This Row],[Med Aide/Tech Hours]])</f>
        <v>87.299222222222227</v>
      </c>
      <c r="AE577" s="3">
        <f>SUM(Table39[[#This Row],[CNA Hours Contract]], Table39[[#This Row],[NA in Training Hours Contract]], Table39[[#This Row],[Med Aide/Tech Hours Contract]])</f>
        <v>8.613666666666667</v>
      </c>
      <c r="AF577" s="4">
        <f>Table39[[#This Row],[CNA/NA/Med Aide Contract Hours]]/Table39[[#This Row],[Total CNA, NA in Training, Med Aide/Tech Hours]]</f>
        <v>9.8668309377835869E-2</v>
      </c>
      <c r="AG577" s="3">
        <v>87.299222222222227</v>
      </c>
      <c r="AH577" s="3">
        <v>8.613666666666667</v>
      </c>
      <c r="AI577" s="4">
        <f>Table39[[#This Row],[CNA Hours Contract]]/Table39[[#This Row],[CNA Hours]]</f>
        <v>9.8668309377835869E-2</v>
      </c>
      <c r="AJ577" s="3">
        <v>0</v>
      </c>
      <c r="AK577" s="3">
        <v>0</v>
      </c>
      <c r="AL577" s="4">
        <v>0</v>
      </c>
      <c r="AM577" s="3">
        <v>0</v>
      </c>
      <c r="AN577" s="3">
        <v>0</v>
      </c>
      <c r="AO577" s="4">
        <v>0</v>
      </c>
      <c r="AP577" s="1" t="s">
        <v>575</v>
      </c>
      <c r="AQ577" s="1">
        <v>3</v>
      </c>
    </row>
    <row r="578" spans="1:43" x14ac:dyDescent="0.2">
      <c r="A578" s="1" t="s">
        <v>681</v>
      </c>
      <c r="B578" s="1" t="s">
        <v>1262</v>
      </c>
      <c r="C578" s="1" t="s">
        <v>1443</v>
      </c>
      <c r="D578" s="1" t="s">
        <v>1727</v>
      </c>
      <c r="E578" s="3">
        <v>137.57777777777778</v>
      </c>
      <c r="F578" s="3">
        <f t="shared" ref="F578:F641" si="29">SUM(I578,U578,AD578)</f>
        <v>513.0186666666666</v>
      </c>
      <c r="G578" s="3">
        <f>SUM(Table39[[#This Row],[RN Hours Contract (W/ Admin, DON)]], Table39[[#This Row],[LPN Contract Hours (w/ Admin)]], Table39[[#This Row],[CNA/NA/Med Aide Contract Hours]])</f>
        <v>64.684111111111093</v>
      </c>
      <c r="H578" s="4">
        <f>Table39[[#This Row],[Total Contract Hours]]/Table39[[#This Row],[Total Hours Nurse Staffing]]</f>
        <v>0.12608529730778692</v>
      </c>
      <c r="I578" s="3">
        <f>SUM(Table39[[#This Row],[RN Hours]], Table39[[#This Row],[RN Admin Hours]], Table39[[#This Row],[RN DON Hours]])</f>
        <v>72.839555555555563</v>
      </c>
      <c r="J578" s="3">
        <f t="shared" si="27"/>
        <v>0.97777777777777775</v>
      </c>
      <c r="K578" s="4">
        <f>Table39[[#This Row],[RN Hours Contract (W/ Admin, DON)]]/Table39[[#This Row],[RN Hours (w/ Admin, DON)]]</f>
        <v>1.3423719712732396E-2</v>
      </c>
      <c r="L578" s="3">
        <v>65.906222222222226</v>
      </c>
      <c r="M578" s="3">
        <v>0</v>
      </c>
      <c r="N578" s="4">
        <f>Table39[[#This Row],[RN Hours Contract]]/Table39[[#This Row],[RN Hours]]</f>
        <v>0</v>
      </c>
      <c r="O578" s="3">
        <v>0.97777777777777775</v>
      </c>
      <c r="P578" s="3">
        <v>0.97777777777777775</v>
      </c>
      <c r="Q578" s="4">
        <f>Table39[[#This Row],[RN Admin Hours Contract]]/Table39[[#This Row],[RN Admin Hours]]</f>
        <v>1</v>
      </c>
      <c r="R578" s="3">
        <v>5.9555555555555557</v>
      </c>
      <c r="S578" s="3">
        <v>0</v>
      </c>
      <c r="T578" s="4">
        <f>Table39[[#This Row],[RN DON Hours Contract]]/Table39[[#This Row],[RN DON Hours]]</f>
        <v>0</v>
      </c>
      <c r="U578" s="3">
        <f>SUM(Table39[[#This Row],[LPN Hours]], Table39[[#This Row],[LPN Admin Hours]])</f>
        <v>132.79877777777776</v>
      </c>
      <c r="V578" s="3">
        <f>Table39[[#This Row],[LPN Hours Contract]]+Table39[[#This Row],[LPN Admin Hours Contract]]</f>
        <v>37.801222222222215</v>
      </c>
      <c r="W578" s="4">
        <f t="shared" si="28"/>
        <v>0.2846503774716802</v>
      </c>
      <c r="X578" s="3">
        <v>132.79877777777776</v>
      </c>
      <c r="Y578" s="3">
        <v>37.801222222222215</v>
      </c>
      <c r="Z578" s="4">
        <f>Table39[[#This Row],[LPN Hours Contract]]/Table39[[#This Row],[LPN Hours]]</f>
        <v>0.2846503774716802</v>
      </c>
      <c r="AA578" s="3">
        <v>0</v>
      </c>
      <c r="AB578" s="3">
        <v>0</v>
      </c>
      <c r="AC578" s="4">
        <v>0</v>
      </c>
      <c r="AD578" s="3">
        <f>SUM(Table39[[#This Row],[CNA Hours]], Table39[[#This Row],[NA in Training Hours]], Table39[[#This Row],[Med Aide/Tech Hours]])</f>
        <v>307.38033333333334</v>
      </c>
      <c r="AE578" s="3">
        <f>SUM(Table39[[#This Row],[CNA Hours Contract]], Table39[[#This Row],[NA in Training Hours Contract]], Table39[[#This Row],[Med Aide/Tech Hours Contract]])</f>
        <v>25.905111111111111</v>
      </c>
      <c r="AF578" s="4">
        <f>Table39[[#This Row],[CNA/NA/Med Aide Contract Hours]]/Table39[[#This Row],[Total CNA, NA in Training, Med Aide/Tech Hours]]</f>
        <v>8.4277061027904984E-2</v>
      </c>
      <c r="AG578" s="3">
        <v>307.38033333333334</v>
      </c>
      <c r="AH578" s="3">
        <v>25.905111111111111</v>
      </c>
      <c r="AI578" s="4">
        <f>Table39[[#This Row],[CNA Hours Contract]]/Table39[[#This Row],[CNA Hours]]</f>
        <v>8.4277061027904984E-2</v>
      </c>
      <c r="AJ578" s="3">
        <v>0</v>
      </c>
      <c r="AK578" s="3">
        <v>0</v>
      </c>
      <c r="AL578" s="4">
        <v>0</v>
      </c>
      <c r="AM578" s="3">
        <v>0</v>
      </c>
      <c r="AN578" s="3">
        <v>0</v>
      </c>
      <c r="AO578" s="4">
        <v>0</v>
      </c>
      <c r="AP578" s="1" t="s">
        <v>576</v>
      </c>
      <c r="AQ578" s="1">
        <v>3</v>
      </c>
    </row>
    <row r="579" spans="1:43" x14ac:dyDescent="0.2">
      <c r="A579" s="1" t="s">
        <v>681</v>
      </c>
      <c r="B579" s="1" t="s">
        <v>1263</v>
      </c>
      <c r="C579" s="1" t="s">
        <v>1465</v>
      </c>
      <c r="D579" s="1" t="s">
        <v>1722</v>
      </c>
      <c r="E579" s="3">
        <v>26.933333333333334</v>
      </c>
      <c r="F579" s="3">
        <f t="shared" si="29"/>
        <v>191.59666666666669</v>
      </c>
      <c r="G579" s="3">
        <f>SUM(Table39[[#This Row],[RN Hours Contract (W/ Admin, DON)]], Table39[[#This Row],[LPN Contract Hours (w/ Admin)]], Table39[[#This Row],[CNA/NA/Med Aide Contract Hours]])</f>
        <v>0</v>
      </c>
      <c r="H579" s="4">
        <f>Table39[[#This Row],[Total Contract Hours]]/Table39[[#This Row],[Total Hours Nurse Staffing]]</f>
        <v>0</v>
      </c>
      <c r="I579" s="3">
        <f>SUM(Table39[[#This Row],[RN Hours]], Table39[[#This Row],[RN Admin Hours]], Table39[[#This Row],[RN DON Hours]])</f>
        <v>120.53555555555556</v>
      </c>
      <c r="J579" s="3">
        <f t="shared" si="27"/>
        <v>0</v>
      </c>
      <c r="K579" s="4">
        <f>Table39[[#This Row],[RN Hours Contract (W/ Admin, DON)]]/Table39[[#This Row],[RN Hours (w/ Admin, DON)]]</f>
        <v>0</v>
      </c>
      <c r="L579" s="3">
        <v>96.313333333333347</v>
      </c>
      <c r="M579" s="3">
        <v>0</v>
      </c>
      <c r="N579" s="4">
        <f>Table39[[#This Row],[RN Hours Contract]]/Table39[[#This Row],[RN Hours]]</f>
        <v>0</v>
      </c>
      <c r="O579" s="3">
        <v>20.044444444444444</v>
      </c>
      <c r="P579" s="3">
        <v>0</v>
      </c>
      <c r="Q579" s="4">
        <f>Table39[[#This Row],[RN Admin Hours Contract]]/Table39[[#This Row],[RN Admin Hours]]</f>
        <v>0</v>
      </c>
      <c r="R579" s="3">
        <v>4.177777777777778</v>
      </c>
      <c r="S579" s="3">
        <v>0</v>
      </c>
      <c r="T579" s="4">
        <f>Table39[[#This Row],[RN DON Hours Contract]]/Table39[[#This Row],[RN DON Hours]]</f>
        <v>0</v>
      </c>
      <c r="U579" s="3">
        <f>SUM(Table39[[#This Row],[LPN Hours]], Table39[[#This Row],[LPN Admin Hours]])</f>
        <v>0</v>
      </c>
      <c r="V579" s="3">
        <f>Table39[[#This Row],[LPN Hours Contract]]+Table39[[#This Row],[LPN Admin Hours Contract]]</f>
        <v>0</v>
      </c>
      <c r="W579" s="4">
        <v>0</v>
      </c>
      <c r="X579" s="3">
        <v>0</v>
      </c>
      <c r="Y579" s="3">
        <v>0</v>
      </c>
      <c r="Z579" s="4">
        <v>0</v>
      </c>
      <c r="AA579" s="3">
        <v>0</v>
      </c>
      <c r="AB579" s="3">
        <v>0</v>
      </c>
      <c r="AC579" s="4">
        <v>0</v>
      </c>
      <c r="AD579" s="3">
        <f>SUM(Table39[[#This Row],[CNA Hours]], Table39[[#This Row],[NA in Training Hours]], Table39[[#This Row],[Med Aide/Tech Hours]])</f>
        <v>71.061111111111117</v>
      </c>
      <c r="AE579" s="3">
        <f>SUM(Table39[[#This Row],[CNA Hours Contract]], Table39[[#This Row],[NA in Training Hours Contract]], Table39[[#This Row],[Med Aide/Tech Hours Contract]])</f>
        <v>0</v>
      </c>
      <c r="AF579" s="4">
        <f>Table39[[#This Row],[CNA/NA/Med Aide Contract Hours]]/Table39[[#This Row],[Total CNA, NA in Training, Med Aide/Tech Hours]]</f>
        <v>0</v>
      </c>
      <c r="AG579" s="3">
        <v>71.061111111111117</v>
      </c>
      <c r="AH579" s="3">
        <v>0</v>
      </c>
      <c r="AI579" s="4">
        <f>Table39[[#This Row],[CNA Hours Contract]]/Table39[[#This Row],[CNA Hours]]</f>
        <v>0</v>
      </c>
      <c r="AJ579" s="3">
        <v>0</v>
      </c>
      <c r="AK579" s="3">
        <v>0</v>
      </c>
      <c r="AL579" s="4">
        <v>0</v>
      </c>
      <c r="AM579" s="3">
        <v>0</v>
      </c>
      <c r="AN579" s="3">
        <v>0</v>
      </c>
      <c r="AO579" s="4">
        <v>0</v>
      </c>
      <c r="AP579" s="1" t="s">
        <v>577</v>
      </c>
      <c r="AQ579" s="1">
        <v>3</v>
      </c>
    </row>
    <row r="580" spans="1:43" x14ac:dyDescent="0.2">
      <c r="A580" s="1" t="s">
        <v>681</v>
      </c>
      <c r="B580" s="1" t="s">
        <v>1264</v>
      </c>
      <c r="C580" s="1" t="s">
        <v>1672</v>
      </c>
      <c r="D580" s="1" t="s">
        <v>1709</v>
      </c>
      <c r="E580" s="3">
        <v>67.577777777777783</v>
      </c>
      <c r="F580" s="3">
        <f t="shared" si="29"/>
        <v>284.48711111111112</v>
      </c>
      <c r="G580" s="3">
        <f>SUM(Table39[[#This Row],[RN Hours Contract (W/ Admin, DON)]], Table39[[#This Row],[LPN Contract Hours (w/ Admin)]], Table39[[#This Row],[CNA/NA/Med Aide Contract Hours]])</f>
        <v>72.551666666666677</v>
      </c>
      <c r="H580" s="4">
        <f>Table39[[#This Row],[Total Contract Hours]]/Table39[[#This Row],[Total Hours Nurse Staffing]]</f>
        <v>0.25502619919512076</v>
      </c>
      <c r="I580" s="3">
        <f>SUM(Table39[[#This Row],[RN Hours]], Table39[[#This Row],[RN Admin Hours]], Table39[[#This Row],[RN DON Hours]])</f>
        <v>76.506666666666661</v>
      </c>
      <c r="J580" s="3">
        <f t="shared" si="27"/>
        <v>14.603888888888891</v>
      </c>
      <c r="K580" s="4">
        <f>Table39[[#This Row],[RN Hours Contract (W/ Admin, DON)]]/Table39[[#This Row],[RN Hours (w/ Admin, DON)]]</f>
        <v>0.19088387359126296</v>
      </c>
      <c r="L580" s="3">
        <v>64.412222222222226</v>
      </c>
      <c r="M580" s="3">
        <v>14.603888888888891</v>
      </c>
      <c r="N580" s="4">
        <f>Table39[[#This Row],[RN Hours Contract]]/Table39[[#This Row],[RN Hours]]</f>
        <v>0.22672543168135795</v>
      </c>
      <c r="O580" s="3">
        <v>7.0277777777777777</v>
      </c>
      <c r="P580" s="3">
        <v>0</v>
      </c>
      <c r="Q580" s="4">
        <f>Table39[[#This Row],[RN Admin Hours Contract]]/Table39[[#This Row],[RN Admin Hours]]</f>
        <v>0</v>
      </c>
      <c r="R580" s="3">
        <v>5.0666666666666664</v>
      </c>
      <c r="S580" s="3">
        <v>0</v>
      </c>
      <c r="T580" s="4">
        <f>Table39[[#This Row],[RN DON Hours Contract]]/Table39[[#This Row],[RN DON Hours]]</f>
        <v>0</v>
      </c>
      <c r="U580" s="3">
        <f>SUM(Table39[[#This Row],[LPN Hours]], Table39[[#This Row],[LPN Admin Hours]])</f>
        <v>57.723222222222226</v>
      </c>
      <c r="V580" s="3">
        <f>Table39[[#This Row],[LPN Hours Contract]]+Table39[[#This Row],[LPN Admin Hours Contract]]</f>
        <v>18.396888888888892</v>
      </c>
      <c r="W580" s="4">
        <f t="shared" si="28"/>
        <v>0.31870862679953577</v>
      </c>
      <c r="X580" s="3">
        <v>51.820444444444448</v>
      </c>
      <c r="Y580" s="3">
        <v>18.396888888888892</v>
      </c>
      <c r="Z580" s="4">
        <f>Table39[[#This Row],[LPN Hours Contract]]/Table39[[#This Row],[LPN Hours]]</f>
        <v>0.35501217880544789</v>
      </c>
      <c r="AA580" s="3">
        <v>5.9027777777777777</v>
      </c>
      <c r="AB580" s="3">
        <v>0</v>
      </c>
      <c r="AC580" s="4">
        <f>Table39[[#This Row],[LPN Admin Hours Contract]]/Table39[[#This Row],[LPN Admin Hours]]</f>
        <v>0</v>
      </c>
      <c r="AD580" s="3">
        <f>SUM(Table39[[#This Row],[CNA Hours]], Table39[[#This Row],[NA in Training Hours]], Table39[[#This Row],[Med Aide/Tech Hours]])</f>
        <v>150.25722222222223</v>
      </c>
      <c r="AE580" s="3">
        <f>SUM(Table39[[#This Row],[CNA Hours Contract]], Table39[[#This Row],[NA in Training Hours Contract]], Table39[[#This Row],[Med Aide/Tech Hours Contract]])</f>
        <v>39.550888888888885</v>
      </c>
      <c r="AF580" s="4">
        <f>Table39[[#This Row],[CNA/NA/Med Aide Contract Hours]]/Table39[[#This Row],[Total CNA, NA in Training, Med Aide/Tech Hours]]</f>
        <v>0.26322121695019279</v>
      </c>
      <c r="AG580" s="3">
        <v>150.25722222222223</v>
      </c>
      <c r="AH580" s="3">
        <v>39.550888888888885</v>
      </c>
      <c r="AI580" s="4">
        <f>Table39[[#This Row],[CNA Hours Contract]]/Table39[[#This Row],[CNA Hours]]</f>
        <v>0.26322121695019279</v>
      </c>
      <c r="AJ580" s="3">
        <v>0</v>
      </c>
      <c r="AK580" s="3">
        <v>0</v>
      </c>
      <c r="AL580" s="4">
        <v>0</v>
      </c>
      <c r="AM580" s="3">
        <v>0</v>
      </c>
      <c r="AN580" s="3">
        <v>0</v>
      </c>
      <c r="AO580" s="4">
        <v>0</v>
      </c>
      <c r="AP580" s="1" t="s">
        <v>578</v>
      </c>
      <c r="AQ580" s="1">
        <v>3</v>
      </c>
    </row>
    <row r="581" spans="1:43" x14ac:dyDescent="0.2">
      <c r="A581" s="1" t="s">
        <v>681</v>
      </c>
      <c r="B581" s="1" t="s">
        <v>1265</v>
      </c>
      <c r="C581" s="1" t="s">
        <v>1673</v>
      </c>
      <c r="D581" s="1" t="s">
        <v>1697</v>
      </c>
      <c r="E581" s="3">
        <v>52.544444444444444</v>
      </c>
      <c r="F581" s="3">
        <f t="shared" si="29"/>
        <v>181.53055555555554</v>
      </c>
      <c r="G581" s="3">
        <f>SUM(Table39[[#This Row],[RN Hours Contract (W/ Admin, DON)]], Table39[[#This Row],[LPN Contract Hours (w/ Admin)]], Table39[[#This Row],[CNA/NA/Med Aide Contract Hours]])</f>
        <v>37.944444444444443</v>
      </c>
      <c r="H581" s="4">
        <f>Table39[[#This Row],[Total Contract Hours]]/Table39[[#This Row],[Total Hours Nurse Staffing]]</f>
        <v>0.20902511055683923</v>
      </c>
      <c r="I581" s="3">
        <f>SUM(Table39[[#This Row],[RN Hours]], Table39[[#This Row],[RN Admin Hours]], Table39[[#This Row],[RN DON Hours]])</f>
        <v>46.422222222222224</v>
      </c>
      <c r="J581" s="3">
        <f t="shared" si="27"/>
        <v>13.897222222222224</v>
      </c>
      <c r="K581" s="4">
        <f>Table39[[#This Row],[RN Hours Contract (W/ Admin, DON)]]/Table39[[#This Row],[RN Hours (w/ Admin, DON)]]</f>
        <v>0.29936572522738153</v>
      </c>
      <c r="L581" s="3">
        <v>31.558333333333334</v>
      </c>
      <c r="M581" s="3">
        <v>4.8944444444444448</v>
      </c>
      <c r="N581" s="4">
        <f>Table39[[#This Row],[RN Hours Contract]]/Table39[[#This Row],[RN Hours]]</f>
        <v>0.15509198133967081</v>
      </c>
      <c r="O581" s="3">
        <v>8.6972222222222229</v>
      </c>
      <c r="P581" s="3">
        <v>4.25</v>
      </c>
      <c r="Q581" s="4">
        <f>Table39[[#This Row],[RN Admin Hours Contract]]/Table39[[#This Row],[RN Admin Hours]]</f>
        <v>0.48866176940274669</v>
      </c>
      <c r="R581" s="3">
        <v>6.166666666666667</v>
      </c>
      <c r="S581" s="3">
        <v>4.7527777777777782</v>
      </c>
      <c r="T581" s="4">
        <f>Table39[[#This Row],[RN DON Hours Contract]]/Table39[[#This Row],[RN DON Hours]]</f>
        <v>0.77072072072072073</v>
      </c>
      <c r="U581" s="3">
        <f>SUM(Table39[[#This Row],[LPN Hours]], Table39[[#This Row],[LPN Admin Hours]])</f>
        <v>36</v>
      </c>
      <c r="V581" s="3">
        <f>Table39[[#This Row],[LPN Hours Contract]]+Table39[[#This Row],[LPN Admin Hours Contract]]</f>
        <v>15.097222222222221</v>
      </c>
      <c r="W581" s="4">
        <f t="shared" si="28"/>
        <v>0.41936728395061729</v>
      </c>
      <c r="X581" s="3">
        <v>36</v>
      </c>
      <c r="Y581" s="3">
        <v>15.097222222222221</v>
      </c>
      <c r="Z581" s="4">
        <f>Table39[[#This Row],[LPN Hours Contract]]/Table39[[#This Row],[LPN Hours]]</f>
        <v>0.41936728395061729</v>
      </c>
      <c r="AA581" s="3">
        <v>0</v>
      </c>
      <c r="AB581" s="3">
        <v>0</v>
      </c>
      <c r="AC581" s="4">
        <v>0</v>
      </c>
      <c r="AD581" s="3">
        <f>SUM(Table39[[#This Row],[CNA Hours]], Table39[[#This Row],[NA in Training Hours]], Table39[[#This Row],[Med Aide/Tech Hours]])</f>
        <v>99.10833333333332</v>
      </c>
      <c r="AE581" s="3">
        <f>SUM(Table39[[#This Row],[CNA Hours Contract]], Table39[[#This Row],[NA in Training Hours Contract]], Table39[[#This Row],[Med Aide/Tech Hours Contract]])</f>
        <v>8.9499999999999993</v>
      </c>
      <c r="AF581" s="4">
        <f>Table39[[#This Row],[CNA/NA/Med Aide Contract Hours]]/Table39[[#This Row],[Total CNA, NA in Training, Med Aide/Tech Hours]]</f>
        <v>9.0305221558900195E-2</v>
      </c>
      <c r="AG581" s="3">
        <v>95.080555555555549</v>
      </c>
      <c r="AH581" s="3">
        <v>8.9499999999999993</v>
      </c>
      <c r="AI581" s="4">
        <f>Table39[[#This Row],[CNA Hours Contract]]/Table39[[#This Row],[CNA Hours]]</f>
        <v>9.4130707879283654E-2</v>
      </c>
      <c r="AJ581" s="3">
        <v>4.0277777777777777</v>
      </c>
      <c r="AK581" s="3">
        <v>0</v>
      </c>
      <c r="AL581" s="4">
        <f>Table39[[#This Row],[NA in Training Hours Contract]]/Table39[[#This Row],[NA in Training Hours]]</f>
        <v>0</v>
      </c>
      <c r="AM581" s="3">
        <v>0</v>
      </c>
      <c r="AN581" s="3">
        <v>0</v>
      </c>
      <c r="AO581" s="4">
        <v>0</v>
      </c>
      <c r="AP581" s="1" t="s">
        <v>579</v>
      </c>
      <c r="AQ581" s="1">
        <v>3</v>
      </c>
    </row>
    <row r="582" spans="1:43" x14ac:dyDescent="0.2">
      <c r="A582" s="1" t="s">
        <v>681</v>
      </c>
      <c r="B582" s="1" t="s">
        <v>1266</v>
      </c>
      <c r="C582" s="1" t="s">
        <v>1381</v>
      </c>
      <c r="D582" s="1" t="s">
        <v>1714</v>
      </c>
      <c r="E582" s="3">
        <v>183.03333333333333</v>
      </c>
      <c r="F582" s="3">
        <f t="shared" si="29"/>
        <v>862.41111111111104</v>
      </c>
      <c r="G582" s="3">
        <f>SUM(Table39[[#This Row],[RN Hours Contract (W/ Admin, DON)]], Table39[[#This Row],[LPN Contract Hours (w/ Admin)]], Table39[[#This Row],[CNA/NA/Med Aide Contract Hours]])</f>
        <v>0</v>
      </c>
      <c r="H582" s="4">
        <f>Table39[[#This Row],[Total Contract Hours]]/Table39[[#This Row],[Total Hours Nurse Staffing]]</f>
        <v>0</v>
      </c>
      <c r="I582" s="3">
        <f>SUM(Table39[[#This Row],[RN Hours]], Table39[[#This Row],[RN Admin Hours]], Table39[[#This Row],[RN DON Hours]])</f>
        <v>156.34444444444443</v>
      </c>
      <c r="J582" s="3">
        <f t="shared" si="27"/>
        <v>0</v>
      </c>
      <c r="K582" s="4">
        <f>Table39[[#This Row],[RN Hours Contract (W/ Admin, DON)]]/Table39[[#This Row],[RN Hours (w/ Admin, DON)]]</f>
        <v>0</v>
      </c>
      <c r="L582" s="3">
        <v>83.544444444444451</v>
      </c>
      <c r="M582" s="3">
        <v>0</v>
      </c>
      <c r="N582" s="4">
        <f>Table39[[#This Row],[RN Hours Contract]]/Table39[[#This Row],[RN Hours]]</f>
        <v>0</v>
      </c>
      <c r="O582" s="3">
        <v>72.8</v>
      </c>
      <c r="P582" s="3">
        <v>0</v>
      </c>
      <c r="Q582" s="4">
        <f>Table39[[#This Row],[RN Admin Hours Contract]]/Table39[[#This Row],[RN Admin Hours]]</f>
        <v>0</v>
      </c>
      <c r="R582" s="3">
        <v>0</v>
      </c>
      <c r="S582" s="3">
        <v>0</v>
      </c>
      <c r="T582" s="4">
        <v>0</v>
      </c>
      <c r="U582" s="3">
        <f>SUM(Table39[[#This Row],[LPN Hours]], Table39[[#This Row],[LPN Admin Hours]])</f>
        <v>197.125</v>
      </c>
      <c r="V582" s="3">
        <f>Table39[[#This Row],[LPN Hours Contract]]+Table39[[#This Row],[LPN Admin Hours Contract]]</f>
        <v>0</v>
      </c>
      <c r="W582" s="4">
        <f t="shared" si="28"/>
        <v>0</v>
      </c>
      <c r="X582" s="3">
        <v>197.125</v>
      </c>
      <c r="Y582" s="3">
        <v>0</v>
      </c>
      <c r="Z582" s="4">
        <f>Table39[[#This Row],[LPN Hours Contract]]/Table39[[#This Row],[LPN Hours]]</f>
        <v>0</v>
      </c>
      <c r="AA582" s="3">
        <v>0</v>
      </c>
      <c r="AB582" s="3">
        <v>0</v>
      </c>
      <c r="AC582" s="4">
        <v>0</v>
      </c>
      <c r="AD582" s="3">
        <f>SUM(Table39[[#This Row],[CNA Hours]], Table39[[#This Row],[NA in Training Hours]], Table39[[#This Row],[Med Aide/Tech Hours]])</f>
        <v>508.94166666666666</v>
      </c>
      <c r="AE582" s="3">
        <f>SUM(Table39[[#This Row],[CNA Hours Contract]], Table39[[#This Row],[NA in Training Hours Contract]], Table39[[#This Row],[Med Aide/Tech Hours Contract]])</f>
        <v>0</v>
      </c>
      <c r="AF582" s="4">
        <f>Table39[[#This Row],[CNA/NA/Med Aide Contract Hours]]/Table39[[#This Row],[Total CNA, NA in Training, Med Aide/Tech Hours]]</f>
        <v>0</v>
      </c>
      <c r="AG582" s="3">
        <v>507.51944444444445</v>
      </c>
      <c r="AH582" s="3">
        <v>0</v>
      </c>
      <c r="AI582" s="4">
        <f>Table39[[#This Row],[CNA Hours Contract]]/Table39[[#This Row],[CNA Hours]]</f>
        <v>0</v>
      </c>
      <c r="AJ582" s="3">
        <v>1.4222222222222223</v>
      </c>
      <c r="AK582" s="3">
        <v>0</v>
      </c>
      <c r="AL582" s="4">
        <f>Table39[[#This Row],[NA in Training Hours Contract]]/Table39[[#This Row],[NA in Training Hours]]</f>
        <v>0</v>
      </c>
      <c r="AM582" s="3">
        <v>0</v>
      </c>
      <c r="AN582" s="3">
        <v>0</v>
      </c>
      <c r="AO582" s="4">
        <v>0</v>
      </c>
      <c r="AP582" s="1" t="s">
        <v>580</v>
      </c>
      <c r="AQ582" s="1">
        <v>3</v>
      </c>
    </row>
    <row r="583" spans="1:43" x14ac:dyDescent="0.2">
      <c r="A583" s="1" t="s">
        <v>681</v>
      </c>
      <c r="B583" s="1" t="s">
        <v>1267</v>
      </c>
      <c r="C583" s="1" t="s">
        <v>1397</v>
      </c>
      <c r="D583" s="1" t="s">
        <v>1750</v>
      </c>
      <c r="E583" s="3">
        <v>58.544444444444444</v>
      </c>
      <c r="F583" s="3">
        <f t="shared" si="29"/>
        <v>239.53366666666668</v>
      </c>
      <c r="G583" s="3">
        <f>SUM(Table39[[#This Row],[RN Hours Contract (W/ Admin, DON)]], Table39[[#This Row],[LPN Contract Hours (w/ Admin)]], Table39[[#This Row],[CNA/NA/Med Aide Contract Hours]])</f>
        <v>0</v>
      </c>
      <c r="H583" s="4">
        <f>Table39[[#This Row],[Total Contract Hours]]/Table39[[#This Row],[Total Hours Nurse Staffing]]</f>
        <v>0</v>
      </c>
      <c r="I583" s="3">
        <f>SUM(Table39[[#This Row],[RN Hours]], Table39[[#This Row],[RN Admin Hours]], Table39[[#This Row],[RN DON Hours]])</f>
        <v>55.543111111111116</v>
      </c>
      <c r="J583" s="3">
        <f t="shared" si="27"/>
        <v>0</v>
      </c>
      <c r="K583" s="4">
        <f>Table39[[#This Row],[RN Hours Contract (W/ Admin, DON)]]/Table39[[#This Row],[RN Hours (w/ Admin, DON)]]</f>
        <v>0</v>
      </c>
      <c r="L583" s="3">
        <v>31.525333333333336</v>
      </c>
      <c r="M583" s="3">
        <v>0</v>
      </c>
      <c r="N583" s="4">
        <f>Table39[[#This Row],[RN Hours Contract]]/Table39[[#This Row],[RN Hours]]</f>
        <v>0</v>
      </c>
      <c r="O583" s="3">
        <v>18.773333333333333</v>
      </c>
      <c r="P583" s="3">
        <v>0</v>
      </c>
      <c r="Q583" s="4">
        <f>Table39[[#This Row],[RN Admin Hours Contract]]/Table39[[#This Row],[RN Admin Hours]]</f>
        <v>0</v>
      </c>
      <c r="R583" s="3">
        <v>5.2444444444444445</v>
      </c>
      <c r="S583" s="3">
        <v>0</v>
      </c>
      <c r="T583" s="4">
        <f>Table39[[#This Row],[RN DON Hours Contract]]/Table39[[#This Row],[RN DON Hours]]</f>
        <v>0</v>
      </c>
      <c r="U583" s="3">
        <f>SUM(Table39[[#This Row],[LPN Hours]], Table39[[#This Row],[LPN Admin Hours]])</f>
        <v>64.339111111111123</v>
      </c>
      <c r="V583" s="3">
        <f>Table39[[#This Row],[LPN Hours Contract]]+Table39[[#This Row],[LPN Admin Hours Contract]]</f>
        <v>0</v>
      </c>
      <c r="W583" s="4">
        <f t="shared" si="28"/>
        <v>0</v>
      </c>
      <c r="X583" s="3">
        <v>64.339111111111123</v>
      </c>
      <c r="Y583" s="3">
        <v>0</v>
      </c>
      <c r="Z583" s="4">
        <f>Table39[[#This Row],[LPN Hours Contract]]/Table39[[#This Row],[LPN Hours]]</f>
        <v>0</v>
      </c>
      <c r="AA583" s="3">
        <v>0</v>
      </c>
      <c r="AB583" s="3">
        <v>0</v>
      </c>
      <c r="AC583" s="4">
        <v>0</v>
      </c>
      <c r="AD583" s="3">
        <f>SUM(Table39[[#This Row],[CNA Hours]], Table39[[#This Row],[NA in Training Hours]], Table39[[#This Row],[Med Aide/Tech Hours]])</f>
        <v>119.65144444444444</v>
      </c>
      <c r="AE583" s="3">
        <f>SUM(Table39[[#This Row],[CNA Hours Contract]], Table39[[#This Row],[NA in Training Hours Contract]], Table39[[#This Row],[Med Aide/Tech Hours Contract]])</f>
        <v>0</v>
      </c>
      <c r="AF583" s="4">
        <f>Table39[[#This Row],[CNA/NA/Med Aide Contract Hours]]/Table39[[#This Row],[Total CNA, NA in Training, Med Aide/Tech Hours]]</f>
        <v>0</v>
      </c>
      <c r="AG583" s="3">
        <v>119.65144444444444</v>
      </c>
      <c r="AH583" s="3">
        <v>0</v>
      </c>
      <c r="AI583" s="4">
        <f>Table39[[#This Row],[CNA Hours Contract]]/Table39[[#This Row],[CNA Hours]]</f>
        <v>0</v>
      </c>
      <c r="AJ583" s="3">
        <v>0</v>
      </c>
      <c r="AK583" s="3">
        <v>0</v>
      </c>
      <c r="AL583" s="4">
        <v>0</v>
      </c>
      <c r="AM583" s="3">
        <v>0</v>
      </c>
      <c r="AN583" s="3">
        <v>0</v>
      </c>
      <c r="AO583" s="4">
        <v>0</v>
      </c>
      <c r="AP583" s="1" t="s">
        <v>581</v>
      </c>
      <c r="AQ583" s="1">
        <v>3</v>
      </c>
    </row>
    <row r="584" spans="1:43" x14ac:dyDescent="0.2">
      <c r="A584" s="1" t="s">
        <v>681</v>
      </c>
      <c r="B584" s="1" t="s">
        <v>1268</v>
      </c>
      <c r="C584" s="1" t="s">
        <v>1443</v>
      </c>
      <c r="D584" s="1" t="s">
        <v>1727</v>
      </c>
      <c r="E584" s="3">
        <v>85.188888888888883</v>
      </c>
      <c r="F584" s="3">
        <f t="shared" si="29"/>
        <v>446.65833333333336</v>
      </c>
      <c r="G584" s="3">
        <f>SUM(Table39[[#This Row],[RN Hours Contract (W/ Admin, DON)]], Table39[[#This Row],[LPN Contract Hours (w/ Admin)]], Table39[[#This Row],[CNA/NA/Med Aide Contract Hours]])</f>
        <v>0</v>
      </c>
      <c r="H584" s="4">
        <f>Table39[[#This Row],[Total Contract Hours]]/Table39[[#This Row],[Total Hours Nurse Staffing]]</f>
        <v>0</v>
      </c>
      <c r="I584" s="3">
        <f>SUM(Table39[[#This Row],[RN Hours]], Table39[[#This Row],[RN Admin Hours]], Table39[[#This Row],[RN DON Hours]])</f>
        <v>99.922222222222231</v>
      </c>
      <c r="J584" s="3">
        <f t="shared" si="27"/>
        <v>0</v>
      </c>
      <c r="K584" s="4">
        <f>Table39[[#This Row],[RN Hours Contract (W/ Admin, DON)]]/Table39[[#This Row],[RN Hours (w/ Admin, DON)]]</f>
        <v>0</v>
      </c>
      <c r="L584" s="3">
        <v>84.544444444444451</v>
      </c>
      <c r="M584" s="3">
        <v>0</v>
      </c>
      <c r="N584" s="4">
        <f>Table39[[#This Row],[RN Hours Contract]]/Table39[[#This Row],[RN Hours]]</f>
        <v>0</v>
      </c>
      <c r="O584" s="3">
        <v>10.222222222222221</v>
      </c>
      <c r="P584" s="3">
        <v>0</v>
      </c>
      <c r="Q584" s="4">
        <f>Table39[[#This Row],[RN Admin Hours Contract]]/Table39[[#This Row],[RN Admin Hours]]</f>
        <v>0</v>
      </c>
      <c r="R584" s="3">
        <v>5.1555555555555559</v>
      </c>
      <c r="S584" s="3">
        <v>0</v>
      </c>
      <c r="T584" s="4">
        <f>Table39[[#This Row],[RN DON Hours Contract]]/Table39[[#This Row],[RN DON Hours]]</f>
        <v>0</v>
      </c>
      <c r="U584" s="3">
        <f>SUM(Table39[[#This Row],[LPN Hours]], Table39[[#This Row],[LPN Admin Hours]])</f>
        <v>79.11944444444444</v>
      </c>
      <c r="V584" s="3">
        <f>Table39[[#This Row],[LPN Hours Contract]]+Table39[[#This Row],[LPN Admin Hours Contract]]</f>
        <v>0</v>
      </c>
      <c r="W584" s="4">
        <f t="shared" si="28"/>
        <v>0</v>
      </c>
      <c r="X584" s="3">
        <v>68.397222222222226</v>
      </c>
      <c r="Y584" s="3">
        <v>0</v>
      </c>
      <c r="Z584" s="4">
        <f>Table39[[#This Row],[LPN Hours Contract]]/Table39[[#This Row],[LPN Hours]]</f>
        <v>0</v>
      </c>
      <c r="AA584" s="3">
        <v>10.722222222222221</v>
      </c>
      <c r="AB584" s="3">
        <v>0</v>
      </c>
      <c r="AC584" s="4">
        <f>Table39[[#This Row],[LPN Admin Hours Contract]]/Table39[[#This Row],[LPN Admin Hours]]</f>
        <v>0</v>
      </c>
      <c r="AD584" s="3">
        <f>SUM(Table39[[#This Row],[CNA Hours]], Table39[[#This Row],[NA in Training Hours]], Table39[[#This Row],[Med Aide/Tech Hours]])</f>
        <v>267.61666666666667</v>
      </c>
      <c r="AE584" s="3">
        <f>SUM(Table39[[#This Row],[CNA Hours Contract]], Table39[[#This Row],[NA in Training Hours Contract]], Table39[[#This Row],[Med Aide/Tech Hours Contract]])</f>
        <v>0</v>
      </c>
      <c r="AF584" s="4">
        <f>Table39[[#This Row],[CNA/NA/Med Aide Contract Hours]]/Table39[[#This Row],[Total CNA, NA in Training, Med Aide/Tech Hours]]</f>
        <v>0</v>
      </c>
      <c r="AG584" s="3">
        <v>267.61666666666667</v>
      </c>
      <c r="AH584" s="3">
        <v>0</v>
      </c>
      <c r="AI584" s="4">
        <f>Table39[[#This Row],[CNA Hours Contract]]/Table39[[#This Row],[CNA Hours]]</f>
        <v>0</v>
      </c>
      <c r="AJ584" s="3">
        <v>0</v>
      </c>
      <c r="AK584" s="3">
        <v>0</v>
      </c>
      <c r="AL584" s="4">
        <v>0</v>
      </c>
      <c r="AM584" s="3">
        <v>0</v>
      </c>
      <c r="AN584" s="3">
        <v>0</v>
      </c>
      <c r="AO584" s="4">
        <v>0</v>
      </c>
      <c r="AP584" s="1" t="s">
        <v>582</v>
      </c>
      <c r="AQ584" s="1">
        <v>3</v>
      </c>
    </row>
    <row r="585" spans="1:43" x14ac:dyDescent="0.2">
      <c r="A585" s="1" t="s">
        <v>681</v>
      </c>
      <c r="B585" s="1" t="s">
        <v>1269</v>
      </c>
      <c r="C585" s="1" t="s">
        <v>1674</v>
      </c>
      <c r="D585" s="1" t="s">
        <v>1708</v>
      </c>
      <c r="E585" s="3">
        <v>89.24444444444444</v>
      </c>
      <c r="F585" s="3">
        <f t="shared" si="29"/>
        <v>305.90555555555557</v>
      </c>
      <c r="G585" s="3">
        <f>SUM(Table39[[#This Row],[RN Hours Contract (W/ Admin, DON)]], Table39[[#This Row],[LPN Contract Hours (w/ Admin)]], Table39[[#This Row],[CNA/NA/Med Aide Contract Hours]])</f>
        <v>0</v>
      </c>
      <c r="H585" s="4">
        <f>Table39[[#This Row],[Total Contract Hours]]/Table39[[#This Row],[Total Hours Nurse Staffing]]</f>
        <v>0</v>
      </c>
      <c r="I585" s="3">
        <f>SUM(Table39[[#This Row],[RN Hours]], Table39[[#This Row],[RN Admin Hours]], Table39[[#This Row],[RN DON Hours]])</f>
        <v>53.608333333333341</v>
      </c>
      <c r="J585" s="3">
        <f t="shared" si="27"/>
        <v>0</v>
      </c>
      <c r="K585" s="4">
        <f>Table39[[#This Row],[RN Hours Contract (W/ Admin, DON)]]/Table39[[#This Row],[RN Hours (w/ Admin, DON)]]</f>
        <v>0</v>
      </c>
      <c r="L585" s="3">
        <v>30.56388888888889</v>
      </c>
      <c r="M585" s="3">
        <v>0</v>
      </c>
      <c r="N585" s="4">
        <f>Table39[[#This Row],[RN Hours Contract]]/Table39[[#This Row],[RN Hours]]</f>
        <v>0</v>
      </c>
      <c r="O585" s="3">
        <v>17.533333333333335</v>
      </c>
      <c r="P585" s="3">
        <v>0</v>
      </c>
      <c r="Q585" s="4">
        <f>Table39[[#This Row],[RN Admin Hours Contract]]/Table39[[#This Row],[RN Admin Hours]]</f>
        <v>0</v>
      </c>
      <c r="R585" s="3">
        <v>5.5111111111111111</v>
      </c>
      <c r="S585" s="3">
        <v>0</v>
      </c>
      <c r="T585" s="4">
        <f>Table39[[#This Row],[RN DON Hours Contract]]/Table39[[#This Row],[RN DON Hours]]</f>
        <v>0</v>
      </c>
      <c r="U585" s="3">
        <f>SUM(Table39[[#This Row],[LPN Hours]], Table39[[#This Row],[LPN Admin Hours]])</f>
        <v>89.341666666666669</v>
      </c>
      <c r="V585" s="3">
        <f>Table39[[#This Row],[LPN Hours Contract]]+Table39[[#This Row],[LPN Admin Hours Contract]]</f>
        <v>0</v>
      </c>
      <c r="W585" s="4">
        <f t="shared" si="28"/>
        <v>0</v>
      </c>
      <c r="X585" s="3">
        <v>89.341666666666669</v>
      </c>
      <c r="Y585" s="3">
        <v>0</v>
      </c>
      <c r="Z585" s="4">
        <f>Table39[[#This Row],[LPN Hours Contract]]/Table39[[#This Row],[LPN Hours]]</f>
        <v>0</v>
      </c>
      <c r="AA585" s="3">
        <v>0</v>
      </c>
      <c r="AB585" s="3">
        <v>0</v>
      </c>
      <c r="AC585" s="4">
        <v>0</v>
      </c>
      <c r="AD585" s="3">
        <f>SUM(Table39[[#This Row],[CNA Hours]], Table39[[#This Row],[NA in Training Hours]], Table39[[#This Row],[Med Aide/Tech Hours]])</f>
        <v>162.95555555555555</v>
      </c>
      <c r="AE585" s="3">
        <f>SUM(Table39[[#This Row],[CNA Hours Contract]], Table39[[#This Row],[NA in Training Hours Contract]], Table39[[#This Row],[Med Aide/Tech Hours Contract]])</f>
        <v>0</v>
      </c>
      <c r="AF585" s="4">
        <f>Table39[[#This Row],[CNA/NA/Med Aide Contract Hours]]/Table39[[#This Row],[Total CNA, NA in Training, Med Aide/Tech Hours]]</f>
        <v>0</v>
      </c>
      <c r="AG585" s="3">
        <v>162.95555555555555</v>
      </c>
      <c r="AH585" s="3">
        <v>0</v>
      </c>
      <c r="AI585" s="4">
        <f>Table39[[#This Row],[CNA Hours Contract]]/Table39[[#This Row],[CNA Hours]]</f>
        <v>0</v>
      </c>
      <c r="AJ585" s="3">
        <v>0</v>
      </c>
      <c r="AK585" s="3">
        <v>0</v>
      </c>
      <c r="AL585" s="4">
        <v>0</v>
      </c>
      <c r="AM585" s="3">
        <v>0</v>
      </c>
      <c r="AN585" s="3">
        <v>0</v>
      </c>
      <c r="AO585" s="4">
        <v>0</v>
      </c>
      <c r="AP585" s="1" t="s">
        <v>583</v>
      </c>
      <c r="AQ585" s="1">
        <v>3</v>
      </c>
    </row>
    <row r="586" spans="1:43" x14ac:dyDescent="0.2">
      <c r="A586" s="1" t="s">
        <v>681</v>
      </c>
      <c r="B586" s="1" t="s">
        <v>1270</v>
      </c>
      <c r="C586" s="1" t="s">
        <v>1417</v>
      </c>
      <c r="D586" s="1" t="s">
        <v>1750</v>
      </c>
      <c r="E586" s="3">
        <v>10.744444444444444</v>
      </c>
      <c r="F586" s="3">
        <f t="shared" si="29"/>
        <v>62.918888888888894</v>
      </c>
      <c r="G586" s="3">
        <f>SUM(Table39[[#This Row],[RN Hours Contract (W/ Admin, DON)]], Table39[[#This Row],[LPN Contract Hours (w/ Admin)]], Table39[[#This Row],[CNA/NA/Med Aide Contract Hours]])</f>
        <v>0</v>
      </c>
      <c r="H586" s="4">
        <f>Table39[[#This Row],[Total Contract Hours]]/Table39[[#This Row],[Total Hours Nurse Staffing]]</f>
        <v>0</v>
      </c>
      <c r="I586" s="3">
        <f>SUM(Table39[[#This Row],[RN Hours]], Table39[[#This Row],[RN Admin Hours]], Table39[[#This Row],[RN DON Hours]])</f>
        <v>29.873333333333335</v>
      </c>
      <c r="J586" s="3">
        <f t="shared" si="27"/>
        <v>0</v>
      </c>
      <c r="K586" s="4">
        <f>Table39[[#This Row],[RN Hours Contract (W/ Admin, DON)]]/Table39[[#This Row],[RN Hours (w/ Admin, DON)]]</f>
        <v>0</v>
      </c>
      <c r="L586" s="3">
        <v>21.83111111111111</v>
      </c>
      <c r="M586" s="3">
        <v>0</v>
      </c>
      <c r="N586" s="4">
        <f>Table39[[#This Row],[RN Hours Contract]]/Table39[[#This Row],[RN Hours]]</f>
        <v>0</v>
      </c>
      <c r="O586" s="3">
        <v>3.5088888888888898</v>
      </c>
      <c r="P586" s="3">
        <v>0</v>
      </c>
      <c r="Q586" s="4">
        <f>Table39[[#This Row],[RN Admin Hours Contract]]/Table39[[#This Row],[RN Admin Hours]]</f>
        <v>0</v>
      </c>
      <c r="R586" s="3">
        <v>4.5333333333333332</v>
      </c>
      <c r="S586" s="3">
        <v>0</v>
      </c>
      <c r="T586" s="4">
        <f>Table39[[#This Row],[RN DON Hours Contract]]/Table39[[#This Row],[RN DON Hours]]</f>
        <v>0</v>
      </c>
      <c r="U586" s="3">
        <f>SUM(Table39[[#This Row],[LPN Hours]], Table39[[#This Row],[LPN Admin Hours]])</f>
        <v>17.085000000000001</v>
      </c>
      <c r="V586" s="3">
        <f>Table39[[#This Row],[LPN Hours Contract]]+Table39[[#This Row],[LPN Admin Hours Contract]]</f>
        <v>0</v>
      </c>
      <c r="W586" s="4">
        <f t="shared" si="28"/>
        <v>0</v>
      </c>
      <c r="X586" s="3">
        <v>17.085000000000001</v>
      </c>
      <c r="Y586" s="3">
        <v>0</v>
      </c>
      <c r="Z586" s="4">
        <f>Table39[[#This Row],[LPN Hours Contract]]/Table39[[#This Row],[LPN Hours]]</f>
        <v>0</v>
      </c>
      <c r="AA586" s="3">
        <v>0</v>
      </c>
      <c r="AB586" s="3">
        <v>0</v>
      </c>
      <c r="AC586" s="4">
        <v>0</v>
      </c>
      <c r="AD586" s="3">
        <f>SUM(Table39[[#This Row],[CNA Hours]], Table39[[#This Row],[NA in Training Hours]], Table39[[#This Row],[Med Aide/Tech Hours]])</f>
        <v>15.960555555555556</v>
      </c>
      <c r="AE586" s="3">
        <f>SUM(Table39[[#This Row],[CNA Hours Contract]], Table39[[#This Row],[NA in Training Hours Contract]], Table39[[#This Row],[Med Aide/Tech Hours Contract]])</f>
        <v>0</v>
      </c>
      <c r="AF586" s="4">
        <f>Table39[[#This Row],[CNA/NA/Med Aide Contract Hours]]/Table39[[#This Row],[Total CNA, NA in Training, Med Aide/Tech Hours]]</f>
        <v>0</v>
      </c>
      <c r="AG586" s="3">
        <v>15.960555555555556</v>
      </c>
      <c r="AH586" s="3">
        <v>0</v>
      </c>
      <c r="AI586" s="4">
        <f>Table39[[#This Row],[CNA Hours Contract]]/Table39[[#This Row],[CNA Hours]]</f>
        <v>0</v>
      </c>
      <c r="AJ586" s="3">
        <v>0</v>
      </c>
      <c r="AK586" s="3">
        <v>0</v>
      </c>
      <c r="AL586" s="4">
        <v>0</v>
      </c>
      <c r="AM586" s="3">
        <v>0</v>
      </c>
      <c r="AN586" s="3">
        <v>0</v>
      </c>
      <c r="AO586" s="4">
        <v>0</v>
      </c>
      <c r="AP586" s="1" t="s">
        <v>584</v>
      </c>
      <c r="AQ586" s="1">
        <v>3</v>
      </c>
    </row>
    <row r="587" spans="1:43" x14ac:dyDescent="0.2">
      <c r="A587" s="1" t="s">
        <v>681</v>
      </c>
      <c r="B587" s="1" t="s">
        <v>695</v>
      </c>
      <c r="C587" s="1" t="s">
        <v>1589</v>
      </c>
      <c r="D587" s="1" t="s">
        <v>1709</v>
      </c>
      <c r="E587" s="3">
        <v>66.711111111111109</v>
      </c>
      <c r="F587" s="3">
        <f t="shared" si="29"/>
        <v>381.08566666666667</v>
      </c>
      <c r="G587" s="3">
        <f>SUM(Table39[[#This Row],[RN Hours Contract (W/ Admin, DON)]], Table39[[#This Row],[LPN Contract Hours (w/ Admin)]], Table39[[#This Row],[CNA/NA/Med Aide Contract Hours]])</f>
        <v>0</v>
      </c>
      <c r="H587" s="4">
        <f>Table39[[#This Row],[Total Contract Hours]]/Table39[[#This Row],[Total Hours Nurse Staffing]]</f>
        <v>0</v>
      </c>
      <c r="I587" s="3">
        <f>SUM(Table39[[#This Row],[RN Hours]], Table39[[#This Row],[RN Admin Hours]], Table39[[#This Row],[RN DON Hours]])</f>
        <v>48.522777777777776</v>
      </c>
      <c r="J587" s="3">
        <f t="shared" si="27"/>
        <v>0</v>
      </c>
      <c r="K587" s="4">
        <f>Table39[[#This Row],[RN Hours Contract (W/ Admin, DON)]]/Table39[[#This Row],[RN Hours (w/ Admin, DON)]]</f>
        <v>0</v>
      </c>
      <c r="L587" s="3">
        <v>43.900555555555556</v>
      </c>
      <c r="M587" s="3">
        <v>0</v>
      </c>
      <c r="N587" s="4">
        <f>Table39[[#This Row],[RN Hours Contract]]/Table39[[#This Row],[RN Hours]]</f>
        <v>0</v>
      </c>
      <c r="O587" s="3">
        <v>4.6222222222222218</v>
      </c>
      <c r="P587" s="3">
        <v>0</v>
      </c>
      <c r="Q587" s="4">
        <f>Table39[[#This Row],[RN Admin Hours Contract]]/Table39[[#This Row],[RN Admin Hours]]</f>
        <v>0</v>
      </c>
      <c r="R587" s="3">
        <v>0</v>
      </c>
      <c r="S587" s="3">
        <v>0</v>
      </c>
      <c r="T587" s="4">
        <v>0</v>
      </c>
      <c r="U587" s="3">
        <f>SUM(Table39[[#This Row],[LPN Hours]], Table39[[#This Row],[LPN Admin Hours]])</f>
        <v>95.074777777777769</v>
      </c>
      <c r="V587" s="3">
        <f>Table39[[#This Row],[LPN Hours Contract]]+Table39[[#This Row],[LPN Admin Hours Contract]]</f>
        <v>0</v>
      </c>
      <c r="W587" s="4">
        <f t="shared" si="28"/>
        <v>0</v>
      </c>
      <c r="X587" s="3">
        <v>95.074777777777769</v>
      </c>
      <c r="Y587" s="3">
        <v>0</v>
      </c>
      <c r="Z587" s="4">
        <f>Table39[[#This Row],[LPN Hours Contract]]/Table39[[#This Row],[LPN Hours]]</f>
        <v>0</v>
      </c>
      <c r="AA587" s="3">
        <v>0</v>
      </c>
      <c r="AB587" s="3">
        <v>0</v>
      </c>
      <c r="AC587" s="4">
        <v>0</v>
      </c>
      <c r="AD587" s="3">
        <f>SUM(Table39[[#This Row],[CNA Hours]], Table39[[#This Row],[NA in Training Hours]], Table39[[#This Row],[Med Aide/Tech Hours]])</f>
        <v>237.48811111111112</v>
      </c>
      <c r="AE587" s="3">
        <f>SUM(Table39[[#This Row],[CNA Hours Contract]], Table39[[#This Row],[NA in Training Hours Contract]], Table39[[#This Row],[Med Aide/Tech Hours Contract]])</f>
        <v>0</v>
      </c>
      <c r="AF587" s="4">
        <f>Table39[[#This Row],[CNA/NA/Med Aide Contract Hours]]/Table39[[#This Row],[Total CNA, NA in Training, Med Aide/Tech Hours]]</f>
        <v>0</v>
      </c>
      <c r="AG587" s="3">
        <v>237.48811111111112</v>
      </c>
      <c r="AH587" s="3">
        <v>0</v>
      </c>
      <c r="AI587" s="4">
        <f>Table39[[#This Row],[CNA Hours Contract]]/Table39[[#This Row],[CNA Hours]]</f>
        <v>0</v>
      </c>
      <c r="AJ587" s="3">
        <v>0</v>
      </c>
      <c r="AK587" s="3">
        <v>0</v>
      </c>
      <c r="AL587" s="4">
        <v>0</v>
      </c>
      <c r="AM587" s="3">
        <v>0</v>
      </c>
      <c r="AN587" s="3">
        <v>0</v>
      </c>
      <c r="AO587" s="4">
        <v>0</v>
      </c>
      <c r="AP587" s="1" t="s">
        <v>585</v>
      </c>
      <c r="AQ587" s="1">
        <v>3</v>
      </c>
    </row>
    <row r="588" spans="1:43" x14ac:dyDescent="0.2">
      <c r="A588" s="1" t="s">
        <v>681</v>
      </c>
      <c r="B588" s="1" t="s">
        <v>1271</v>
      </c>
      <c r="C588" s="1" t="s">
        <v>1506</v>
      </c>
      <c r="D588" s="1" t="s">
        <v>1693</v>
      </c>
      <c r="E588" s="3">
        <v>75.777777777777771</v>
      </c>
      <c r="F588" s="3">
        <f t="shared" si="29"/>
        <v>233.684</v>
      </c>
      <c r="G588" s="3">
        <f>SUM(Table39[[#This Row],[RN Hours Contract (W/ Admin, DON)]], Table39[[#This Row],[LPN Contract Hours (w/ Admin)]], Table39[[#This Row],[CNA/NA/Med Aide Contract Hours]])</f>
        <v>1.1697777777777778</v>
      </c>
      <c r="H588" s="4">
        <f>Table39[[#This Row],[Total Contract Hours]]/Table39[[#This Row],[Total Hours Nurse Staffing]]</f>
        <v>5.0058103155448293E-3</v>
      </c>
      <c r="I588" s="3">
        <f>SUM(Table39[[#This Row],[RN Hours]], Table39[[#This Row],[RN Admin Hours]], Table39[[#This Row],[RN DON Hours]])</f>
        <v>43.425333333333342</v>
      </c>
      <c r="J588" s="3">
        <f t="shared" si="27"/>
        <v>1.1697777777777778</v>
      </c>
      <c r="K588" s="4">
        <f>Table39[[#This Row],[RN Hours Contract (W/ Admin, DON)]]/Table39[[#This Row],[RN Hours (w/ Admin, DON)]]</f>
        <v>2.6937681025924445E-2</v>
      </c>
      <c r="L588" s="3">
        <v>26.186444444444447</v>
      </c>
      <c r="M588" s="3">
        <v>1.1697777777777778</v>
      </c>
      <c r="N588" s="4">
        <f>Table39[[#This Row],[RN Hours Contract]]/Table39[[#This Row],[RN Hours]]</f>
        <v>4.4671119069238534E-2</v>
      </c>
      <c r="O588" s="3">
        <v>9.7722222222222221</v>
      </c>
      <c r="P588" s="3">
        <v>0</v>
      </c>
      <c r="Q588" s="4">
        <f>Table39[[#This Row],[RN Admin Hours Contract]]/Table39[[#This Row],[RN Admin Hours]]</f>
        <v>0</v>
      </c>
      <c r="R588" s="3">
        <v>7.4666666666666668</v>
      </c>
      <c r="S588" s="3">
        <v>0</v>
      </c>
      <c r="T588" s="4">
        <f>Table39[[#This Row],[RN DON Hours Contract]]/Table39[[#This Row],[RN DON Hours]]</f>
        <v>0</v>
      </c>
      <c r="U588" s="3">
        <f>SUM(Table39[[#This Row],[LPN Hours]], Table39[[#This Row],[LPN Admin Hours]])</f>
        <v>68.397777777777776</v>
      </c>
      <c r="V588" s="3">
        <f>Table39[[#This Row],[LPN Hours Contract]]+Table39[[#This Row],[LPN Admin Hours Contract]]</f>
        <v>0</v>
      </c>
      <c r="W588" s="4">
        <f t="shared" si="28"/>
        <v>0</v>
      </c>
      <c r="X588" s="3">
        <v>68.397777777777776</v>
      </c>
      <c r="Y588" s="3">
        <v>0</v>
      </c>
      <c r="Z588" s="4">
        <f>Table39[[#This Row],[LPN Hours Contract]]/Table39[[#This Row],[LPN Hours]]</f>
        <v>0</v>
      </c>
      <c r="AA588" s="3">
        <v>0</v>
      </c>
      <c r="AB588" s="3">
        <v>0</v>
      </c>
      <c r="AC588" s="4">
        <v>0</v>
      </c>
      <c r="AD588" s="3">
        <f>SUM(Table39[[#This Row],[CNA Hours]], Table39[[#This Row],[NA in Training Hours]], Table39[[#This Row],[Med Aide/Tech Hours]])</f>
        <v>121.86088888888888</v>
      </c>
      <c r="AE588" s="3">
        <f>SUM(Table39[[#This Row],[CNA Hours Contract]], Table39[[#This Row],[NA in Training Hours Contract]], Table39[[#This Row],[Med Aide/Tech Hours Contract]])</f>
        <v>0</v>
      </c>
      <c r="AF588" s="4">
        <f>Table39[[#This Row],[CNA/NA/Med Aide Contract Hours]]/Table39[[#This Row],[Total CNA, NA in Training, Med Aide/Tech Hours]]</f>
        <v>0</v>
      </c>
      <c r="AG588" s="3">
        <v>121.86088888888888</v>
      </c>
      <c r="AH588" s="3">
        <v>0</v>
      </c>
      <c r="AI588" s="4">
        <f>Table39[[#This Row],[CNA Hours Contract]]/Table39[[#This Row],[CNA Hours]]</f>
        <v>0</v>
      </c>
      <c r="AJ588" s="3">
        <v>0</v>
      </c>
      <c r="AK588" s="3">
        <v>0</v>
      </c>
      <c r="AL588" s="4">
        <v>0</v>
      </c>
      <c r="AM588" s="3">
        <v>0</v>
      </c>
      <c r="AN588" s="3">
        <v>0</v>
      </c>
      <c r="AO588" s="4">
        <v>0</v>
      </c>
      <c r="AP588" s="1" t="s">
        <v>586</v>
      </c>
      <c r="AQ588" s="1">
        <v>3</v>
      </c>
    </row>
    <row r="589" spans="1:43" x14ac:dyDescent="0.2">
      <c r="A589" s="1" t="s">
        <v>681</v>
      </c>
      <c r="B589" s="1" t="s">
        <v>1272</v>
      </c>
      <c r="C589" s="1" t="s">
        <v>1443</v>
      </c>
      <c r="D589" s="1" t="s">
        <v>1727</v>
      </c>
      <c r="E589" s="3">
        <v>81.722222222222229</v>
      </c>
      <c r="F589" s="3">
        <f t="shared" si="29"/>
        <v>296.00733333333335</v>
      </c>
      <c r="G589" s="3">
        <f>SUM(Table39[[#This Row],[RN Hours Contract (W/ Admin, DON)]], Table39[[#This Row],[LPN Contract Hours (w/ Admin)]], Table39[[#This Row],[CNA/NA/Med Aide Contract Hours]])</f>
        <v>24.043444444444443</v>
      </c>
      <c r="H589" s="4">
        <f>Table39[[#This Row],[Total Contract Hours]]/Table39[[#This Row],[Total Hours Nurse Staffing]]</f>
        <v>8.122584050094854E-2</v>
      </c>
      <c r="I589" s="3">
        <f>SUM(Table39[[#This Row],[RN Hours]], Table39[[#This Row],[RN Admin Hours]], Table39[[#This Row],[RN DON Hours]])</f>
        <v>49.072222222222216</v>
      </c>
      <c r="J589" s="3">
        <f t="shared" si="27"/>
        <v>7.1027777777777779</v>
      </c>
      <c r="K589" s="4">
        <f>Table39[[#This Row],[RN Hours Contract (W/ Admin, DON)]]/Table39[[#This Row],[RN Hours (w/ Admin, DON)]]</f>
        <v>0.14474131099286769</v>
      </c>
      <c r="L589" s="3">
        <v>32.049999999999997</v>
      </c>
      <c r="M589" s="3">
        <v>7.1027777777777779</v>
      </c>
      <c r="N589" s="4">
        <f>Table39[[#This Row],[RN Hours Contract]]/Table39[[#This Row],[RN Hours]]</f>
        <v>0.22161553128791819</v>
      </c>
      <c r="O589" s="3">
        <v>14.666666666666666</v>
      </c>
      <c r="P589" s="3">
        <v>0</v>
      </c>
      <c r="Q589" s="4">
        <f>Table39[[#This Row],[RN Admin Hours Contract]]/Table39[[#This Row],[RN Admin Hours]]</f>
        <v>0</v>
      </c>
      <c r="R589" s="3">
        <v>2.3555555555555556</v>
      </c>
      <c r="S589" s="3">
        <v>0</v>
      </c>
      <c r="T589" s="4">
        <f>Table39[[#This Row],[RN DON Hours Contract]]/Table39[[#This Row],[RN DON Hours]]</f>
        <v>0</v>
      </c>
      <c r="U589" s="3">
        <f>SUM(Table39[[#This Row],[LPN Hours]], Table39[[#This Row],[LPN Admin Hours]])</f>
        <v>69.268444444444441</v>
      </c>
      <c r="V589" s="3">
        <f>Table39[[#This Row],[LPN Hours Contract]]+Table39[[#This Row],[LPN Admin Hours Contract]]</f>
        <v>14.985111111111109</v>
      </c>
      <c r="W589" s="4">
        <f t="shared" si="28"/>
        <v>0.21633387657679623</v>
      </c>
      <c r="X589" s="3">
        <v>69.268444444444441</v>
      </c>
      <c r="Y589" s="3">
        <v>14.985111111111109</v>
      </c>
      <c r="Z589" s="4">
        <f>Table39[[#This Row],[LPN Hours Contract]]/Table39[[#This Row],[LPN Hours]]</f>
        <v>0.21633387657679623</v>
      </c>
      <c r="AA589" s="3">
        <v>0</v>
      </c>
      <c r="AB589" s="3">
        <v>0</v>
      </c>
      <c r="AC589" s="4">
        <v>0</v>
      </c>
      <c r="AD589" s="3">
        <f>SUM(Table39[[#This Row],[CNA Hours]], Table39[[#This Row],[NA in Training Hours]], Table39[[#This Row],[Med Aide/Tech Hours]])</f>
        <v>177.66666666666669</v>
      </c>
      <c r="AE589" s="3">
        <f>SUM(Table39[[#This Row],[CNA Hours Contract]], Table39[[#This Row],[NA in Training Hours Contract]], Table39[[#This Row],[Med Aide/Tech Hours Contract]])</f>
        <v>1.9555555555555555</v>
      </c>
      <c r="AF589" s="4">
        <f>Table39[[#This Row],[CNA/NA/Med Aide Contract Hours]]/Table39[[#This Row],[Total CNA, NA in Training, Med Aide/Tech Hours]]</f>
        <v>1.1006879299562225E-2</v>
      </c>
      <c r="AG589" s="3">
        <v>158.08333333333334</v>
      </c>
      <c r="AH589" s="3">
        <v>1.9555555555555555</v>
      </c>
      <c r="AI589" s="4">
        <f>Table39[[#This Row],[CNA Hours Contract]]/Table39[[#This Row],[CNA Hours]]</f>
        <v>1.2370409418379897E-2</v>
      </c>
      <c r="AJ589" s="3">
        <v>19.583333333333332</v>
      </c>
      <c r="AK589" s="3">
        <v>0</v>
      </c>
      <c r="AL589" s="4">
        <f>Table39[[#This Row],[NA in Training Hours Contract]]/Table39[[#This Row],[NA in Training Hours]]</f>
        <v>0</v>
      </c>
      <c r="AM589" s="3">
        <v>0</v>
      </c>
      <c r="AN589" s="3">
        <v>0</v>
      </c>
      <c r="AO589" s="4">
        <v>0</v>
      </c>
      <c r="AP589" s="1" t="s">
        <v>587</v>
      </c>
      <c r="AQ589" s="1">
        <v>3</v>
      </c>
    </row>
    <row r="590" spans="1:43" x14ac:dyDescent="0.2">
      <c r="A590" s="1" t="s">
        <v>681</v>
      </c>
      <c r="B590" s="1" t="s">
        <v>1273</v>
      </c>
      <c r="C590" s="1" t="s">
        <v>1382</v>
      </c>
      <c r="D590" s="1" t="s">
        <v>1725</v>
      </c>
      <c r="E590" s="3">
        <v>61.9</v>
      </c>
      <c r="F590" s="3">
        <f t="shared" si="29"/>
        <v>216.85555555555555</v>
      </c>
      <c r="G590" s="3">
        <f>SUM(Table39[[#This Row],[RN Hours Contract (W/ Admin, DON)]], Table39[[#This Row],[LPN Contract Hours (w/ Admin)]], Table39[[#This Row],[CNA/NA/Med Aide Contract Hours]])</f>
        <v>9.2166666666666668</v>
      </c>
      <c r="H590" s="4">
        <f>Table39[[#This Row],[Total Contract Hours]]/Table39[[#This Row],[Total Hours Nurse Staffing]]</f>
        <v>4.2501409028026849E-2</v>
      </c>
      <c r="I590" s="3">
        <f>SUM(Table39[[#This Row],[RN Hours]], Table39[[#This Row],[RN Admin Hours]], Table39[[#This Row],[RN DON Hours]])</f>
        <v>50.327777777777783</v>
      </c>
      <c r="J590" s="3">
        <f t="shared" si="27"/>
        <v>0</v>
      </c>
      <c r="K590" s="4">
        <f>Table39[[#This Row],[RN Hours Contract (W/ Admin, DON)]]/Table39[[#This Row],[RN Hours (w/ Admin, DON)]]</f>
        <v>0</v>
      </c>
      <c r="L590" s="3">
        <v>28.222222222222221</v>
      </c>
      <c r="M590" s="3">
        <v>0</v>
      </c>
      <c r="N590" s="4">
        <f>Table39[[#This Row],[RN Hours Contract]]/Table39[[#This Row],[RN Hours]]</f>
        <v>0</v>
      </c>
      <c r="O590" s="3">
        <v>18.905555555555555</v>
      </c>
      <c r="P590" s="3">
        <v>0</v>
      </c>
      <c r="Q590" s="4">
        <f>Table39[[#This Row],[RN Admin Hours Contract]]/Table39[[#This Row],[RN Admin Hours]]</f>
        <v>0</v>
      </c>
      <c r="R590" s="3">
        <v>3.2</v>
      </c>
      <c r="S590" s="3">
        <v>0</v>
      </c>
      <c r="T590" s="4">
        <f>Table39[[#This Row],[RN DON Hours Contract]]/Table39[[#This Row],[RN DON Hours]]</f>
        <v>0</v>
      </c>
      <c r="U590" s="3">
        <f>SUM(Table39[[#This Row],[LPN Hours]], Table39[[#This Row],[LPN Admin Hours]])</f>
        <v>58.891666666666666</v>
      </c>
      <c r="V590" s="3">
        <f>Table39[[#This Row],[LPN Hours Contract]]+Table39[[#This Row],[LPN Admin Hours Contract]]</f>
        <v>2.1333333333333333</v>
      </c>
      <c r="W590" s="4">
        <f t="shared" si="28"/>
        <v>3.6224706381774448E-2</v>
      </c>
      <c r="X590" s="3">
        <v>58.891666666666666</v>
      </c>
      <c r="Y590" s="3">
        <v>2.1333333333333333</v>
      </c>
      <c r="Z590" s="4">
        <f>Table39[[#This Row],[LPN Hours Contract]]/Table39[[#This Row],[LPN Hours]]</f>
        <v>3.6224706381774448E-2</v>
      </c>
      <c r="AA590" s="3">
        <v>0</v>
      </c>
      <c r="AB590" s="3">
        <v>0</v>
      </c>
      <c r="AC590" s="4">
        <v>0</v>
      </c>
      <c r="AD590" s="3">
        <f>SUM(Table39[[#This Row],[CNA Hours]], Table39[[#This Row],[NA in Training Hours]], Table39[[#This Row],[Med Aide/Tech Hours]])</f>
        <v>107.63611111111111</v>
      </c>
      <c r="AE590" s="3">
        <f>SUM(Table39[[#This Row],[CNA Hours Contract]], Table39[[#This Row],[NA in Training Hours Contract]], Table39[[#This Row],[Med Aide/Tech Hours Contract]])</f>
        <v>7.083333333333333</v>
      </c>
      <c r="AF590" s="4">
        <f>Table39[[#This Row],[CNA/NA/Med Aide Contract Hours]]/Table39[[#This Row],[Total CNA, NA in Training, Med Aide/Tech Hours]]</f>
        <v>6.5808149887739045E-2</v>
      </c>
      <c r="AG590" s="3">
        <v>107.63611111111111</v>
      </c>
      <c r="AH590" s="3">
        <v>7.083333333333333</v>
      </c>
      <c r="AI590" s="4">
        <f>Table39[[#This Row],[CNA Hours Contract]]/Table39[[#This Row],[CNA Hours]]</f>
        <v>6.5808149887739045E-2</v>
      </c>
      <c r="AJ590" s="3">
        <v>0</v>
      </c>
      <c r="AK590" s="3">
        <v>0</v>
      </c>
      <c r="AL590" s="4">
        <v>0</v>
      </c>
      <c r="AM590" s="3">
        <v>0</v>
      </c>
      <c r="AN590" s="3">
        <v>0</v>
      </c>
      <c r="AO590" s="4">
        <v>0</v>
      </c>
      <c r="AP590" s="1" t="s">
        <v>588</v>
      </c>
      <c r="AQ590" s="1">
        <v>3</v>
      </c>
    </row>
    <row r="591" spans="1:43" x14ac:dyDescent="0.2">
      <c r="A591" s="1" t="s">
        <v>681</v>
      </c>
      <c r="B591" s="1" t="s">
        <v>1274</v>
      </c>
      <c r="C591" s="1" t="s">
        <v>1366</v>
      </c>
      <c r="D591" s="1" t="s">
        <v>1724</v>
      </c>
      <c r="E591" s="3">
        <v>81.36666666666666</v>
      </c>
      <c r="F591" s="3">
        <f t="shared" si="29"/>
        <v>285.26855555555557</v>
      </c>
      <c r="G591" s="3">
        <f>SUM(Table39[[#This Row],[RN Hours Contract (W/ Admin, DON)]], Table39[[#This Row],[LPN Contract Hours (w/ Admin)]], Table39[[#This Row],[CNA/NA/Med Aide Contract Hours]])</f>
        <v>11.79911111111111</v>
      </c>
      <c r="H591" s="4">
        <f>Table39[[#This Row],[Total Contract Hours]]/Table39[[#This Row],[Total Hours Nurse Staffing]]</f>
        <v>4.136141499413612E-2</v>
      </c>
      <c r="I591" s="3">
        <f>SUM(Table39[[#This Row],[RN Hours]], Table39[[#This Row],[RN Admin Hours]], Table39[[#This Row],[RN DON Hours]])</f>
        <v>62.711111111111109</v>
      </c>
      <c r="J591" s="3">
        <f t="shared" si="27"/>
        <v>0</v>
      </c>
      <c r="K591" s="4">
        <f>Table39[[#This Row],[RN Hours Contract (W/ Admin, DON)]]/Table39[[#This Row],[RN Hours (w/ Admin, DON)]]</f>
        <v>0</v>
      </c>
      <c r="L591" s="3">
        <v>34.12222222222222</v>
      </c>
      <c r="M591" s="3">
        <v>0</v>
      </c>
      <c r="N591" s="4">
        <f>Table39[[#This Row],[RN Hours Contract]]/Table39[[#This Row],[RN Hours]]</f>
        <v>0</v>
      </c>
      <c r="O591" s="3">
        <v>23.555555555555557</v>
      </c>
      <c r="P591" s="3">
        <v>0</v>
      </c>
      <c r="Q591" s="4">
        <f>Table39[[#This Row],[RN Admin Hours Contract]]/Table39[[#This Row],[RN Admin Hours]]</f>
        <v>0</v>
      </c>
      <c r="R591" s="3">
        <v>5.0333333333333332</v>
      </c>
      <c r="S591" s="3">
        <v>0</v>
      </c>
      <c r="T591" s="4">
        <f>Table39[[#This Row],[RN DON Hours Contract]]/Table39[[#This Row],[RN DON Hours]]</f>
        <v>0</v>
      </c>
      <c r="U591" s="3">
        <f>SUM(Table39[[#This Row],[LPN Hours]], Table39[[#This Row],[LPN Admin Hours]])</f>
        <v>78.352888888888899</v>
      </c>
      <c r="V591" s="3">
        <f>Table39[[#This Row],[LPN Hours Contract]]+Table39[[#This Row],[LPN Admin Hours Contract]]</f>
        <v>3.0389999999999997</v>
      </c>
      <c r="W591" s="4">
        <f t="shared" si="28"/>
        <v>3.8786061919293902E-2</v>
      </c>
      <c r="X591" s="3">
        <v>73.00566666666667</v>
      </c>
      <c r="Y591" s="3">
        <v>3.0389999999999997</v>
      </c>
      <c r="Z591" s="4">
        <f>Table39[[#This Row],[LPN Hours Contract]]/Table39[[#This Row],[LPN Hours]]</f>
        <v>4.1626905673988773E-2</v>
      </c>
      <c r="AA591" s="3">
        <v>5.3472222222222223</v>
      </c>
      <c r="AB591" s="3">
        <v>0</v>
      </c>
      <c r="AC591" s="4">
        <f>Table39[[#This Row],[LPN Admin Hours Contract]]/Table39[[#This Row],[LPN Admin Hours]]</f>
        <v>0</v>
      </c>
      <c r="AD591" s="3">
        <f>SUM(Table39[[#This Row],[CNA Hours]], Table39[[#This Row],[NA in Training Hours]], Table39[[#This Row],[Med Aide/Tech Hours]])</f>
        <v>144.20455555555554</v>
      </c>
      <c r="AE591" s="3">
        <f>SUM(Table39[[#This Row],[CNA Hours Contract]], Table39[[#This Row],[NA in Training Hours Contract]], Table39[[#This Row],[Med Aide/Tech Hours Contract]])</f>
        <v>8.7601111111111098</v>
      </c>
      <c r="AF591" s="4">
        <f>Table39[[#This Row],[CNA/NA/Med Aide Contract Hours]]/Table39[[#This Row],[Total CNA, NA in Training, Med Aide/Tech Hours]]</f>
        <v>6.0747811172555032E-2</v>
      </c>
      <c r="AG591" s="3">
        <v>144.20455555555554</v>
      </c>
      <c r="AH591" s="3">
        <v>8.7601111111111098</v>
      </c>
      <c r="AI591" s="4">
        <f>Table39[[#This Row],[CNA Hours Contract]]/Table39[[#This Row],[CNA Hours]]</f>
        <v>6.0747811172555032E-2</v>
      </c>
      <c r="AJ591" s="3">
        <v>0</v>
      </c>
      <c r="AK591" s="3">
        <v>0</v>
      </c>
      <c r="AL591" s="4">
        <v>0</v>
      </c>
      <c r="AM591" s="3">
        <v>0</v>
      </c>
      <c r="AN591" s="3">
        <v>0</v>
      </c>
      <c r="AO591" s="4">
        <v>0</v>
      </c>
      <c r="AP591" s="1" t="s">
        <v>589</v>
      </c>
      <c r="AQ591" s="1">
        <v>3</v>
      </c>
    </row>
    <row r="592" spans="1:43" x14ac:dyDescent="0.2">
      <c r="A592" s="1" t="s">
        <v>681</v>
      </c>
      <c r="B592" s="1" t="s">
        <v>1275</v>
      </c>
      <c r="C592" s="1" t="s">
        <v>1579</v>
      </c>
      <c r="D592" s="1" t="s">
        <v>1747</v>
      </c>
      <c r="E592" s="3">
        <v>63.088888888888889</v>
      </c>
      <c r="F592" s="3">
        <f t="shared" si="29"/>
        <v>241.87433333333334</v>
      </c>
      <c r="G592" s="3">
        <f>SUM(Table39[[#This Row],[RN Hours Contract (W/ Admin, DON)]], Table39[[#This Row],[LPN Contract Hours (w/ Admin)]], Table39[[#This Row],[CNA/NA/Med Aide Contract Hours]])</f>
        <v>7.6271111111111125</v>
      </c>
      <c r="H592" s="4">
        <f>Table39[[#This Row],[Total Contract Hours]]/Table39[[#This Row],[Total Hours Nurse Staffing]]</f>
        <v>3.1533362825232024E-2</v>
      </c>
      <c r="I592" s="3">
        <f>SUM(Table39[[#This Row],[RN Hours]], Table39[[#This Row],[RN Admin Hours]], Table39[[#This Row],[RN DON Hours]])</f>
        <v>58.213888888888889</v>
      </c>
      <c r="J592" s="3">
        <f t="shared" si="27"/>
        <v>8.8888888888888892E-2</v>
      </c>
      <c r="K592" s="4">
        <f>Table39[[#This Row],[RN Hours Contract (W/ Admin, DON)]]/Table39[[#This Row],[RN Hours (w/ Admin, DON)]]</f>
        <v>1.5269361072672617E-3</v>
      </c>
      <c r="L592" s="3">
        <v>26.944444444444443</v>
      </c>
      <c r="M592" s="3">
        <v>8.8888888888888892E-2</v>
      </c>
      <c r="N592" s="4">
        <f>Table39[[#This Row],[RN Hours Contract]]/Table39[[#This Row],[RN Hours]]</f>
        <v>3.2989690721649486E-3</v>
      </c>
      <c r="O592" s="3">
        <v>25.219444444444445</v>
      </c>
      <c r="P592" s="3">
        <v>0</v>
      </c>
      <c r="Q592" s="4">
        <f>Table39[[#This Row],[RN Admin Hours Contract]]/Table39[[#This Row],[RN Admin Hours]]</f>
        <v>0</v>
      </c>
      <c r="R592" s="3">
        <v>6.05</v>
      </c>
      <c r="S592" s="3">
        <v>0</v>
      </c>
      <c r="T592" s="4">
        <f>Table39[[#This Row],[RN DON Hours Contract]]/Table39[[#This Row],[RN DON Hours]]</f>
        <v>0</v>
      </c>
      <c r="U592" s="3">
        <f>SUM(Table39[[#This Row],[LPN Hours]], Table39[[#This Row],[LPN Admin Hours]])</f>
        <v>67.097222222222229</v>
      </c>
      <c r="V592" s="3">
        <f>Table39[[#This Row],[LPN Hours Contract]]+Table39[[#This Row],[LPN Admin Hours Contract]]</f>
        <v>1.1583333333333334</v>
      </c>
      <c r="W592" s="4">
        <f t="shared" si="28"/>
        <v>1.7263506520389153E-2</v>
      </c>
      <c r="X592" s="3">
        <v>58.894555555555556</v>
      </c>
      <c r="Y592" s="3">
        <v>1.1583333333333334</v>
      </c>
      <c r="Z592" s="4">
        <f>Table39[[#This Row],[LPN Hours Contract]]/Table39[[#This Row],[LPN Hours]]</f>
        <v>1.9667918747441285E-2</v>
      </c>
      <c r="AA592" s="3">
        <v>8.2026666666666674</v>
      </c>
      <c r="AB592" s="3">
        <v>0</v>
      </c>
      <c r="AC592" s="4">
        <f>Table39[[#This Row],[LPN Admin Hours Contract]]/Table39[[#This Row],[LPN Admin Hours]]</f>
        <v>0</v>
      </c>
      <c r="AD592" s="3">
        <f>SUM(Table39[[#This Row],[CNA Hours]], Table39[[#This Row],[NA in Training Hours]], Table39[[#This Row],[Med Aide/Tech Hours]])</f>
        <v>116.56322222222222</v>
      </c>
      <c r="AE592" s="3">
        <f>SUM(Table39[[#This Row],[CNA Hours Contract]], Table39[[#This Row],[NA in Training Hours Contract]], Table39[[#This Row],[Med Aide/Tech Hours Contract]])</f>
        <v>6.3798888888888898</v>
      </c>
      <c r="AF592" s="4">
        <f>Table39[[#This Row],[CNA/NA/Med Aide Contract Hours]]/Table39[[#This Row],[Total CNA, NA in Training, Med Aide/Tech Hours]]</f>
        <v>5.4733292090415414E-2</v>
      </c>
      <c r="AG592" s="3">
        <v>116.56322222222222</v>
      </c>
      <c r="AH592" s="3">
        <v>6.3798888888888898</v>
      </c>
      <c r="AI592" s="4">
        <f>Table39[[#This Row],[CNA Hours Contract]]/Table39[[#This Row],[CNA Hours]]</f>
        <v>5.4733292090415414E-2</v>
      </c>
      <c r="AJ592" s="3">
        <v>0</v>
      </c>
      <c r="AK592" s="3">
        <v>0</v>
      </c>
      <c r="AL592" s="4">
        <v>0</v>
      </c>
      <c r="AM592" s="3">
        <v>0</v>
      </c>
      <c r="AN592" s="3">
        <v>0</v>
      </c>
      <c r="AO592" s="4">
        <v>0</v>
      </c>
      <c r="AP592" s="1" t="s">
        <v>590</v>
      </c>
      <c r="AQ592" s="1">
        <v>3</v>
      </c>
    </row>
    <row r="593" spans="1:43" x14ac:dyDescent="0.2">
      <c r="A593" s="1" t="s">
        <v>681</v>
      </c>
      <c r="B593" s="1" t="s">
        <v>1276</v>
      </c>
      <c r="C593" s="1" t="s">
        <v>1551</v>
      </c>
      <c r="D593" s="1" t="s">
        <v>1709</v>
      </c>
      <c r="E593" s="3">
        <v>111.97777777777777</v>
      </c>
      <c r="F593" s="3">
        <f t="shared" si="29"/>
        <v>372.64444444444439</v>
      </c>
      <c r="G593" s="3">
        <f>SUM(Table39[[#This Row],[RN Hours Contract (W/ Admin, DON)]], Table39[[#This Row],[LPN Contract Hours (w/ Admin)]], Table39[[#This Row],[CNA/NA/Med Aide Contract Hours]])</f>
        <v>0</v>
      </c>
      <c r="H593" s="4">
        <f>Table39[[#This Row],[Total Contract Hours]]/Table39[[#This Row],[Total Hours Nurse Staffing]]</f>
        <v>0</v>
      </c>
      <c r="I593" s="3">
        <f>SUM(Table39[[#This Row],[RN Hours]], Table39[[#This Row],[RN Admin Hours]], Table39[[#This Row],[RN DON Hours]])</f>
        <v>79.099999999999994</v>
      </c>
      <c r="J593" s="3">
        <f t="shared" si="27"/>
        <v>0</v>
      </c>
      <c r="K593" s="4">
        <f>Table39[[#This Row],[RN Hours Contract (W/ Admin, DON)]]/Table39[[#This Row],[RN Hours (w/ Admin, DON)]]</f>
        <v>0</v>
      </c>
      <c r="L593" s="3">
        <v>49.988888888888887</v>
      </c>
      <c r="M593" s="3">
        <v>0</v>
      </c>
      <c r="N593" s="4">
        <f>Table39[[#This Row],[RN Hours Contract]]/Table39[[#This Row],[RN Hours]]</f>
        <v>0</v>
      </c>
      <c r="O593" s="3">
        <v>23.511111111111113</v>
      </c>
      <c r="P593" s="3">
        <v>0</v>
      </c>
      <c r="Q593" s="4">
        <f>Table39[[#This Row],[RN Admin Hours Contract]]/Table39[[#This Row],[RN Admin Hours]]</f>
        <v>0</v>
      </c>
      <c r="R593" s="3">
        <v>5.6</v>
      </c>
      <c r="S593" s="3">
        <v>0</v>
      </c>
      <c r="T593" s="4">
        <f>Table39[[#This Row],[RN DON Hours Contract]]/Table39[[#This Row],[RN DON Hours]]</f>
        <v>0</v>
      </c>
      <c r="U593" s="3">
        <f>SUM(Table39[[#This Row],[LPN Hours]], Table39[[#This Row],[LPN Admin Hours]])</f>
        <v>98.855555555555554</v>
      </c>
      <c r="V593" s="3">
        <f>Table39[[#This Row],[LPN Hours Contract]]+Table39[[#This Row],[LPN Admin Hours Contract]]</f>
        <v>0</v>
      </c>
      <c r="W593" s="4">
        <f t="shared" si="28"/>
        <v>0</v>
      </c>
      <c r="X593" s="3">
        <v>95.477777777777774</v>
      </c>
      <c r="Y593" s="3">
        <v>0</v>
      </c>
      <c r="Z593" s="4">
        <f>Table39[[#This Row],[LPN Hours Contract]]/Table39[[#This Row],[LPN Hours]]</f>
        <v>0</v>
      </c>
      <c r="AA593" s="3">
        <v>3.3777777777777778</v>
      </c>
      <c r="AB593" s="3">
        <v>0</v>
      </c>
      <c r="AC593" s="4">
        <f>Table39[[#This Row],[LPN Admin Hours Contract]]/Table39[[#This Row],[LPN Admin Hours]]</f>
        <v>0</v>
      </c>
      <c r="AD593" s="3">
        <f>SUM(Table39[[#This Row],[CNA Hours]], Table39[[#This Row],[NA in Training Hours]], Table39[[#This Row],[Med Aide/Tech Hours]])</f>
        <v>194.68888888888887</v>
      </c>
      <c r="AE593" s="3">
        <f>SUM(Table39[[#This Row],[CNA Hours Contract]], Table39[[#This Row],[NA in Training Hours Contract]], Table39[[#This Row],[Med Aide/Tech Hours Contract]])</f>
        <v>0</v>
      </c>
      <c r="AF593" s="4">
        <f>Table39[[#This Row],[CNA/NA/Med Aide Contract Hours]]/Table39[[#This Row],[Total CNA, NA in Training, Med Aide/Tech Hours]]</f>
        <v>0</v>
      </c>
      <c r="AG593" s="3">
        <v>191.29166666666666</v>
      </c>
      <c r="AH593" s="3">
        <v>0</v>
      </c>
      <c r="AI593" s="4">
        <f>Table39[[#This Row],[CNA Hours Contract]]/Table39[[#This Row],[CNA Hours]]</f>
        <v>0</v>
      </c>
      <c r="AJ593" s="3">
        <v>0</v>
      </c>
      <c r="AK593" s="3">
        <v>0</v>
      </c>
      <c r="AL593" s="4">
        <v>0</v>
      </c>
      <c r="AM593" s="3">
        <v>3.3972222222222221</v>
      </c>
      <c r="AN593" s="3">
        <v>0</v>
      </c>
      <c r="AO593" s="4">
        <f>Table39[[#This Row],[Med Aide/Tech Hours Contract]]/Table39[[#This Row],[Med Aide/Tech Hours]]</f>
        <v>0</v>
      </c>
      <c r="AP593" s="1" t="s">
        <v>591</v>
      </c>
      <c r="AQ593" s="1">
        <v>3</v>
      </c>
    </row>
    <row r="594" spans="1:43" x14ac:dyDescent="0.2">
      <c r="A594" s="1" t="s">
        <v>681</v>
      </c>
      <c r="B594" s="1" t="s">
        <v>1277</v>
      </c>
      <c r="C594" s="1" t="s">
        <v>1471</v>
      </c>
      <c r="D594" s="1" t="s">
        <v>1716</v>
      </c>
      <c r="E594" s="3">
        <v>71.411111111111111</v>
      </c>
      <c r="F594" s="3">
        <f t="shared" si="29"/>
        <v>315.96388888888885</v>
      </c>
      <c r="G594" s="3">
        <f>SUM(Table39[[#This Row],[RN Hours Contract (W/ Admin, DON)]], Table39[[#This Row],[LPN Contract Hours (w/ Admin)]], Table39[[#This Row],[CNA/NA/Med Aide Contract Hours]])</f>
        <v>11.588888888888889</v>
      </c>
      <c r="H594" s="4">
        <f>Table39[[#This Row],[Total Contract Hours]]/Table39[[#This Row],[Total Hours Nurse Staffing]]</f>
        <v>3.6677890405900818E-2</v>
      </c>
      <c r="I594" s="3">
        <f>SUM(Table39[[#This Row],[RN Hours]], Table39[[#This Row],[RN Admin Hours]], Table39[[#This Row],[RN DON Hours]])</f>
        <v>68.24166666666666</v>
      </c>
      <c r="J594" s="3">
        <f t="shared" si="27"/>
        <v>0.85</v>
      </c>
      <c r="K594" s="4">
        <f>Table39[[#This Row],[RN Hours Contract (W/ Admin, DON)]]/Table39[[#This Row],[RN Hours (w/ Admin, DON)]]</f>
        <v>1.2455733300769326E-2</v>
      </c>
      <c r="L594" s="3">
        <v>53.763888888888886</v>
      </c>
      <c r="M594" s="3">
        <v>0.85</v>
      </c>
      <c r="N594" s="4">
        <f>Table39[[#This Row],[RN Hours Contract]]/Table39[[#This Row],[RN Hours]]</f>
        <v>1.5809868251097908E-2</v>
      </c>
      <c r="O594" s="3">
        <v>8.6666666666666661</v>
      </c>
      <c r="P594" s="3">
        <v>0</v>
      </c>
      <c r="Q594" s="4">
        <f>Table39[[#This Row],[RN Admin Hours Contract]]/Table39[[#This Row],[RN Admin Hours]]</f>
        <v>0</v>
      </c>
      <c r="R594" s="3">
        <v>5.8111111111111109</v>
      </c>
      <c r="S594" s="3">
        <v>0</v>
      </c>
      <c r="T594" s="4">
        <f>Table39[[#This Row],[RN DON Hours Contract]]/Table39[[#This Row],[RN DON Hours]]</f>
        <v>0</v>
      </c>
      <c r="U594" s="3">
        <f>SUM(Table39[[#This Row],[LPN Hours]], Table39[[#This Row],[LPN Admin Hours]])</f>
        <v>75.352777777777774</v>
      </c>
      <c r="V594" s="3">
        <f>Table39[[#This Row],[LPN Hours Contract]]+Table39[[#This Row],[LPN Admin Hours Contract]]</f>
        <v>3.625</v>
      </c>
      <c r="W594" s="4">
        <f t="shared" si="28"/>
        <v>4.8107052014598008E-2</v>
      </c>
      <c r="X594" s="3">
        <v>69.461111111111109</v>
      </c>
      <c r="Y594" s="3">
        <v>3.625</v>
      </c>
      <c r="Z594" s="4">
        <f>Table39[[#This Row],[LPN Hours Contract]]/Table39[[#This Row],[LPN Hours]]</f>
        <v>5.218747500599856E-2</v>
      </c>
      <c r="AA594" s="3">
        <v>5.8916666666666666</v>
      </c>
      <c r="AB594" s="3">
        <v>0</v>
      </c>
      <c r="AC594" s="4">
        <f>Table39[[#This Row],[LPN Admin Hours Contract]]/Table39[[#This Row],[LPN Admin Hours]]</f>
        <v>0</v>
      </c>
      <c r="AD594" s="3">
        <f>SUM(Table39[[#This Row],[CNA Hours]], Table39[[#This Row],[NA in Training Hours]], Table39[[#This Row],[Med Aide/Tech Hours]])</f>
        <v>172.36944444444444</v>
      </c>
      <c r="AE594" s="3">
        <f>SUM(Table39[[#This Row],[CNA Hours Contract]], Table39[[#This Row],[NA in Training Hours Contract]], Table39[[#This Row],[Med Aide/Tech Hours Contract]])</f>
        <v>7.1138888888888889</v>
      </c>
      <c r="AF594" s="4">
        <f>Table39[[#This Row],[CNA/NA/Med Aide Contract Hours]]/Table39[[#This Row],[Total CNA, NA in Training, Med Aide/Tech Hours]]</f>
        <v>4.1271171417981402E-2</v>
      </c>
      <c r="AG594" s="3">
        <v>162.15277777777777</v>
      </c>
      <c r="AH594" s="3">
        <v>7.1138888888888889</v>
      </c>
      <c r="AI594" s="4">
        <f>Table39[[#This Row],[CNA Hours Contract]]/Table39[[#This Row],[CNA Hours]]</f>
        <v>4.3871520342612422E-2</v>
      </c>
      <c r="AJ594" s="3">
        <v>10.216666666666667</v>
      </c>
      <c r="AK594" s="3">
        <v>0</v>
      </c>
      <c r="AL594" s="4">
        <f>Table39[[#This Row],[NA in Training Hours Contract]]/Table39[[#This Row],[NA in Training Hours]]</f>
        <v>0</v>
      </c>
      <c r="AM594" s="3">
        <v>0</v>
      </c>
      <c r="AN594" s="3">
        <v>0</v>
      </c>
      <c r="AO594" s="4">
        <v>0</v>
      </c>
      <c r="AP594" s="1" t="s">
        <v>592</v>
      </c>
      <c r="AQ594" s="1">
        <v>3</v>
      </c>
    </row>
    <row r="595" spans="1:43" x14ac:dyDescent="0.2">
      <c r="A595" s="1" t="s">
        <v>681</v>
      </c>
      <c r="B595" s="1" t="s">
        <v>1278</v>
      </c>
      <c r="C595" s="1" t="s">
        <v>1365</v>
      </c>
      <c r="D595" s="1" t="s">
        <v>1711</v>
      </c>
      <c r="E595" s="3">
        <v>33.155555555555559</v>
      </c>
      <c r="F595" s="3">
        <f t="shared" si="29"/>
        <v>164.48688888888887</v>
      </c>
      <c r="G595" s="3">
        <f>SUM(Table39[[#This Row],[RN Hours Contract (W/ Admin, DON)]], Table39[[#This Row],[LPN Contract Hours (w/ Admin)]], Table39[[#This Row],[CNA/NA/Med Aide Contract Hours]])</f>
        <v>21.991666666666667</v>
      </c>
      <c r="H595" s="4">
        <f>Table39[[#This Row],[Total Contract Hours]]/Table39[[#This Row],[Total Hours Nurse Staffing]]</f>
        <v>0.13369859941555629</v>
      </c>
      <c r="I595" s="3">
        <f>SUM(Table39[[#This Row],[RN Hours]], Table39[[#This Row],[RN Admin Hours]], Table39[[#This Row],[RN DON Hours]])</f>
        <v>40.050000000000004</v>
      </c>
      <c r="J595" s="3">
        <f t="shared" si="27"/>
        <v>2.4611111111111112</v>
      </c>
      <c r="K595" s="4">
        <f>Table39[[#This Row],[RN Hours Contract (W/ Admin, DON)]]/Table39[[#This Row],[RN Hours (w/ Admin, DON)]]</f>
        <v>6.1450964072686916E-2</v>
      </c>
      <c r="L595" s="3">
        <v>29.277777777777779</v>
      </c>
      <c r="M595" s="3">
        <v>2.4611111111111112</v>
      </c>
      <c r="N595" s="4">
        <f>Table39[[#This Row],[RN Hours Contract]]/Table39[[#This Row],[RN Hours]]</f>
        <v>8.4060721062618596E-2</v>
      </c>
      <c r="O595" s="3">
        <v>5.083333333333333</v>
      </c>
      <c r="P595" s="3">
        <v>0</v>
      </c>
      <c r="Q595" s="4">
        <f>Table39[[#This Row],[RN Admin Hours Contract]]/Table39[[#This Row],[RN Admin Hours]]</f>
        <v>0</v>
      </c>
      <c r="R595" s="3">
        <v>5.6888888888888891</v>
      </c>
      <c r="S595" s="3">
        <v>0</v>
      </c>
      <c r="T595" s="4">
        <f>Table39[[#This Row],[RN DON Hours Contract]]/Table39[[#This Row],[RN DON Hours]]</f>
        <v>0</v>
      </c>
      <c r="U595" s="3">
        <f>SUM(Table39[[#This Row],[LPN Hours]], Table39[[#This Row],[LPN Admin Hours]])</f>
        <v>36.972222222222221</v>
      </c>
      <c r="V595" s="3">
        <f>Table39[[#This Row],[LPN Hours Contract]]+Table39[[#This Row],[LPN Admin Hours Contract]]</f>
        <v>4.7444444444444445</v>
      </c>
      <c r="W595" s="4">
        <f t="shared" si="28"/>
        <v>0.12832456799398947</v>
      </c>
      <c r="X595" s="3">
        <v>31.461111111111112</v>
      </c>
      <c r="Y595" s="3">
        <v>4.7444444444444445</v>
      </c>
      <c r="Z595" s="4">
        <f>Table39[[#This Row],[LPN Hours Contract]]/Table39[[#This Row],[LPN Hours]]</f>
        <v>0.15080346106304079</v>
      </c>
      <c r="AA595" s="3">
        <v>5.5111111111111111</v>
      </c>
      <c r="AB595" s="3">
        <v>0</v>
      </c>
      <c r="AC595" s="4">
        <f>Table39[[#This Row],[LPN Admin Hours Contract]]/Table39[[#This Row],[LPN Admin Hours]]</f>
        <v>0</v>
      </c>
      <c r="AD595" s="3">
        <f>SUM(Table39[[#This Row],[CNA Hours]], Table39[[#This Row],[NA in Training Hours]], Table39[[#This Row],[Med Aide/Tech Hours]])</f>
        <v>87.464666666666659</v>
      </c>
      <c r="AE595" s="3">
        <f>SUM(Table39[[#This Row],[CNA Hours Contract]], Table39[[#This Row],[NA in Training Hours Contract]], Table39[[#This Row],[Med Aide/Tech Hours Contract]])</f>
        <v>14.786111111111111</v>
      </c>
      <c r="AF595" s="4">
        <f>Table39[[#This Row],[CNA/NA/Med Aide Contract Hours]]/Table39[[#This Row],[Total CNA, NA in Training, Med Aide/Tech Hours]]</f>
        <v>0.1690523919500192</v>
      </c>
      <c r="AG595" s="3">
        <v>87.464666666666659</v>
      </c>
      <c r="AH595" s="3">
        <v>14.786111111111111</v>
      </c>
      <c r="AI595" s="4">
        <f>Table39[[#This Row],[CNA Hours Contract]]/Table39[[#This Row],[CNA Hours]]</f>
        <v>0.1690523919500192</v>
      </c>
      <c r="AJ595" s="3">
        <v>0</v>
      </c>
      <c r="AK595" s="3">
        <v>0</v>
      </c>
      <c r="AL595" s="4">
        <v>0</v>
      </c>
      <c r="AM595" s="3">
        <v>0</v>
      </c>
      <c r="AN595" s="3">
        <v>0</v>
      </c>
      <c r="AO595" s="4">
        <v>0</v>
      </c>
      <c r="AP595" s="1" t="s">
        <v>593</v>
      </c>
      <c r="AQ595" s="1">
        <v>3</v>
      </c>
    </row>
    <row r="596" spans="1:43" x14ac:dyDescent="0.2">
      <c r="A596" s="1" t="s">
        <v>681</v>
      </c>
      <c r="B596" s="1" t="s">
        <v>1279</v>
      </c>
      <c r="C596" s="1" t="s">
        <v>1554</v>
      </c>
      <c r="D596" s="1" t="s">
        <v>1688</v>
      </c>
      <c r="E596" s="3">
        <v>22.766666666666666</v>
      </c>
      <c r="F596" s="3">
        <f t="shared" si="29"/>
        <v>157.10833333333335</v>
      </c>
      <c r="G596" s="3">
        <f>SUM(Table39[[#This Row],[RN Hours Contract (W/ Admin, DON)]], Table39[[#This Row],[LPN Contract Hours (w/ Admin)]], Table39[[#This Row],[CNA/NA/Med Aide Contract Hours]])</f>
        <v>0</v>
      </c>
      <c r="H596" s="4">
        <f>Table39[[#This Row],[Total Contract Hours]]/Table39[[#This Row],[Total Hours Nurse Staffing]]</f>
        <v>0</v>
      </c>
      <c r="I596" s="3">
        <f>SUM(Table39[[#This Row],[RN Hours]], Table39[[#This Row],[RN Admin Hours]], Table39[[#This Row],[RN DON Hours]])</f>
        <v>70.219444444444434</v>
      </c>
      <c r="J596" s="3">
        <f t="shared" si="27"/>
        <v>0</v>
      </c>
      <c r="K596" s="4">
        <f>Table39[[#This Row],[RN Hours Contract (W/ Admin, DON)]]/Table39[[#This Row],[RN Hours (w/ Admin, DON)]]</f>
        <v>0</v>
      </c>
      <c r="L596" s="3">
        <v>62.041666666666664</v>
      </c>
      <c r="M596" s="3">
        <v>0</v>
      </c>
      <c r="N596" s="4">
        <f>Table39[[#This Row],[RN Hours Contract]]/Table39[[#This Row],[RN Hours]]</f>
        <v>0</v>
      </c>
      <c r="O596" s="3">
        <v>2.5777777777777779</v>
      </c>
      <c r="P596" s="3">
        <v>0</v>
      </c>
      <c r="Q596" s="4">
        <f>Table39[[#This Row],[RN Admin Hours Contract]]/Table39[[#This Row],[RN Admin Hours]]</f>
        <v>0</v>
      </c>
      <c r="R596" s="3">
        <v>5.6</v>
      </c>
      <c r="S596" s="3">
        <v>0</v>
      </c>
      <c r="T596" s="4">
        <f>Table39[[#This Row],[RN DON Hours Contract]]/Table39[[#This Row],[RN DON Hours]]</f>
        <v>0</v>
      </c>
      <c r="U596" s="3">
        <f>SUM(Table39[[#This Row],[LPN Hours]], Table39[[#This Row],[LPN Admin Hours]])</f>
        <v>2.6666666666666665</v>
      </c>
      <c r="V596" s="3">
        <f>Table39[[#This Row],[LPN Hours Contract]]+Table39[[#This Row],[LPN Admin Hours Contract]]</f>
        <v>0</v>
      </c>
      <c r="W596" s="4">
        <f t="shared" si="28"/>
        <v>0</v>
      </c>
      <c r="X596" s="3">
        <v>2.6666666666666665</v>
      </c>
      <c r="Y596" s="3">
        <v>0</v>
      </c>
      <c r="Z596" s="4">
        <f>Table39[[#This Row],[LPN Hours Contract]]/Table39[[#This Row],[LPN Hours]]</f>
        <v>0</v>
      </c>
      <c r="AA596" s="3">
        <v>0</v>
      </c>
      <c r="AB596" s="3">
        <v>0</v>
      </c>
      <c r="AC596" s="4">
        <v>0</v>
      </c>
      <c r="AD596" s="3">
        <f>SUM(Table39[[#This Row],[CNA Hours]], Table39[[#This Row],[NA in Training Hours]], Table39[[#This Row],[Med Aide/Tech Hours]])</f>
        <v>84.222222222222229</v>
      </c>
      <c r="AE596" s="3">
        <f>SUM(Table39[[#This Row],[CNA Hours Contract]], Table39[[#This Row],[NA in Training Hours Contract]], Table39[[#This Row],[Med Aide/Tech Hours Contract]])</f>
        <v>0</v>
      </c>
      <c r="AF596" s="4">
        <f>Table39[[#This Row],[CNA/NA/Med Aide Contract Hours]]/Table39[[#This Row],[Total CNA, NA in Training, Med Aide/Tech Hours]]</f>
        <v>0</v>
      </c>
      <c r="AG596" s="3">
        <v>84.222222222222229</v>
      </c>
      <c r="AH596" s="3">
        <v>0</v>
      </c>
      <c r="AI596" s="4">
        <f>Table39[[#This Row],[CNA Hours Contract]]/Table39[[#This Row],[CNA Hours]]</f>
        <v>0</v>
      </c>
      <c r="AJ596" s="3">
        <v>0</v>
      </c>
      <c r="AK596" s="3">
        <v>0</v>
      </c>
      <c r="AL596" s="4">
        <v>0</v>
      </c>
      <c r="AM596" s="3">
        <v>0</v>
      </c>
      <c r="AN596" s="3">
        <v>0</v>
      </c>
      <c r="AO596" s="4">
        <v>0</v>
      </c>
      <c r="AP596" s="1" t="s">
        <v>594</v>
      </c>
      <c r="AQ596" s="1">
        <v>3</v>
      </c>
    </row>
    <row r="597" spans="1:43" x14ac:dyDescent="0.2">
      <c r="A597" s="1" t="s">
        <v>681</v>
      </c>
      <c r="B597" s="1" t="s">
        <v>1280</v>
      </c>
      <c r="C597" s="1" t="s">
        <v>1443</v>
      </c>
      <c r="D597" s="1" t="s">
        <v>1727</v>
      </c>
      <c r="E597" s="3">
        <v>16.366666666666667</v>
      </c>
      <c r="F597" s="3">
        <f t="shared" si="29"/>
        <v>65</v>
      </c>
      <c r="G597" s="3">
        <f>SUM(Table39[[#This Row],[RN Hours Contract (W/ Admin, DON)]], Table39[[#This Row],[LPN Contract Hours (w/ Admin)]], Table39[[#This Row],[CNA/NA/Med Aide Contract Hours]])</f>
        <v>0</v>
      </c>
      <c r="H597" s="4">
        <f>Table39[[#This Row],[Total Contract Hours]]/Table39[[#This Row],[Total Hours Nurse Staffing]]</f>
        <v>0</v>
      </c>
      <c r="I597" s="3">
        <f>SUM(Table39[[#This Row],[RN Hours]], Table39[[#This Row],[RN Admin Hours]], Table39[[#This Row],[RN DON Hours]])</f>
        <v>49.56111111111111</v>
      </c>
      <c r="J597" s="3">
        <f t="shared" si="27"/>
        <v>0</v>
      </c>
      <c r="K597" s="4">
        <f>Table39[[#This Row],[RN Hours Contract (W/ Admin, DON)]]/Table39[[#This Row],[RN Hours (w/ Admin, DON)]]</f>
        <v>0</v>
      </c>
      <c r="L597" s="3">
        <v>44.138888888888886</v>
      </c>
      <c r="M597" s="3">
        <v>0</v>
      </c>
      <c r="N597" s="4">
        <f>Table39[[#This Row],[RN Hours Contract]]/Table39[[#This Row],[RN Hours]]</f>
        <v>0</v>
      </c>
      <c r="O597" s="3">
        <v>0</v>
      </c>
      <c r="P597" s="3">
        <v>0</v>
      </c>
      <c r="Q597" s="4">
        <v>0</v>
      </c>
      <c r="R597" s="3">
        <v>5.4222222222222225</v>
      </c>
      <c r="S597" s="3">
        <v>0</v>
      </c>
      <c r="T597" s="4">
        <f>Table39[[#This Row],[RN DON Hours Contract]]/Table39[[#This Row],[RN DON Hours]]</f>
        <v>0</v>
      </c>
      <c r="U597" s="3">
        <f>SUM(Table39[[#This Row],[LPN Hours]], Table39[[#This Row],[LPN Admin Hours]])</f>
        <v>0</v>
      </c>
      <c r="V597" s="3">
        <f>Table39[[#This Row],[LPN Hours Contract]]+Table39[[#This Row],[LPN Admin Hours Contract]]</f>
        <v>0</v>
      </c>
      <c r="W597" s="4">
        <v>0</v>
      </c>
      <c r="X597" s="3">
        <v>0</v>
      </c>
      <c r="Y597" s="3">
        <v>0</v>
      </c>
      <c r="Z597" s="4">
        <v>0</v>
      </c>
      <c r="AA597" s="3">
        <v>0</v>
      </c>
      <c r="AB597" s="3">
        <v>0</v>
      </c>
      <c r="AC597" s="4">
        <v>0</v>
      </c>
      <c r="AD597" s="3">
        <f>SUM(Table39[[#This Row],[CNA Hours]], Table39[[#This Row],[NA in Training Hours]], Table39[[#This Row],[Med Aide/Tech Hours]])</f>
        <v>15.438888888888888</v>
      </c>
      <c r="AE597" s="3">
        <f>SUM(Table39[[#This Row],[CNA Hours Contract]], Table39[[#This Row],[NA in Training Hours Contract]], Table39[[#This Row],[Med Aide/Tech Hours Contract]])</f>
        <v>0</v>
      </c>
      <c r="AF597" s="4">
        <f>Table39[[#This Row],[CNA/NA/Med Aide Contract Hours]]/Table39[[#This Row],[Total CNA, NA in Training, Med Aide/Tech Hours]]</f>
        <v>0</v>
      </c>
      <c r="AG597" s="3">
        <v>15.438888888888888</v>
      </c>
      <c r="AH597" s="3">
        <v>0</v>
      </c>
      <c r="AI597" s="4">
        <f>Table39[[#This Row],[CNA Hours Contract]]/Table39[[#This Row],[CNA Hours]]</f>
        <v>0</v>
      </c>
      <c r="AJ597" s="3">
        <v>0</v>
      </c>
      <c r="AK597" s="3">
        <v>0</v>
      </c>
      <c r="AL597" s="4">
        <v>0</v>
      </c>
      <c r="AM597" s="3">
        <v>0</v>
      </c>
      <c r="AN597" s="3">
        <v>0</v>
      </c>
      <c r="AO597" s="4">
        <v>0</v>
      </c>
      <c r="AP597" s="1" t="s">
        <v>595</v>
      </c>
      <c r="AQ597" s="1">
        <v>3</v>
      </c>
    </row>
    <row r="598" spans="1:43" x14ac:dyDescent="0.2">
      <c r="A598" s="1" t="s">
        <v>681</v>
      </c>
      <c r="B598" s="1" t="s">
        <v>1281</v>
      </c>
      <c r="C598" s="1" t="s">
        <v>1371</v>
      </c>
      <c r="D598" s="1" t="s">
        <v>1721</v>
      </c>
      <c r="E598" s="3">
        <v>91.066666666666663</v>
      </c>
      <c r="F598" s="3">
        <f t="shared" si="29"/>
        <v>296.75400000000002</v>
      </c>
      <c r="G598" s="3">
        <f>SUM(Table39[[#This Row],[RN Hours Contract (W/ Admin, DON)]], Table39[[#This Row],[LPN Contract Hours (w/ Admin)]], Table39[[#This Row],[CNA/NA/Med Aide Contract Hours]])</f>
        <v>53.498555555555555</v>
      </c>
      <c r="H598" s="4">
        <f>Table39[[#This Row],[Total Contract Hours]]/Table39[[#This Row],[Total Hours Nurse Staffing]]</f>
        <v>0.18027913880033816</v>
      </c>
      <c r="I598" s="3">
        <f>SUM(Table39[[#This Row],[RN Hours]], Table39[[#This Row],[RN Admin Hours]], Table39[[#This Row],[RN DON Hours]])</f>
        <v>77.821555555555548</v>
      </c>
      <c r="J598" s="3">
        <f t="shared" si="27"/>
        <v>23.46788888888889</v>
      </c>
      <c r="K598" s="4">
        <f>Table39[[#This Row],[RN Hours Contract (W/ Admin, DON)]]/Table39[[#This Row],[RN Hours (w/ Admin, DON)]]</f>
        <v>0.3015602646510393</v>
      </c>
      <c r="L598" s="3">
        <v>58.027666666666661</v>
      </c>
      <c r="M598" s="3">
        <v>23.112333333333336</v>
      </c>
      <c r="N598" s="4">
        <f>Table39[[#This Row],[RN Hours Contract]]/Table39[[#This Row],[RN Hours]]</f>
        <v>0.3982985127783874</v>
      </c>
      <c r="O598" s="3">
        <v>15.927222222222223</v>
      </c>
      <c r="P598" s="3">
        <v>0.35555555555555557</v>
      </c>
      <c r="Q598" s="4">
        <f>Table39[[#This Row],[RN Admin Hours Contract]]/Table39[[#This Row],[RN Admin Hours]]</f>
        <v>2.2323764344762635E-2</v>
      </c>
      <c r="R598" s="3">
        <v>3.8666666666666667</v>
      </c>
      <c r="S598" s="3">
        <v>0</v>
      </c>
      <c r="T598" s="4">
        <f>Table39[[#This Row],[RN DON Hours Contract]]/Table39[[#This Row],[RN DON Hours]]</f>
        <v>0</v>
      </c>
      <c r="U598" s="3">
        <f>SUM(Table39[[#This Row],[LPN Hours]], Table39[[#This Row],[LPN Admin Hours]])</f>
        <v>77.447444444444443</v>
      </c>
      <c r="V598" s="3">
        <f>Table39[[#This Row],[LPN Hours Contract]]+Table39[[#This Row],[LPN Admin Hours Contract]]</f>
        <v>22.159444444444443</v>
      </c>
      <c r="W598" s="4">
        <f t="shared" si="28"/>
        <v>0.28612234533239028</v>
      </c>
      <c r="X598" s="3">
        <v>77.447444444444443</v>
      </c>
      <c r="Y598" s="3">
        <v>22.159444444444443</v>
      </c>
      <c r="Z598" s="4">
        <f>Table39[[#This Row],[LPN Hours Contract]]/Table39[[#This Row],[LPN Hours]]</f>
        <v>0.28612234533239028</v>
      </c>
      <c r="AA598" s="3">
        <v>0</v>
      </c>
      <c r="AB598" s="3">
        <v>0</v>
      </c>
      <c r="AC598" s="4">
        <v>0</v>
      </c>
      <c r="AD598" s="3">
        <f>SUM(Table39[[#This Row],[CNA Hours]], Table39[[#This Row],[NA in Training Hours]], Table39[[#This Row],[Med Aide/Tech Hours]])</f>
        <v>141.48499999999999</v>
      </c>
      <c r="AE598" s="3">
        <f>SUM(Table39[[#This Row],[CNA Hours Contract]], Table39[[#This Row],[NA in Training Hours Contract]], Table39[[#This Row],[Med Aide/Tech Hours Contract]])</f>
        <v>7.8712222222222215</v>
      </c>
      <c r="AF598" s="4">
        <f>Table39[[#This Row],[CNA/NA/Med Aide Contract Hours]]/Table39[[#This Row],[Total CNA, NA in Training, Med Aide/Tech Hours]]</f>
        <v>5.5632909652770415E-2</v>
      </c>
      <c r="AG598" s="3">
        <v>128.101</v>
      </c>
      <c r="AH598" s="3">
        <v>7.8712222222222215</v>
      </c>
      <c r="AI598" s="4">
        <f>Table39[[#This Row],[CNA Hours Contract]]/Table39[[#This Row],[CNA Hours]]</f>
        <v>6.1445439319148337E-2</v>
      </c>
      <c r="AJ598" s="3">
        <v>13.383999999999995</v>
      </c>
      <c r="AK598" s="3">
        <v>0</v>
      </c>
      <c r="AL598" s="4">
        <f>Table39[[#This Row],[NA in Training Hours Contract]]/Table39[[#This Row],[NA in Training Hours]]</f>
        <v>0</v>
      </c>
      <c r="AM598" s="3">
        <v>0</v>
      </c>
      <c r="AN598" s="3">
        <v>0</v>
      </c>
      <c r="AO598" s="4">
        <v>0</v>
      </c>
      <c r="AP598" s="1" t="s">
        <v>596</v>
      </c>
      <c r="AQ598" s="1">
        <v>3</v>
      </c>
    </row>
    <row r="599" spans="1:43" x14ac:dyDescent="0.2">
      <c r="A599" s="1" t="s">
        <v>681</v>
      </c>
      <c r="B599" s="1" t="s">
        <v>1282</v>
      </c>
      <c r="C599" s="1" t="s">
        <v>1543</v>
      </c>
      <c r="D599" s="1" t="s">
        <v>1688</v>
      </c>
      <c r="E599" s="3">
        <v>79.677777777777777</v>
      </c>
      <c r="F599" s="3">
        <f t="shared" si="29"/>
        <v>279.45955555555554</v>
      </c>
      <c r="G599" s="3">
        <f>SUM(Table39[[#This Row],[RN Hours Contract (W/ Admin, DON)]], Table39[[#This Row],[LPN Contract Hours (w/ Admin)]], Table39[[#This Row],[CNA/NA/Med Aide Contract Hours]])</f>
        <v>57.566222222222223</v>
      </c>
      <c r="H599" s="4">
        <f>Table39[[#This Row],[Total Contract Hours]]/Table39[[#This Row],[Total Hours Nurse Staffing]]</f>
        <v>0.20599124659660553</v>
      </c>
      <c r="I599" s="3">
        <f>SUM(Table39[[#This Row],[RN Hours]], Table39[[#This Row],[RN Admin Hours]], Table39[[#This Row],[RN DON Hours]])</f>
        <v>83.334222222222223</v>
      </c>
      <c r="J599" s="3">
        <f t="shared" si="27"/>
        <v>4.3005555555555555</v>
      </c>
      <c r="K599" s="4">
        <f>Table39[[#This Row],[RN Hours Contract (W/ Admin, DON)]]/Table39[[#This Row],[RN Hours (w/ Admin, DON)]]</f>
        <v>5.1606116201427181E-2</v>
      </c>
      <c r="L599" s="3">
        <v>66.971888888888898</v>
      </c>
      <c r="M599" s="3">
        <v>4.3005555555555555</v>
      </c>
      <c r="N599" s="4">
        <f>Table39[[#This Row],[RN Hours Contract]]/Table39[[#This Row],[RN Hours]]</f>
        <v>6.4214338686049033E-2</v>
      </c>
      <c r="O599" s="3">
        <v>11.117888888888888</v>
      </c>
      <c r="P599" s="3">
        <v>0</v>
      </c>
      <c r="Q599" s="4">
        <f>Table39[[#This Row],[RN Admin Hours Contract]]/Table39[[#This Row],[RN Admin Hours]]</f>
        <v>0</v>
      </c>
      <c r="R599" s="3">
        <v>5.2444444444444445</v>
      </c>
      <c r="S599" s="3">
        <v>0</v>
      </c>
      <c r="T599" s="4">
        <f>Table39[[#This Row],[RN DON Hours Contract]]/Table39[[#This Row],[RN DON Hours]]</f>
        <v>0</v>
      </c>
      <c r="U599" s="3">
        <f>SUM(Table39[[#This Row],[LPN Hours]], Table39[[#This Row],[LPN Admin Hours]])</f>
        <v>59.664555555555552</v>
      </c>
      <c r="V599" s="3">
        <f>Table39[[#This Row],[LPN Hours Contract]]+Table39[[#This Row],[LPN Admin Hours Contract]]</f>
        <v>23.199444444444453</v>
      </c>
      <c r="W599" s="4">
        <f t="shared" si="28"/>
        <v>0.38883126218618552</v>
      </c>
      <c r="X599" s="3">
        <v>54.379999999999995</v>
      </c>
      <c r="Y599" s="3">
        <v>23.199444444444453</v>
      </c>
      <c r="Z599" s="4">
        <f>Table39[[#This Row],[LPN Hours Contract]]/Table39[[#This Row],[LPN Hours]]</f>
        <v>0.42661722038331107</v>
      </c>
      <c r="AA599" s="3">
        <v>5.2845555555555572</v>
      </c>
      <c r="AB599" s="3">
        <v>0</v>
      </c>
      <c r="AC599" s="4">
        <f>Table39[[#This Row],[LPN Admin Hours Contract]]/Table39[[#This Row],[LPN Admin Hours]]</f>
        <v>0</v>
      </c>
      <c r="AD599" s="3">
        <f>SUM(Table39[[#This Row],[CNA Hours]], Table39[[#This Row],[NA in Training Hours]], Table39[[#This Row],[Med Aide/Tech Hours]])</f>
        <v>136.46077777777776</v>
      </c>
      <c r="AE599" s="3">
        <f>SUM(Table39[[#This Row],[CNA Hours Contract]], Table39[[#This Row],[NA in Training Hours Contract]], Table39[[#This Row],[Med Aide/Tech Hours Contract]])</f>
        <v>30.066222222222219</v>
      </c>
      <c r="AF599" s="4">
        <f>Table39[[#This Row],[CNA/NA/Med Aide Contract Hours]]/Table39[[#This Row],[Total CNA, NA in Training, Med Aide/Tech Hours]]</f>
        <v>0.22032867401052153</v>
      </c>
      <c r="AG599" s="3">
        <v>136.46077777777776</v>
      </c>
      <c r="AH599" s="3">
        <v>30.066222222222219</v>
      </c>
      <c r="AI599" s="4">
        <f>Table39[[#This Row],[CNA Hours Contract]]/Table39[[#This Row],[CNA Hours]]</f>
        <v>0.22032867401052153</v>
      </c>
      <c r="AJ599" s="3">
        <v>0</v>
      </c>
      <c r="AK599" s="3">
        <v>0</v>
      </c>
      <c r="AL599" s="4">
        <v>0</v>
      </c>
      <c r="AM599" s="3">
        <v>0</v>
      </c>
      <c r="AN599" s="3">
        <v>0</v>
      </c>
      <c r="AO599" s="4">
        <v>0</v>
      </c>
      <c r="AP599" s="1" t="s">
        <v>597</v>
      </c>
      <c r="AQ599" s="1">
        <v>3</v>
      </c>
    </row>
    <row r="600" spans="1:43" x14ac:dyDescent="0.2">
      <c r="A600" s="1" t="s">
        <v>681</v>
      </c>
      <c r="B600" s="1" t="s">
        <v>1283</v>
      </c>
      <c r="C600" s="1" t="s">
        <v>1525</v>
      </c>
      <c r="D600" s="1" t="s">
        <v>1739</v>
      </c>
      <c r="E600" s="3">
        <v>48.211111111111109</v>
      </c>
      <c r="F600" s="3">
        <f t="shared" si="29"/>
        <v>235.55500000000001</v>
      </c>
      <c r="G600" s="3">
        <f>SUM(Table39[[#This Row],[RN Hours Contract (W/ Admin, DON)]], Table39[[#This Row],[LPN Contract Hours (w/ Admin)]], Table39[[#This Row],[CNA/NA/Med Aide Contract Hours]])</f>
        <v>0</v>
      </c>
      <c r="H600" s="4">
        <f>Table39[[#This Row],[Total Contract Hours]]/Table39[[#This Row],[Total Hours Nurse Staffing]]</f>
        <v>0</v>
      </c>
      <c r="I600" s="3">
        <f>SUM(Table39[[#This Row],[RN Hours]], Table39[[#This Row],[RN Admin Hours]], Table39[[#This Row],[RN DON Hours]])</f>
        <v>43.711111111111109</v>
      </c>
      <c r="J600" s="3">
        <f t="shared" si="27"/>
        <v>0</v>
      </c>
      <c r="K600" s="4">
        <f>Table39[[#This Row],[RN Hours Contract (W/ Admin, DON)]]/Table39[[#This Row],[RN Hours (w/ Admin, DON)]]</f>
        <v>0</v>
      </c>
      <c r="L600" s="3">
        <v>25.230555555555554</v>
      </c>
      <c r="M600" s="3">
        <v>0</v>
      </c>
      <c r="N600" s="4">
        <f>Table39[[#This Row],[RN Hours Contract]]/Table39[[#This Row],[RN Hours]]</f>
        <v>0</v>
      </c>
      <c r="O600" s="3">
        <v>8.2138888888888886</v>
      </c>
      <c r="P600" s="3">
        <v>0</v>
      </c>
      <c r="Q600" s="4">
        <f>Table39[[#This Row],[RN Admin Hours Contract]]/Table39[[#This Row],[RN Admin Hours]]</f>
        <v>0</v>
      </c>
      <c r="R600" s="3">
        <v>10.266666666666667</v>
      </c>
      <c r="S600" s="3">
        <v>0</v>
      </c>
      <c r="T600" s="4">
        <f>Table39[[#This Row],[RN DON Hours Contract]]/Table39[[#This Row],[RN DON Hours]]</f>
        <v>0</v>
      </c>
      <c r="U600" s="3">
        <f>SUM(Table39[[#This Row],[LPN Hours]], Table39[[#This Row],[LPN Admin Hours]])</f>
        <v>61.227777777777774</v>
      </c>
      <c r="V600" s="3">
        <f>Table39[[#This Row],[LPN Hours Contract]]+Table39[[#This Row],[LPN Admin Hours Contract]]</f>
        <v>0</v>
      </c>
      <c r="W600" s="4">
        <f t="shared" si="28"/>
        <v>0</v>
      </c>
      <c r="X600" s="3">
        <v>61.227777777777774</v>
      </c>
      <c r="Y600" s="3">
        <v>0</v>
      </c>
      <c r="Z600" s="4">
        <f>Table39[[#This Row],[LPN Hours Contract]]/Table39[[#This Row],[LPN Hours]]</f>
        <v>0</v>
      </c>
      <c r="AA600" s="3">
        <v>0</v>
      </c>
      <c r="AB600" s="3">
        <v>0</v>
      </c>
      <c r="AC600" s="4">
        <v>0</v>
      </c>
      <c r="AD600" s="3">
        <f>SUM(Table39[[#This Row],[CNA Hours]], Table39[[#This Row],[NA in Training Hours]], Table39[[#This Row],[Med Aide/Tech Hours]])</f>
        <v>130.61611111111111</v>
      </c>
      <c r="AE600" s="3">
        <f>SUM(Table39[[#This Row],[CNA Hours Contract]], Table39[[#This Row],[NA in Training Hours Contract]], Table39[[#This Row],[Med Aide/Tech Hours Contract]])</f>
        <v>0</v>
      </c>
      <c r="AF600" s="4">
        <f>Table39[[#This Row],[CNA/NA/Med Aide Contract Hours]]/Table39[[#This Row],[Total CNA, NA in Training, Med Aide/Tech Hours]]</f>
        <v>0</v>
      </c>
      <c r="AG600" s="3">
        <v>122.87444444444445</v>
      </c>
      <c r="AH600" s="3">
        <v>0</v>
      </c>
      <c r="AI600" s="4">
        <f>Table39[[#This Row],[CNA Hours Contract]]/Table39[[#This Row],[CNA Hours]]</f>
        <v>0</v>
      </c>
      <c r="AJ600" s="3">
        <v>7.7416666666666663</v>
      </c>
      <c r="AK600" s="3">
        <v>0</v>
      </c>
      <c r="AL600" s="4">
        <f>Table39[[#This Row],[NA in Training Hours Contract]]/Table39[[#This Row],[NA in Training Hours]]</f>
        <v>0</v>
      </c>
      <c r="AM600" s="3">
        <v>0</v>
      </c>
      <c r="AN600" s="3">
        <v>0</v>
      </c>
      <c r="AO600" s="4">
        <v>0</v>
      </c>
      <c r="AP600" s="1" t="s">
        <v>598</v>
      </c>
      <c r="AQ600" s="1">
        <v>3</v>
      </c>
    </row>
    <row r="601" spans="1:43" x14ac:dyDescent="0.2">
      <c r="A601" s="1" t="s">
        <v>681</v>
      </c>
      <c r="B601" s="1" t="s">
        <v>1284</v>
      </c>
      <c r="C601" s="1" t="s">
        <v>1549</v>
      </c>
      <c r="D601" s="1" t="s">
        <v>1688</v>
      </c>
      <c r="E601" s="3">
        <v>83.077777777777783</v>
      </c>
      <c r="F601" s="3">
        <f t="shared" si="29"/>
        <v>367.512</v>
      </c>
      <c r="G601" s="3">
        <f>SUM(Table39[[#This Row],[RN Hours Contract (W/ Admin, DON)]], Table39[[#This Row],[LPN Contract Hours (w/ Admin)]], Table39[[#This Row],[CNA/NA/Med Aide Contract Hours]])</f>
        <v>51.98599999999999</v>
      </c>
      <c r="H601" s="4">
        <f>Table39[[#This Row],[Total Contract Hours]]/Table39[[#This Row],[Total Hours Nurse Staffing]]</f>
        <v>0.14145388449900953</v>
      </c>
      <c r="I601" s="3">
        <f>SUM(Table39[[#This Row],[RN Hours]], Table39[[#This Row],[RN Admin Hours]], Table39[[#This Row],[RN DON Hours]])</f>
        <v>129.23288888888891</v>
      </c>
      <c r="J601" s="3">
        <f t="shared" si="27"/>
        <v>11.39977777777778</v>
      </c>
      <c r="K601" s="4">
        <f>Table39[[#This Row],[RN Hours Contract (W/ Admin, DON)]]/Table39[[#This Row],[RN Hours (w/ Admin, DON)]]</f>
        <v>8.8211119288519615E-2</v>
      </c>
      <c r="L601" s="3">
        <v>103.07211111111111</v>
      </c>
      <c r="M601" s="3">
        <v>11.39977777777778</v>
      </c>
      <c r="N601" s="4">
        <f>Table39[[#This Row],[RN Hours Contract]]/Table39[[#This Row],[RN Hours]]</f>
        <v>0.11060002220667517</v>
      </c>
      <c r="O601" s="3">
        <v>21.374666666666666</v>
      </c>
      <c r="P601" s="3">
        <v>0</v>
      </c>
      <c r="Q601" s="4">
        <f>Table39[[#This Row],[RN Admin Hours Contract]]/Table39[[#This Row],[RN Admin Hours]]</f>
        <v>0</v>
      </c>
      <c r="R601" s="3">
        <v>4.7861111111111114</v>
      </c>
      <c r="S601" s="3">
        <v>0</v>
      </c>
      <c r="T601" s="4">
        <f>Table39[[#This Row],[RN DON Hours Contract]]/Table39[[#This Row],[RN DON Hours]]</f>
        <v>0</v>
      </c>
      <c r="U601" s="3">
        <f>SUM(Table39[[#This Row],[LPN Hours]], Table39[[#This Row],[LPN Admin Hours]])</f>
        <v>80.938000000000002</v>
      </c>
      <c r="V601" s="3">
        <f>Table39[[#This Row],[LPN Hours Contract]]+Table39[[#This Row],[LPN Admin Hours Contract]]</f>
        <v>6.2234444444444446</v>
      </c>
      <c r="W601" s="4">
        <f t="shared" si="28"/>
        <v>7.6891502686555688E-2</v>
      </c>
      <c r="X601" s="3">
        <v>80.938000000000002</v>
      </c>
      <c r="Y601" s="3">
        <v>6.2234444444444446</v>
      </c>
      <c r="Z601" s="4">
        <f>Table39[[#This Row],[LPN Hours Contract]]/Table39[[#This Row],[LPN Hours]]</f>
        <v>7.6891502686555688E-2</v>
      </c>
      <c r="AA601" s="3">
        <v>0</v>
      </c>
      <c r="AB601" s="3">
        <v>0</v>
      </c>
      <c r="AC601" s="4">
        <v>0</v>
      </c>
      <c r="AD601" s="3">
        <f>SUM(Table39[[#This Row],[CNA Hours]], Table39[[#This Row],[NA in Training Hours]], Table39[[#This Row],[Med Aide/Tech Hours]])</f>
        <v>157.3411111111111</v>
      </c>
      <c r="AE601" s="3">
        <f>SUM(Table39[[#This Row],[CNA Hours Contract]], Table39[[#This Row],[NA in Training Hours Contract]], Table39[[#This Row],[Med Aide/Tech Hours Contract]])</f>
        <v>34.362777777777765</v>
      </c>
      <c r="AF601" s="4">
        <f>Table39[[#This Row],[CNA/NA/Med Aide Contract Hours]]/Table39[[#This Row],[Total CNA, NA in Training, Med Aide/Tech Hours]]</f>
        <v>0.21839668942919482</v>
      </c>
      <c r="AG601" s="3">
        <v>153.13344444444445</v>
      </c>
      <c r="AH601" s="3">
        <v>34.362777777777765</v>
      </c>
      <c r="AI601" s="4">
        <f>Table39[[#This Row],[CNA Hours Contract]]/Table39[[#This Row],[CNA Hours]]</f>
        <v>0.2243976023816554</v>
      </c>
      <c r="AJ601" s="3">
        <v>4.2076666666666664</v>
      </c>
      <c r="AK601" s="3">
        <v>0</v>
      </c>
      <c r="AL601" s="4">
        <f>Table39[[#This Row],[NA in Training Hours Contract]]/Table39[[#This Row],[NA in Training Hours]]</f>
        <v>0</v>
      </c>
      <c r="AM601" s="3">
        <v>0</v>
      </c>
      <c r="AN601" s="3">
        <v>0</v>
      </c>
      <c r="AO601" s="4">
        <v>0</v>
      </c>
      <c r="AP601" s="1" t="s">
        <v>599</v>
      </c>
      <c r="AQ601" s="1">
        <v>3</v>
      </c>
    </row>
    <row r="602" spans="1:43" x14ac:dyDescent="0.2">
      <c r="A602" s="1" t="s">
        <v>681</v>
      </c>
      <c r="B602" s="1" t="s">
        <v>1285</v>
      </c>
      <c r="C602" s="1" t="s">
        <v>1406</v>
      </c>
      <c r="D602" s="1" t="s">
        <v>1734</v>
      </c>
      <c r="E602" s="3">
        <v>66.033333333333331</v>
      </c>
      <c r="F602" s="3">
        <f t="shared" si="29"/>
        <v>297.74666666666667</v>
      </c>
      <c r="G602" s="3">
        <f>SUM(Table39[[#This Row],[RN Hours Contract (W/ Admin, DON)]], Table39[[#This Row],[LPN Contract Hours (w/ Admin)]], Table39[[#This Row],[CNA/NA/Med Aide Contract Hours]])</f>
        <v>65.566888888888883</v>
      </c>
      <c r="H602" s="4">
        <f>Table39[[#This Row],[Total Contract Hours]]/Table39[[#This Row],[Total Hours Nurse Staffing]]</f>
        <v>0.22021032048124428</v>
      </c>
      <c r="I602" s="3">
        <f>SUM(Table39[[#This Row],[RN Hours]], Table39[[#This Row],[RN Admin Hours]], Table39[[#This Row],[RN DON Hours]])</f>
        <v>94.628</v>
      </c>
      <c r="J602" s="3">
        <f t="shared" si="27"/>
        <v>12.147222222222227</v>
      </c>
      <c r="K602" s="4">
        <f>Table39[[#This Row],[RN Hours Contract (W/ Admin, DON)]]/Table39[[#This Row],[RN Hours (w/ Admin, DON)]]</f>
        <v>0.1283681597647866</v>
      </c>
      <c r="L602" s="3">
        <v>70.805777777777777</v>
      </c>
      <c r="M602" s="3">
        <v>12.147222222222227</v>
      </c>
      <c r="N602" s="4">
        <f>Table39[[#This Row],[RN Hours Contract]]/Table39[[#This Row],[RN Hours]]</f>
        <v>0.17155693509004294</v>
      </c>
      <c r="O602" s="3">
        <v>19.022222222222222</v>
      </c>
      <c r="P602" s="3">
        <v>0</v>
      </c>
      <c r="Q602" s="4">
        <f>Table39[[#This Row],[RN Admin Hours Contract]]/Table39[[#This Row],[RN Admin Hours]]</f>
        <v>0</v>
      </c>
      <c r="R602" s="3">
        <v>4.8</v>
      </c>
      <c r="S602" s="3">
        <v>0</v>
      </c>
      <c r="T602" s="4">
        <f>Table39[[#This Row],[RN DON Hours Contract]]/Table39[[#This Row],[RN DON Hours]]</f>
        <v>0</v>
      </c>
      <c r="U602" s="3">
        <f>SUM(Table39[[#This Row],[LPN Hours]], Table39[[#This Row],[LPN Admin Hours]])</f>
        <v>39.159555555555556</v>
      </c>
      <c r="V602" s="3">
        <f>Table39[[#This Row],[LPN Hours Contract]]+Table39[[#This Row],[LPN Admin Hours Contract]]</f>
        <v>15.988555555555555</v>
      </c>
      <c r="W602" s="4">
        <f t="shared" si="28"/>
        <v>0.40829256943104564</v>
      </c>
      <c r="X602" s="3">
        <v>39.159555555555556</v>
      </c>
      <c r="Y602" s="3">
        <v>15.988555555555555</v>
      </c>
      <c r="Z602" s="4">
        <f>Table39[[#This Row],[LPN Hours Contract]]/Table39[[#This Row],[LPN Hours]]</f>
        <v>0.40829256943104564</v>
      </c>
      <c r="AA602" s="3">
        <v>0</v>
      </c>
      <c r="AB602" s="3">
        <v>0</v>
      </c>
      <c r="AC602" s="4">
        <v>0</v>
      </c>
      <c r="AD602" s="3">
        <f>SUM(Table39[[#This Row],[CNA Hours]], Table39[[#This Row],[NA in Training Hours]], Table39[[#This Row],[Med Aide/Tech Hours]])</f>
        <v>163.9591111111111</v>
      </c>
      <c r="AE602" s="3">
        <f>SUM(Table39[[#This Row],[CNA Hours Contract]], Table39[[#This Row],[NA in Training Hours Contract]], Table39[[#This Row],[Med Aide/Tech Hours Contract]])</f>
        <v>37.4311111111111</v>
      </c>
      <c r="AF602" s="4">
        <f>Table39[[#This Row],[CNA/NA/Med Aide Contract Hours]]/Table39[[#This Row],[Total CNA, NA in Training, Med Aide/Tech Hours]]</f>
        <v>0.2282954015635334</v>
      </c>
      <c r="AG602" s="3">
        <v>163.9591111111111</v>
      </c>
      <c r="AH602" s="3">
        <v>37.4311111111111</v>
      </c>
      <c r="AI602" s="4">
        <f>Table39[[#This Row],[CNA Hours Contract]]/Table39[[#This Row],[CNA Hours]]</f>
        <v>0.2282954015635334</v>
      </c>
      <c r="AJ602" s="3">
        <v>0</v>
      </c>
      <c r="AK602" s="3">
        <v>0</v>
      </c>
      <c r="AL602" s="4">
        <v>0</v>
      </c>
      <c r="AM602" s="3">
        <v>0</v>
      </c>
      <c r="AN602" s="3">
        <v>0</v>
      </c>
      <c r="AO602" s="4">
        <v>0</v>
      </c>
      <c r="AP602" s="1" t="s">
        <v>600</v>
      </c>
      <c r="AQ602" s="1">
        <v>3</v>
      </c>
    </row>
    <row r="603" spans="1:43" x14ac:dyDescent="0.2">
      <c r="A603" s="1" t="s">
        <v>681</v>
      </c>
      <c r="B603" s="1" t="s">
        <v>1286</v>
      </c>
      <c r="C603" s="1" t="s">
        <v>1675</v>
      </c>
      <c r="D603" s="1" t="s">
        <v>1719</v>
      </c>
      <c r="E603" s="3">
        <v>106.51111111111111</v>
      </c>
      <c r="F603" s="3">
        <f t="shared" si="29"/>
        <v>417.31899999999996</v>
      </c>
      <c r="G603" s="3">
        <f>SUM(Table39[[#This Row],[RN Hours Contract (W/ Admin, DON)]], Table39[[#This Row],[LPN Contract Hours (w/ Admin)]], Table39[[#This Row],[CNA/NA/Med Aide Contract Hours]])</f>
        <v>0.26666666666666666</v>
      </c>
      <c r="H603" s="4">
        <f>Table39[[#This Row],[Total Contract Hours]]/Table39[[#This Row],[Total Hours Nurse Staffing]]</f>
        <v>6.3899958225402311E-4</v>
      </c>
      <c r="I603" s="3">
        <f>SUM(Table39[[#This Row],[RN Hours]], Table39[[#This Row],[RN Admin Hours]], Table39[[#This Row],[RN DON Hours]])</f>
        <v>117.35533333333332</v>
      </c>
      <c r="J603" s="3">
        <f t="shared" si="27"/>
        <v>0.26666666666666666</v>
      </c>
      <c r="K603" s="4">
        <f>Table39[[#This Row],[RN Hours Contract (W/ Admin, DON)]]/Table39[[#This Row],[RN Hours (w/ Admin, DON)]]</f>
        <v>2.2723012162492264E-3</v>
      </c>
      <c r="L603" s="3">
        <v>91.544222222222217</v>
      </c>
      <c r="M603" s="3">
        <v>0</v>
      </c>
      <c r="N603" s="4">
        <f>Table39[[#This Row],[RN Hours Contract]]/Table39[[#This Row],[RN Hours]]</f>
        <v>0</v>
      </c>
      <c r="O603" s="3">
        <v>20.122222222222224</v>
      </c>
      <c r="P603" s="3">
        <v>0.26666666666666666</v>
      </c>
      <c r="Q603" s="4">
        <f>Table39[[#This Row],[RN Admin Hours Contract]]/Table39[[#This Row],[RN Admin Hours]]</f>
        <v>1.3252346769740474E-2</v>
      </c>
      <c r="R603" s="3">
        <v>5.6888888888888891</v>
      </c>
      <c r="S603" s="3">
        <v>0</v>
      </c>
      <c r="T603" s="4">
        <f>Table39[[#This Row],[RN DON Hours Contract]]/Table39[[#This Row],[RN DON Hours]]</f>
        <v>0</v>
      </c>
      <c r="U603" s="3">
        <f>SUM(Table39[[#This Row],[LPN Hours]], Table39[[#This Row],[LPN Admin Hours]])</f>
        <v>61.749111111111112</v>
      </c>
      <c r="V603" s="3">
        <f>Table39[[#This Row],[LPN Hours Contract]]+Table39[[#This Row],[LPN Admin Hours Contract]]</f>
        <v>0</v>
      </c>
      <c r="W603" s="4">
        <f t="shared" si="28"/>
        <v>0</v>
      </c>
      <c r="X603" s="3">
        <v>55.590777777777781</v>
      </c>
      <c r="Y603" s="3">
        <v>0</v>
      </c>
      <c r="Z603" s="4">
        <f>Table39[[#This Row],[LPN Hours Contract]]/Table39[[#This Row],[LPN Hours]]</f>
        <v>0</v>
      </c>
      <c r="AA603" s="3">
        <v>6.1583333333333332</v>
      </c>
      <c r="AB603" s="3">
        <v>0</v>
      </c>
      <c r="AC603" s="4">
        <f>Table39[[#This Row],[LPN Admin Hours Contract]]/Table39[[#This Row],[LPN Admin Hours]]</f>
        <v>0</v>
      </c>
      <c r="AD603" s="3">
        <f>SUM(Table39[[#This Row],[CNA Hours]], Table39[[#This Row],[NA in Training Hours]], Table39[[#This Row],[Med Aide/Tech Hours]])</f>
        <v>238.21455555555556</v>
      </c>
      <c r="AE603" s="3">
        <f>SUM(Table39[[#This Row],[CNA Hours Contract]], Table39[[#This Row],[NA in Training Hours Contract]], Table39[[#This Row],[Med Aide/Tech Hours Contract]])</f>
        <v>0</v>
      </c>
      <c r="AF603" s="4">
        <f>Table39[[#This Row],[CNA/NA/Med Aide Contract Hours]]/Table39[[#This Row],[Total CNA, NA in Training, Med Aide/Tech Hours]]</f>
        <v>0</v>
      </c>
      <c r="AG603" s="3">
        <v>238.21455555555556</v>
      </c>
      <c r="AH603" s="3">
        <v>0</v>
      </c>
      <c r="AI603" s="4">
        <f>Table39[[#This Row],[CNA Hours Contract]]/Table39[[#This Row],[CNA Hours]]</f>
        <v>0</v>
      </c>
      <c r="AJ603" s="3">
        <v>0</v>
      </c>
      <c r="AK603" s="3">
        <v>0</v>
      </c>
      <c r="AL603" s="4">
        <v>0</v>
      </c>
      <c r="AM603" s="3">
        <v>0</v>
      </c>
      <c r="AN603" s="3">
        <v>0</v>
      </c>
      <c r="AO603" s="4">
        <v>0</v>
      </c>
      <c r="AP603" s="1" t="s">
        <v>601</v>
      </c>
      <c r="AQ603" s="1">
        <v>3</v>
      </c>
    </row>
    <row r="604" spans="1:43" x14ac:dyDescent="0.2">
      <c r="A604" s="1" t="s">
        <v>681</v>
      </c>
      <c r="B604" s="1" t="s">
        <v>1287</v>
      </c>
      <c r="C604" s="1" t="s">
        <v>1676</v>
      </c>
      <c r="D604" s="1" t="s">
        <v>1734</v>
      </c>
      <c r="E604" s="3">
        <v>27.133333333333333</v>
      </c>
      <c r="F604" s="3">
        <f t="shared" si="29"/>
        <v>105.26944444444445</v>
      </c>
      <c r="G604" s="3">
        <f>SUM(Table39[[#This Row],[RN Hours Contract (W/ Admin, DON)]], Table39[[#This Row],[LPN Contract Hours (w/ Admin)]], Table39[[#This Row],[CNA/NA/Med Aide Contract Hours]])</f>
        <v>0</v>
      </c>
      <c r="H604" s="4">
        <f>Table39[[#This Row],[Total Contract Hours]]/Table39[[#This Row],[Total Hours Nurse Staffing]]</f>
        <v>0</v>
      </c>
      <c r="I604" s="3">
        <f>SUM(Table39[[#This Row],[RN Hours]], Table39[[#This Row],[RN Admin Hours]], Table39[[#This Row],[RN DON Hours]])</f>
        <v>37.308333333333337</v>
      </c>
      <c r="J604" s="3">
        <f t="shared" si="27"/>
        <v>0</v>
      </c>
      <c r="K604" s="4">
        <f>Table39[[#This Row],[RN Hours Contract (W/ Admin, DON)]]/Table39[[#This Row],[RN Hours (w/ Admin, DON)]]</f>
        <v>0</v>
      </c>
      <c r="L604" s="3">
        <v>24.261111111111113</v>
      </c>
      <c r="M604" s="3">
        <v>0</v>
      </c>
      <c r="N604" s="4">
        <f>Table39[[#This Row],[RN Hours Contract]]/Table39[[#This Row],[RN Hours]]</f>
        <v>0</v>
      </c>
      <c r="O604" s="3">
        <v>7.802777777777778</v>
      </c>
      <c r="P604" s="3">
        <v>0</v>
      </c>
      <c r="Q604" s="4">
        <f>Table39[[#This Row],[RN Admin Hours Contract]]/Table39[[#This Row],[RN Admin Hours]]</f>
        <v>0</v>
      </c>
      <c r="R604" s="3">
        <v>5.2444444444444445</v>
      </c>
      <c r="S604" s="3">
        <v>0</v>
      </c>
      <c r="T604" s="4">
        <f>Table39[[#This Row],[RN DON Hours Contract]]/Table39[[#This Row],[RN DON Hours]]</f>
        <v>0</v>
      </c>
      <c r="U604" s="3">
        <f>SUM(Table39[[#This Row],[LPN Hours]], Table39[[#This Row],[LPN Admin Hours]])</f>
        <v>18.516666666666666</v>
      </c>
      <c r="V604" s="3">
        <f>Table39[[#This Row],[LPN Hours Contract]]+Table39[[#This Row],[LPN Admin Hours Contract]]</f>
        <v>0</v>
      </c>
      <c r="W604" s="4">
        <f t="shared" si="28"/>
        <v>0</v>
      </c>
      <c r="X604" s="3">
        <v>18.516666666666666</v>
      </c>
      <c r="Y604" s="3">
        <v>0</v>
      </c>
      <c r="Z604" s="4">
        <f>Table39[[#This Row],[LPN Hours Contract]]/Table39[[#This Row],[LPN Hours]]</f>
        <v>0</v>
      </c>
      <c r="AA604" s="3">
        <v>0</v>
      </c>
      <c r="AB604" s="3">
        <v>0</v>
      </c>
      <c r="AC604" s="4">
        <v>0</v>
      </c>
      <c r="AD604" s="3">
        <f>SUM(Table39[[#This Row],[CNA Hours]], Table39[[#This Row],[NA in Training Hours]], Table39[[#This Row],[Med Aide/Tech Hours]])</f>
        <v>49.444444444444443</v>
      </c>
      <c r="AE604" s="3">
        <f>SUM(Table39[[#This Row],[CNA Hours Contract]], Table39[[#This Row],[NA in Training Hours Contract]], Table39[[#This Row],[Med Aide/Tech Hours Contract]])</f>
        <v>0</v>
      </c>
      <c r="AF604" s="4">
        <f>Table39[[#This Row],[CNA/NA/Med Aide Contract Hours]]/Table39[[#This Row],[Total CNA, NA in Training, Med Aide/Tech Hours]]</f>
        <v>0</v>
      </c>
      <c r="AG604" s="3">
        <v>49.444444444444443</v>
      </c>
      <c r="AH604" s="3">
        <v>0</v>
      </c>
      <c r="AI604" s="4">
        <f>Table39[[#This Row],[CNA Hours Contract]]/Table39[[#This Row],[CNA Hours]]</f>
        <v>0</v>
      </c>
      <c r="AJ604" s="3">
        <v>0</v>
      </c>
      <c r="AK604" s="3">
        <v>0</v>
      </c>
      <c r="AL604" s="4">
        <v>0</v>
      </c>
      <c r="AM604" s="3">
        <v>0</v>
      </c>
      <c r="AN604" s="3">
        <v>0</v>
      </c>
      <c r="AO604" s="4">
        <v>0</v>
      </c>
      <c r="AP604" s="1" t="s">
        <v>602</v>
      </c>
      <c r="AQ604" s="1">
        <v>3</v>
      </c>
    </row>
    <row r="605" spans="1:43" x14ac:dyDescent="0.2">
      <c r="A605" s="1" t="s">
        <v>681</v>
      </c>
      <c r="B605" s="1" t="s">
        <v>1288</v>
      </c>
      <c r="C605" s="1" t="s">
        <v>1594</v>
      </c>
      <c r="D605" s="1" t="s">
        <v>1721</v>
      </c>
      <c r="E605" s="3">
        <v>84.12222222222222</v>
      </c>
      <c r="F605" s="3">
        <f t="shared" si="29"/>
        <v>326.01266666666663</v>
      </c>
      <c r="G605" s="3">
        <f>SUM(Table39[[#This Row],[RN Hours Contract (W/ Admin, DON)]], Table39[[#This Row],[LPN Contract Hours (w/ Admin)]], Table39[[#This Row],[CNA/NA/Med Aide Contract Hours]])</f>
        <v>14.038444444444444</v>
      </c>
      <c r="H605" s="4">
        <f>Table39[[#This Row],[Total Contract Hours]]/Table39[[#This Row],[Total Hours Nurse Staffing]]</f>
        <v>4.3061039891428898E-2</v>
      </c>
      <c r="I605" s="3">
        <f>SUM(Table39[[#This Row],[RN Hours]], Table39[[#This Row],[RN Admin Hours]], Table39[[#This Row],[RN DON Hours]])</f>
        <v>82.430555555555557</v>
      </c>
      <c r="J605" s="3">
        <f t="shared" si="27"/>
        <v>0</v>
      </c>
      <c r="K605" s="4">
        <f>Table39[[#This Row],[RN Hours Contract (W/ Admin, DON)]]/Table39[[#This Row],[RN Hours (w/ Admin, DON)]]</f>
        <v>0</v>
      </c>
      <c r="L605" s="3">
        <v>49.43333333333333</v>
      </c>
      <c r="M605" s="3">
        <v>0</v>
      </c>
      <c r="N605" s="4">
        <f>Table39[[#This Row],[RN Hours Contract]]/Table39[[#This Row],[RN Hours]]</f>
        <v>0</v>
      </c>
      <c r="O605" s="3">
        <v>27.619444444444444</v>
      </c>
      <c r="P605" s="3">
        <v>0</v>
      </c>
      <c r="Q605" s="4">
        <f>Table39[[#This Row],[RN Admin Hours Contract]]/Table39[[#This Row],[RN Admin Hours]]</f>
        <v>0</v>
      </c>
      <c r="R605" s="3">
        <v>5.3777777777777782</v>
      </c>
      <c r="S605" s="3">
        <v>0</v>
      </c>
      <c r="T605" s="4">
        <f>Table39[[#This Row],[RN DON Hours Contract]]/Table39[[#This Row],[RN DON Hours]]</f>
        <v>0</v>
      </c>
      <c r="U605" s="3">
        <f>SUM(Table39[[#This Row],[LPN Hours]], Table39[[#This Row],[LPN Admin Hours]])</f>
        <v>69.955222222222233</v>
      </c>
      <c r="V605" s="3">
        <f>Table39[[#This Row],[LPN Hours Contract]]+Table39[[#This Row],[LPN Admin Hours Contract]]</f>
        <v>9.3810000000000002</v>
      </c>
      <c r="W605" s="4">
        <f t="shared" si="28"/>
        <v>0.13410006718583473</v>
      </c>
      <c r="X605" s="3">
        <v>68.055222222222227</v>
      </c>
      <c r="Y605" s="3">
        <v>9.3810000000000002</v>
      </c>
      <c r="Z605" s="4">
        <f>Table39[[#This Row],[LPN Hours Contract]]/Table39[[#This Row],[LPN Hours]]</f>
        <v>0.13784394046011653</v>
      </c>
      <c r="AA605" s="3">
        <v>1.9</v>
      </c>
      <c r="AB605" s="3">
        <v>0</v>
      </c>
      <c r="AC605" s="4">
        <f>Table39[[#This Row],[LPN Admin Hours Contract]]/Table39[[#This Row],[LPN Admin Hours]]</f>
        <v>0</v>
      </c>
      <c r="AD605" s="3">
        <f>SUM(Table39[[#This Row],[CNA Hours]], Table39[[#This Row],[NA in Training Hours]], Table39[[#This Row],[Med Aide/Tech Hours]])</f>
        <v>173.62688888888889</v>
      </c>
      <c r="AE605" s="3">
        <f>SUM(Table39[[#This Row],[CNA Hours Contract]], Table39[[#This Row],[NA in Training Hours Contract]], Table39[[#This Row],[Med Aide/Tech Hours Contract]])</f>
        <v>4.6574444444444438</v>
      </c>
      <c r="AF605" s="4">
        <f>Table39[[#This Row],[CNA/NA/Med Aide Contract Hours]]/Table39[[#This Row],[Total CNA, NA in Training, Med Aide/Tech Hours]]</f>
        <v>2.6824442194693342E-2</v>
      </c>
      <c r="AG605" s="3">
        <v>173.62688888888889</v>
      </c>
      <c r="AH605" s="3">
        <v>4.6574444444444438</v>
      </c>
      <c r="AI605" s="4">
        <f>Table39[[#This Row],[CNA Hours Contract]]/Table39[[#This Row],[CNA Hours]]</f>
        <v>2.6824442194693342E-2</v>
      </c>
      <c r="AJ605" s="3">
        <v>0</v>
      </c>
      <c r="AK605" s="3">
        <v>0</v>
      </c>
      <c r="AL605" s="4">
        <v>0</v>
      </c>
      <c r="AM605" s="3">
        <v>0</v>
      </c>
      <c r="AN605" s="3">
        <v>0</v>
      </c>
      <c r="AO605" s="4">
        <v>0</v>
      </c>
      <c r="AP605" s="1" t="s">
        <v>603</v>
      </c>
      <c r="AQ605" s="1">
        <v>3</v>
      </c>
    </row>
    <row r="606" spans="1:43" x14ac:dyDescent="0.2">
      <c r="A606" s="1" t="s">
        <v>681</v>
      </c>
      <c r="B606" s="1" t="s">
        <v>1289</v>
      </c>
      <c r="C606" s="1" t="s">
        <v>1391</v>
      </c>
      <c r="D606" s="1" t="s">
        <v>1692</v>
      </c>
      <c r="E606" s="3">
        <v>55.355555555555554</v>
      </c>
      <c r="F606" s="3">
        <f t="shared" si="29"/>
        <v>196.56100000000001</v>
      </c>
      <c r="G606" s="3">
        <f>SUM(Table39[[#This Row],[RN Hours Contract (W/ Admin, DON)]], Table39[[#This Row],[LPN Contract Hours (w/ Admin)]], Table39[[#This Row],[CNA/NA/Med Aide Contract Hours]])</f>
        <v>0</v>
      </c>
      <c r="H606" s="4">
        <f>Table39[[#This Row],[Total Contract Hours]]/Table39[[#This Row],[Total Hours Nurse Staffing]]</f>
        <v>0</v>
      </c>
      <c r="I606" s="3">
        <f>SUM(Table39[[#This Row],[RN Hours]], Table39[[#This Row],[RN Admin Hours]], Table39[[#This Row],[RN DON Hours]])</f>
        <v>63.685555555555553</v>
      </c>
      <c r="J606" s="3">
        <f t="shared" si="27"/>
        <v>0</v>
      </c>
      <c r="K606" s="4">
        <f>Table39[[#This Row],[RN Hours Contract (W/ Admin, DON)]]/Table39[[#This Row],[RN Hours (w/ Admin, DON)]]</f>
        <v>0</v>
      </c>
      <c r="L606" s="3">
        <v>46.787777777777777</v>
      </c>
      <c r="M606" s="3">
        <v>0</v>
      </c>
      <c r="N606" s="4">
        <f>Table39[[#This Row],[RN Hours Contract]]/Table39[[#This Row],[RN Hours]]</f>
        <v>0</v>
      </c>
      <c r="O606" s="3">
        <v>11.564444444444442</v>
      </c>
      <c r="P606" s="3">
        <v>0</v>
      </c>
      <c r="Q606" s="4">
        <f>Table39[[#This Row],[RN Admin Hours Contract]]/Table39[[#This Row],[RN Admin Hours]]</f>
        <v>0</v>
      </c>
      <c r="R606" s="3">
        <v>5.333333333333333</v>
      </c>
      <c r="S606" s="3">
        <v>0</v>
      </c>
      <c r="T606" s="4">
        <f>Table39[[#This Row],[RN DON Hours Contract]]/Table39[[#This Row],[RN DON Hours]]</f>
        <v>0</v>
      </c>
      <c r="U606" s="3">
        <f>SUM(Table39[[#This Row],[LPN Hours]], Table39[[#This Row],[LPN Admin Hours]])</f>
        <v>24.996666666666666</v>
      </c>
      <c r="V606" s="3">
        <f>Table39[[#This Row],[LPN Hours Contract]]+Table39[[#This Row],[LPN Admin Hours Contract]]</f>
        <v>0</v>
      </c>
      <c r="W606" s="4">
        <f t="shared" si="28"/>
        <v>0</v>
      </c>
      <c r="X606" s="3">
        <v>24.996666666666666</v>
      </c>
      <c r="Y606" s="3">
        <v>0</v>
      </c>
      <c r="Z606" s="4">
        <f>Table39[[#This Row],[LPN Hours Contract]]/Table39[[#This Row],[LPN Hours]]</f>
        <v>0</v>
      </c>
      <c r="AA606" s="3">
        <v>0</v>
      </c>
      <c r="AB606" s="3">
        <v>0</v>
      </c>
      <c r="AC606" s="4">
        <v>0</v>
      </c>
      <c r="AD606" s="3">
        <f>SUM(Table39[[#This Row],[CNA Hours]], Table39[[#This Row],[NA in Training Hours]], Table39[[#This Row],[Med Aide/Tech Hours]])</f>
        <v>107.87877777777778</v>
      </c>
      <c r="AE606" s="3">
        <f>SUM(Table39[[#This Row],[CNA Hours Contract]], Table39[[#This Row],[NA in Training Hours Contract]], Table39[[#This Row],[Med Aide/Tech Hours Contract]])</f>
        <v>0</v>
      </c>
      <c r="AF606" s="4">
        <f>Table39[[#This Row],[CNA/NA/Med Aide Contract Hours]]/Table39[[#This Row],[Total CNA, NA in Training, Med Aide/Tech Hours]]</f>
        <v>0</v>
      </c>
      <c r="AG606" s="3">
        <v>107.87877777777778</v>
      </c>
      <c r="AH606" s="3">
        <v>0</v>
      </c>
      <c r="AI606" s="4">
        <f>Table39[[#This Row],[CNA Hours Contract]]/Table39[[#This Row],[CNA Hours]]</f>
        <v>0</v>
      </c>
      <c r="AJ606" s="3">
        <v>0</v>
      </c>
      <c r="AK606" s="3">
        <v>0</v>
      </c>
      <c r="AL606" s="4">
        <v>0</v>
      </c>
      <c r="AM606" s="3">
        <v>0</v>
      </c>
      <c r="AN606" s="3">
        <v>0</v>
      </c>
      <c r="AO606" s="4">
        <v>0</v>
      </c>
      <c r="AP606" s="1" t="s">
        <v>604</v>
      </c>
      <c r="AQ606" s="1">
        <v>3</v>
      </c>
    </row>
    <row r="607" spans="1:43" x14ac:dyDescent="0.2">
      <c r="A607" s="1" t="s">
        <v>681</v>
      </c>
      <c r="B607" s="1" t="s">
        <v>1290</v>
      </c>
      <c r="C607" s="1" t="s">
        <v>1508</v>
      </c>
      <c r="D607" s="1" t="s">
        <v>1718</v>
      </c>
      <c r="E607" s="3">
        <v>38.488888888888887</v>
      </c>
      <c r="F607" s="3">
        <f t="shared" si="29"/>
        <v>255.1742222222222</v>
      </c>
      <c r="G607" s="3">
        <f>SUM(Table39[[#This Row],[RN Hours Contract (W/ Admin, DON)]], Table39[[#This Row],[LPN Contract Hours (w/ Admin)]], Table39[[#This Row],[CNA/NA/Med Aide Contract Hours]])</f>
        <v>2.9333333333333331</v>
      </c>
      <c r="H607" s="4">
        <f>Table39[[#This Row],[Total Contract Hours]]/Table39[[#This Row],[Total Hours Nurse Staffing]]</f>
        <v>1.1495414026495189E-2</v>
      </c>
      <c r="I607" s="3">
        <f>SUM(Table39[[#This Row],[RN Hours]], Table39[[#This Row],[RN Admin Hours]], Table39[[#This Row],[RN DON Hours]])</f>
        <v>75.284444444444446</v>
      </c>
      <c r="J607" s="3">
        <f t="shared" si="27"/>
        <v>2.9333333333333331</v>
      </c>
      <c r="K607" s="4">
        <f>Table39[[#This Row],[RN Hours Contract (W/ Admin, DON)]]/Table39[[#This Row],[RN Hours (w/ Admin, DON)]]</f>
        <v>3.8963339040085004E-2</v>
      </c>
      <c r="L607" s="3">
        <v>58.278888888888893</v>
      </c>
      <c r="M607" s="3">
        <v>0</v>
      </c>
      <c r="N607" s="4">
        <f>Table39[[#This Row],[RN Hours Contract]]/Table39[[#This Row],[RN Hours]]</f>
        <v>0</v>
      </c>
      <c r="O607" s="3">
        <v>13.672222222222222</v>
      </c>
      <c r="P607" s="3">
        <v>0</v>
      </c>
      <c r="Q607" s="4">
        <f>Table39[[#This Row],[RN Admin Hours Contract]]/Table39[[#This Row],[RN Admin Hours]]</f>
        <v>0</v>
      </c>
      <c r="R607" s="3">
        <v>3.3333333333333335</v>
      </c>
      <c r="S607" s="3">
        <v>2.9333333333333331</v>
      </c>
      <c r="T607" s="4">
        <f>Table39[[#This Row],[RN DON Hours Contract]]/Table39[[#This Row],[RN DON Hours]]</f>
        <v>0.87999999999999989</v>
      </c>
      <c r="U607" s="3">
        <f>SUM(Table39[[#This Row],[LPN Hours]], Table39[[#This Row],[LPN Admin Hours]])</f>
        <v>67.7331111111111</v>
      </c>
      <c r="V607" s="3">
        <f>Table39[[#This Row],[LPN Hours Contract]]+Table39[[#This Row],[LPN Admin Hours Contract]]</f>
        <v>0</v>
      </c>
      <c r="W607" s="4">
        <f t="shared" si="28"/>
        <v>0</v>
      </c>
      <c r="X607" s="3">
        <v>51.766444444444438</v>
      </c>
      <c r="Y607" s="3">
        <v>0</v>
      </c>
      <c r="Z607" s="4">
        <f>Table39[[#This Row],[LPN Hours Contract]]/Table39[[#This Row],[LPN Hours]]</f>
        <v>0</v>
      </c>
      <c r="AA607" s="3">
        <v>15.966666666666667</v>
      </c>
      <c r="AB607" s="3">
        <v>0</v>
      </c>
      <c r="AC607" s="4">
        <f>Table39[[#This Row],[LPN Admin Hours Contract]]/Table39[[#This Row],[LPN Admin Hours]]</f>
        <v>0</v>
      </c>
      <c r="AD607" s="3">
        <f>SUM(Table39[[#This Row],[CNA Hours]], Table39[[#This Row],[NA in Training Hours]], Table39[[#This Row],[Med Aide/Tech Hours]])</f>
        <v>112.15666666666667</v>
      </c>
      <c r="AE607" s="3">
        <f>SUM(Table39[[#This Row],[CNA Hours Contract]], Table39[[#This Row],[NA in Training Hours Contract]], Table39[[#This Row],[Med Aide/Tech Hours Contract]])</f>
        <v>0</v>
      </c>
      <c r="AF607" s="4">
        <f>Table39[[#This Row],[CNA/NA/Med Aide Contract Hours]]/Table39[[#This Row],[Total CNA, NA in Training, Med Aide/Tech Hours]]</f>
        <v>0</v>
      </c>
      <c r="AG607" s="3">
        <v>112.15666666666667</v>
      </c>
      <c r="AH607" s="3">
        <v>0</v>
      </c>
      <c r="AI607" s="4">
        <f>Table39[[#This Row],[CNA Hours Contract]]/Table39[[#This Row],[CNA Hours]]</f>
        <v>0</v>
      </c>
      <c r="AJ607" s="3">
        <v>0</v>
      </c>
      <c r="AK607" s="3">
        <v>0</v>
      </c>
      <c r="AL607" s="4">
        <v>0</v>
      </c>
      <c r="AM607" s="3">
        <v>0</v>
      </c>
      <c r="AN607" s="3">
        <v>0</v>
      </c>
      <c r="AO607" s="4">
        <v>0</v>
      </c>
      <c r="AP607" s="1" t="s">
        <v>605</v>
      </c>
      <c r="AQ607" s="1">
        <v>3</v>
      </c>
    </row>
    <row r="608" spans="1:43" x14ac:dyDescent="0.2">
      <c r="A608" s="1" t="s">
        <v>681</v>
      </c>
      <c r="B608" s="1" t="s">
        <v>1291</v>
      </c>
      <c r="C608" s="1" t="s">
        <v>1568</v>
      </c>
      <c r="D608" s="1" t="s">
        <v>1720</v>
      </c>
      <c r="E608" s="3">
        <v>36.222222222222221</v>
      </c>
      <c r="F608" s="3">
        <f t="shared" si="29"/>
        <v>132.76122222222222</v>
      </c>
      <c r="G608" s="3">
        <f>SUM(Table39[[#This Row],[RN Hours Contract (W/ Admin, DON)]], Table39[[#This Row],[LPN Contract Hours (w/ Admin)]], Table39[[#This Row],[CNA/NA/Med Aide Contract Hours]])</f>
        <v>0</v>
      </c>
      <c r="H608" s="4">
        <f>Table39[[#This Row],[Total Contract Hours]]/Table39[[#This Row],[Total Hours Nurse Staffing]]</f>
        <v>0</v>
      </c>
      <c r="I608" s="3">
        <f>SUM(Table39[[#This Row],[RN Hours]], Table39[[#This Row],[RN Admin Hours]], Table39[[#This Row],[RN DON Hours]])</f>
        <v>48.781888888888894</v>
      </c>
      <c r="J608" s="3">
        <f t="shared" si="27"/>
        <v>0</v>
      </c>
      <c r="K608" s="4">
        <f>Table39[[#This Row],[RN Hours Contract (W/ Admin, DON)]]/Table39[[#This Row],[RN Hours (w/ Admin, DON)]]</f>
        <v>0</v>
      </c>
      <c r="L608" s="3">
        <v>42.646777777777778</v>
      </c>
      <c r="M608" s="3">
        <v>0</v>
      </c>
      <c r="N608" s="4">
        <f>Table39[[#This Row],[RN Hours Contract]]/Table39[[#This Row],[RN Hours]]</f>
        <v>0</v>
      </c>
      <c r="O608" s="3">
        <v>1.0073333333333332</v>
      </c>
      <c r="P608" s="3">
        <v>0</v>
      </c>
      <c r="Q608" s="4">
        <f>Table39[[#This Row],[RN Admin Hours Contract]]/Table39[[#This Row],[RN Admin Hours]]</f>
        <v>0</v>
      </c>
      <c r="R608" s="3">
        <v>5.1277777777777782</v>
      </c>
      <c r="S608" s="3">
        <v>0</v>
      </c>
      <c r="T608" s="4">
        <f>Table39[[#This Row],[RN DON Hours Contract]]/Table39[[#This Row],[RN DON Hours]]</f>
        <v>0</v>
      </c>
      <c r="U608" s="3">
        <f>SUM(Table39[[#This Row],[LPN Hours]], Table39[[#This Row],[LPN Admin Hours]])</f>
        <v>0.72955555555555551</v>
      </c>
      <c r="V608" s="3">
        <f>Table39[[#This Row],[LPN Hours Contract]]+Table39[[#This Row],[LPN Admin Hours Contract]]</f>
        <v>0</v>
      </c>
      <c r="W608" s="4">
        <f t="shared" si="28"/>
        <v>0</v>
      </c>
      <c r="X608" s="3">
        <v>0.72955555555555551</v>
      </c>
      <c r="Y608" s="3">
        <v>0</v>
      </c>
      <c r="Z608" s="4">
        <f>Table39[[#This Row],[LPN Hours Contract]]/Table39[[#This Row],[LPN Hours]]</f>
        <v>0</v>
      </c>
      <c r="AA608" s="3">
        <v>0</v>
      </c>
      <c r="AB608" s="3">
        <v>0</v>
      </c>
      <c r="AC608" s="4">
        <v>0</v>
      </c>
      <c r="AD608" s="3">
        <f>SUM(Table39[[#This Row],[CNA Hours]], Table39[[#This Row],[NA in Training Hours]], Table39[[#This Row],[Med Aide/Tech Hours]])</f>
        <v>83.24977777777778</v>
      </c>
      <c r="AE608" s="3">
        <f>SUM(Table39[[#This Row],[CNA Hours Contract]], Table39[[#This Row],[NA in Training Hours Contract]], Table39[[#This Row],[Med Aide/Tech Hours Contract]])</f>
        <v>0</v>
      </c>
      <c r="AF608" s="4">
        <f>Table39[[#This Row],[CNA/NA/Med Aide Contract Hours]]/Table39[[#This Row],[Total CNA, NA in Training, Med Aide/Tech Hours]]</f>
        <v>0</v>
      </c>
      <c r="AG608" s="3">
        <v>83.24977777777778</v>
      </c>
      <c r="AH608" s="3">
        <v>0</v>
      </c>
      <c r="AI608" s="4">
        <f>Table39[[#This Row],[CNA Hours Contract]]/Table39[[#This Row],[CNA Hours]]</f>
        <v>0</v>
      </c>
      <c r="AJ608" s="3">
        <v>0</v>
      </c>
      <c r="AK608" s="3">
        <v>0</v>
      </c>
      <c r="AL608" s="4">
        <v>0</v>
      </c>
      <c r="AM608" s="3">
        <v>0</v>
      </c>
      <c r="AN608" s="3">
        <v>0</v>
      </c>
      <c r="AO608" s="4">
        <v>0</v>
      </c>
      <c r="AP608" s="1" t="s">
        <v>606</v>
      </c>
      <c r="AQ608" s="1">
        <v>3</v>
      </c>
    </row>
    <row r="609" spans="1:43" x14ac:dyDescent="0.2">
      <c r="A609" s="1" t="s">
        <v>681</v>
      </c>
      <c r="B609" s="1" t="s">
        <v>1292</v>
      </c>
      <c r="C609" s="1" t="s">
        <v>1677</v>
      </c>
      <c r="D609" s="1" t="s">
        <v>1734</v>
      </c>
      <c r="E609" s="3">
        <v>92.677777777777777</v>
      </c>
      <c r="F609" s="3">
        <f t="shared" si="29"/>
        <v>298.98166666666668</v>
      </c>
      <c r="G609" s="3">
        <f>SUM(Table39[[#This Row],[RN Hours Contract (W/ Admin, DON)]], Table39[[#This Row],[LPN Contract Hours (w/ Admin)]], Table39[[#This Row],[CNA/NA/Med Aide Contract Hours]])</f>
        <v>34.508111111111106</v>
      </c>
      <c r="H609" s="4">
        <f>Table39[[#This Row],[Total Contract Hours]]/Table39[[#This Row],[Total Hours Nurse Staffing]]</f>
        <v>0.11541881980872105</v>
      </c>
      <c r="I609" s="3">
        <f>SUM(Table39[[#This Row],[RN Hours]], Table39[[#This Row],[RN Admin Hours]], Table39[[#This Row],[RN DON Hours]])</f>
        <v>104.25177777777779</v>
      </c>
      <c r="J609" s="3">
        <f t="shared" si="27"/>
        <v>17.121666666666666</v>
      </c>
      <c r="K609" s="4">
        <f>Table39[[#This Row],[RN Hours Contract (W/ Admin, DON)]]/Table39[[#This Row],[RN Hours (w/ Admin, DON)]]</f>
        <v>0.16423381002828619</v>
      </c>
      <c r="L609" s="3">
        <v>79.343222222222224</v>
      </c>
      <c r="M609" s="3">
        <v>16.744888888888887</v>
      </c>
      <c r="N609" s="4">
        <f>Table39[[#This Row],[RN Hours Contract]]/Table39[[#This Row],[RN Hours]]</f>
        <v>0.21104372144088479</v>
      </c>
      <c r="O609" s="3">
        <v>19.920333333333339</v>
      </c>
      <c r="P609" s="3">
        <v>0.37677777777777777</v>
      </c>
      <c r="Q609" s="4">
        <f>Table39[[#This Row],[RN Admin Hours Contract]]/Table39[[#This Row],[RN Admin Hours]]</f>
        <v>1.8914230574008685E-2</v>
      </c>
      <c r="R609" s="3">
        <v>4.9882222222222232</v>
      </c>
      <c r="S609" s="3">
        <v>0</v>
      </c>
      <c r="T609" s="4">
        <f>Table39[[#This Row],[RN DON Hours Contract]]/Table39[[#This Row],[RN DON Hours]]</f>
        <v>0</v>
      </c>
      <c r="U609" s="3">
        <f>SUM(Table39[[#This Row],[LPN Hours]], Table39[[#This Row],[LPN Admin Hours]])</f>
        <v>47.045444444444449</v>
      </c>
      <c r="V609" s="3">
        <f>Table39[[#This Row],[LPN Hours Contract]]+Table39[[#This Row],[LPN Admin Hours Contract]]</f>
        <v>0</v>
      </c>
      <c r="W609" s="4">
        <f t="shared" si="28"/>
        <v>0</v>
      </c>
      <c r="X609" s="3">
        <v>47.045444444444449</v>
      </c>
      <c r="Y609" s="3">
        <v>0</v>
      </c>
      <c r="Z609" s="4">
        <f>Table39[[#This Row],[LPN Hours Contract]]/Table39[[#This Row],[LPN Hours]]</f>
        <v>0</v>
      </c>
      <c r="AA609" s="3">
        <v>0</v>
      </c>
      <c r="AB609" s="3">
        <v>0</v>
      </c>
      <c r="AC609" s="4">
        <v>0</v>
      </c>
      <c r="AD609" s="3">
        <f>SUM(Table39[[#This Row],[CNA Hours]], Table39[[#This Row],[NA in Training Hours]], Table39[[#This Row],[Med Aide/Tech Hours]])</f>
        <v>147.68444444444444</v>
      </c>
      <c r="AE609" s="3">
        <f>SUM(Table39[[#This Row],[CNA Hours Contract]], Table39[[#This Row],[NA in Training Hours Contract]], Table39[[#This Row],[Med Aide/Tech Hours Contract]])</f>
        <v>17.386444444444439</v>
      </c>
      <c r="AF609" s="4">
        <f>Table39[[#This Row],[CNA/NA/Med Aide Contract Hours]]/Table39[[#This Row],[Total CNA, NA in Training, Med Aide/Tech Hours]]</f>
        <v>0.11772698546450387</v>
      </c>
      <c r="AG609" s="3">
        <v>147.68444444444444</v>
      </c>
      <c r="AH609" s="3">
        <v>17.386444444444439</v>
      </c>
      <c r="AI609" s="4">
        <f>Table39[[#This Row],[CNA Hours Contract]]/Table39[[#This Row],[CNA Hours]]</f>
        <v>0.11772698546450387</v>
      </c>
      <c r="AJ609" s="3">
        <v>0</v>
      </c>
      <c r="AK609" s="3">
        <v>0</v>
      </c>
      <c r="AL609" s="4">
        <v>0</v>
      </c>
      <c r="AM609" s="3">
        <v>0</v>
      </c>
      <c r="AN609" s="3">
        <v>0</v>
      </c>
      <c r="AO609" s="4">
        <v>0</v>
      </c>
      <c r="AP609" s="1" t="s">
        <v>607</v>
      </c>
      <c r="AQ609" s="1">
        <v>3</v>
      </c>
    </row>
    <row r="610" spans="1:43" x14ac:dyDescent="0.2">
      <c r="A610" s="1" t="s">
        <v>681</v>
      </c>
      <c r="B610" s="1" t="s">
        <v>1293</v>
      </c>
      <c r="C610" s="1" t="s">
        <v>1662</v>
      </c>
      <c r="D610" s="1" t="s">
        <v>1707</v>
      </c>
      <c r="E610" s="3">
        <v>55.822222222222223</v>
      </c>
      <c r="F610" s="3">
        <f t="shared" si="29"/>
        <v>256.20555555555558</v>
      </c>
      <c r="G610" s="3">
        <f>SUM(Table39[[#This Row],[RN Hours Contract (W/ Admin, DON)]], Table39[[#This Row],[LPN Contract Hours (w/ Admin)]], Table39[[#This Row],[CNA/NA/Med Aide Contract Hours]])</f>
        <v>71.61388888888888</v>
      </c>
      <c r="H610" s="4">
        <f>Table39[[#This Row],[Total Contract Hours]]/Table39[[#This Row],[Total Hours Nurse Staffing]]</f>
        <v>0.2795173146562005</v>
      </c>
      <c r="I610" s="3">
        <f>SUM(Table39[[#This Row],[RN Hours]], Table39[[#This Row],[RN Admin Hours]], Table39[[#This Row],[RN DON Hours]])</f>
        <v>51.06</v>
      </c>
      <c r="J610" s="3">
        <f t="shared" si="27"/>
        <v>0</v>
      </c>
      <c r="K610" s="4">
        <f>Table39[[#This Row],[RN Hours Contract (W/ Admin, DON)]]/Table39[[#This Row],[RN Hours (w/ Admin, DON)]]</f>
        <v>0</v>
      </c>
      <c r="L610" s="3">
        <v>30.415555555555557</v>
      </c>
      <c r="M610" s="3">
        <v>0</v>
      </c>
      <c r="N610" s="4">
        <f>Table39[[#This Row],[RN Hours Contract]]/Table39[[#This Row],[RN Hours]]</f>
        <v>0</v>
      </c>
      <c r="O610" s="3">
        <v>16.111111111111111</v>
      </c>
      <c r="P610" s="3">
        <v>0</v>
      </c>
      <c r="Q610" s="4">
        <f>Table39[[#This Row],[RN Admin Hours Contract]]/Table39[[#This Row],[RN Admin Hours]]</f>
        <v>0</v>
      </c>
      <c r="R610" s="3">
        <v>4.5333333333333332</v>
      </c>
      <c r="S610" s="3">
        <v>0</v>
      </c>
      <c r="T610" s="4">
        <f>Table39[[#This Row],[RN DON Hours Contract]]/Table39[[#This Row],[RN DON Hours]]</f>
        <v>0</v>
      </c>
      <c r="U610" s="3">
        <f>SUM(Table39[[#This Row],[LPN Hours]], Table39[[#This Row],[LPN Admin Hours]])</f>
        <v>66.040000000000006</v>
      </c>
      <c r="V610" s="3">
        <f>Table39[[#This Row],[LPN Hours Contract]]+Table39[[#This Row],[LPN Admin Hours Contract]]</f>
        <v>37.463888888888889</v>
      </c>
      <c r="W610" s="4">
        <f t="shared" si="28"/>
        <v>0.56729086748771784</v>
      </c>
      <c r="X610" s="3">
        <v>66.040000000000006</v>
      </c>
      <c r="Y610" s="3">
        <v>37.463888888888889</v>
      </c>
      <c r="Z610" s="4">
        <f>Table39[[#This Row],[LPN Hours Contract]]/Table39[[#This Row],[LPN Hours]]</f>
        <v>0.56729086748771784</v>
      </c>
      <c r="AA610" s="3">
        <v>0</v>
      </c>
      <c r="AB610" s="3">
        <v>0</v>
      </c>
      <c r="AC610" s="4">
        <v>0</v>
      </c>
      <c r="AD610" s="3">
        <f>SUM(Table39[[#This Row],[CNA Hours]], Table39[[#This Row],[NA in Training Hours]], Table39[[#This Row],[Med Aide/Tech Hours]])</f>
        <v>139.10555555555555</v>
      </c>
      <c r="AE610" s="3">
        <f>SUM(Table39[[#This Row],[CNA Hours Contract]], Table39[[#This Row],[NA in Training Hours Contract]], Table39[[#This Row],[Med Aide/Tech Hours Contract]])</f>
        <v>34.15</v>
      </c>
      <c r="AF610" s="4">
        <f>Table39[[#This Row],[CNA/NA/Med Aide Contract Hours]]/Table39[[#This Row],[Total CNA, NA in Training, Med Aide/Tech Hours]]</f>
        <v>0.24549702464155915</v>
      </c>
      <c r="AG610" s="3">
        <v>126.58333333333333</v>
      </c>
      <c r="AH610" s="3">
        <v>34.15</v>
      </c>
      <c r="AI610" s="4">
        <f>Table39[[#This Row],[CNA Hours Contract]]/Table39[[#This Row],[CNA Hours]]</f>
        <v>0.26978275181040157</v>
      </c>
      <c r="AJ610" s="3">
        <v>12.522222222222227</v>
      </c>
      <c r="AK610" s="3">
        <v>0</v>
      </c>
      <c r="AL610" s="4">
        <f>Table39[[#This Row],[NA in Training Hours Contract]]/Table39[[#This Row],[NA in Training Hours]]</f>
        <v>0</v>
      </c>
      <c r="AM610" s="3">
        <v>0</v>
      </c>
      <c r="AN610" s="3">
        <v>0</v>
      </c>
      <c r="AO610" s="4">
        <v>0</v>
      </c>
      <c r="AP610" s="1" t="s">
        <v>608</v>
      </c>
      <c r="AQ610" s="1">
        <v>3</v>
      </c>
    </row>
    <row r="611" spans="1:43" x14ac:dyDescent="0.2">
      <c r="A611" s="1" t="s">
        <v>681</v>
      </c>
      <c r="B611" s="1" t="s">
        <v>1294</v>
      </c>
      <c r="C611" s="1" t="s">
        <v>1371</v>
      </c>
      <c r="D611" s="1" t="s">
        <v>1721</v>
      </c>
      <c r="E611" s="3">
        <v>50.12222222222222</v>
      </c>
      <c r="F611" s="3">
        <f t="shared" si="29"/>
        <v>186.37799999999999</v>
      </c>
      <c r="G611" s="3">
        <f>SUM(Table39[[#This Row],[RN Hours Contract (W/ Admin, DON)]], Table39[[#This Row],[LPN Contract Hours (w/ Admin)]], Table39[[#This Row],[CNA/NA/Med Aide Contract Hours]])</f>
        <v>0</v>
      </c>
      <c r="H611" s="4">
        <f>Table39[[#This Row],[Total Contract Hours]]/Table39[[#This Row],[Total Hours Nurse Staffing]]</f>
        <v>0</v>
      </c>
      <c r="I611" s="3">
        <f>SUM(Table39[[#This Row],[RN Hours]], Table39[[#This Row],[RN Admin Hours]], Table39[[#This Row],[RN DON Hours]])</f>
        <v>49.536111111111111</v>
      </c>
      <c r="J611" s="3">
        <f t="shared" si="27"/>
        <v>0</v>
      </c>
      <c r="K611" s="4">
        <f>Table39[[#This Row],[RN Hours Contract (W/ Admin, DON)]]/Table39[[#This Row],[RN Hours (w/ Admin, DON)]]</f>
        <v>0</v>
      </c>
      <c r="L611" s="3">
        <v>37.841666666666669</v>
      </c>
      <c r="M611" s="3">
        <v>0</v>
      </c>
      <c r="N611" s="4">
        <f>Table39[[#This Row],[RN Hours Contract]]/Table39[[#This Row],[RN Hours]]</f>
        <v>0</v>
      </c>
      <c r="O611" s="3">
        <v>6.0055555555555555</v>
      </c>
      <c r="P611" s="3">
        <v>0</v>
      </c>
      <c r="Q611" s="4">
        <f>Table39[[#This Row],[RN Admin Hours Contract]]/Table39[[#This Row],[RN Admin Hours]]</f>
        <v>0</v>
      </c>
      <c r="R611" s="3">
        <v>5.6888888888888891</v>
      </c>
      <c r="S611" s="3">
        <v>0</v>
      </c>
      <c r="T611" s="4">
        <f>Table39[[#This Row],[RN DON Hours Contract]]/Table39[[#This Row],[RN DON Hours]]</f>
        <v>0</v>
      </c>
      <c r="U611" s="3">
        <f>SUM(Table39[[#This Row],[LPN Hours]], Table39[[#This Row],[LPN Admin Hours]])</f>
        <v>42.030555555555551</v>
      </c>
      <c r="V611" s="3">
        <f>Table39[[#This Row],[LPN Hours Contract]]+Table39[[#This Row],[LPN Admin Hours Contract]]</f>
        <v>0</v>
      </c>
      <c r="W611" s="4">
        <f t="shared" si="28"/>
        <v>0</v>
      </c>
      <c r="X611" s="3">
        <v>41.819444444444443</v>
      </c>
      <c r="Y611" s="3">
        <v>0</v>
      </c>
      <c r="Z611" s="4">
        <f>Table39[[#This Row],[LPN Hours Contract]]/Table39[[#This Row],[LPN Hours]]</f>
        <v>0</v>
      </c>
      <c r="AA611" s="3">
        <v>0.21111111111111111</v>
      </c>
      <c r="AB611" s="3">
        <v>0</v>
      </c>
      <c r="AC611" s="4">
        <f>Table39[[#This Row],[LPN Admin Hours Contract]]/Table39[[#This Row],[LPN Admin Hours]]</f>
        <v>0</v>
      </c>
      <c r="AD611" s="3">
        <f>SUM(Table39[[#This Row],[CNA Hours]], Table39[[#This Row],[NA in Training Hours]], Table39[[#This Row],[Med Aide/Tech Hours]])</f>
        <v>94.811333333333337</v>
      </c>
      <c r="AE611" s="3">
        <f>SUM(Table39[[#This Row],[CNA Hours Contract]], Table39[[#This Row],[NA in Training Hours Contract]], Table39[[#This Row],[Med Aide/Tech Hours Contract]])</f>
        <v>0</v>
      </c>
      <c r="AF611" s="4">
        <f>Table39[[#This Row],[CNA/NA/Med Aide Contract Hours]]/Table39[[#This Row],[Total CNA, NA in Training, Med Aide/Tech Hours]]</f>
        <v>0</v>
      </c>
      <c r="AG611" s="3">
        <v>94.811333333333337</v>
      </c>
      <c r="AH611" s="3">
        <v>0</v>
      </c>
      <c r="AI611" s="4">
        <f>Table39[[#This Row],[CNA Hours Contract]]/Table39[[#This Row],[CNA Hours]]</f>
        <v>0</v>
      </c>
      <c r="AJ611" s="3">
        <v>0</v>
      </c>
      <c r="AK611" s="3">
        <v>0</v>
      </c>
      <c r="AL611" s="4">
        <v>0</v>
      </c>
      <c r="AM611" s="3">
        <v>0</v>
      </c>
      <c r="AN611" s="3">
        <v>0</v>
      </c>
      <c r="AO611" s="4">
        <v>0</v>
      </c>
      <c r="AP611" s="1" t="s">
        <v>609</v>
      </c>
      <c r="AQ611" s="1">
        <v>3</v>
      </c>
    </row>
    <row r="612" spans="1:43" x14ac:dyDescent="0.2">
      <c r="A612" s="1" t="s">
        <v>681</v>
      </c>
      <c r="B612" s="1" t="s">
        <v>1295</v>
      </c>
      <c r="C612" s="1" t="s">
        <v>1678</v>
      </c>
      <c r="D612" s="1" t="s">
        <v>1731</v>
      </c>
      <c r="E612" s="3">
        <v>40.411111111111111</v>
      </c>
      <c r="F612" s="3">
        <f t="shared" si="29"/>
        <v>225.79600000000002</v>
      </c>
      <c r="G612" s="3">
        <f>SUM(Table39[[#This Row],[RN Hours Contract (W/ Admin, DON)]], Table39[[#This Row],[LPN Contract Hours (w/ Admin)]], Table39[[#This Row],[CNA/NA/Med Aide Contract Hours]])</f>
        <v>0</v>
      </c>
      <c r="H612" s="4">
        <f>Table39[[#This Row],[Total Contract Hours]]/Table39[[#This Row],[Total Hours Nurse Staffing]]</f>
        <v>0</v>
      </c>
      <c r="I612" s="3">
        <f>SUM(Table39[[#This Row],[RN Hours]], Table39[[#This Row],[RN Admin Hours]], Table39[[#This Row],[RN DON Hours]])</f>
        <v>50.303222222222225</v>
      </c>
      <c r="J612" s="3">
        <f t="shared" si="27"/>
        <v>0</v>
      </c>
      <c r="K612" s="4">
        <f>Table39[[#This Row],[RN Hours Contract (W/ Admin, DON)]]/Table39[[#This Row],[RN Hours (w/ Admin, DON)]]</f>
        <v>0</v>
      </c>
      <c r="L612" s="3">
        <v>25.213555555555555</v>
      </c>
      <c r="M612" s="3">
        <v>0</v>
      </c>
      <c r="N612" s="4">
        <f>Table39[[#This Row],[RN Hours Contract]]/Table39[[#This Row],[RN Hours]]</f>
        <v>0</v>
      </c>
      <c r="O612" s="3">
        <v>19.40077777777778</v>
      </c>
      <c r="P612" s="3">
        <v>0</v>
      </c>
      <c r="Q612" s="4">
        <f>Table39[[#This Row],[RN Admin Hours Contract]]/Table39[[#This Row],[RN Admin Hours]]</f>
        <v>0</v>
      </c>
      <c r="R612" s="3">
        <v>5.6888888888888891</v>
      </c>
      <c r="S612" s="3">
        <v>0</v>
      </c>
      <c r="T612" s="4">
        <f>Table39[[#This Row],[RN DON Hours Contract]]/Table39[[#This Row],[RN DON Hours]]</f>
        <v>0</v>
      </c>
      <c r="U612" s="3">
        <f>SUM(Table39[[#This Row],[LPN Hours]], Table39[[#This Row],[LPN Admin Hours]])</f>
        <v>52.015000000000001</v>
      </c>
      <c r="V612" s="3">
        <f>Table39[[#This Row],[LPN Hours Contract]]+Table39[[#This Row],[LPN Admin Hours Contract]]</f>
        <v>0</v>
      </c>
      <c r="W612" s="4">
        <f t="shared" si="28"/>
        <v>0</v>
      </c>
      <c r="X612" s="3">
        <v>52.015000000000001</v>
      </c>
      <c r="Y612" s="3">
        <v>0</v>
      </c>
      <c r="Z612" s="4">
        <f>Table39[[#This Row],[LPN Hours Contract]]/Table39[[#This Row],[LPN Hours]]</f>
        <v>0</v>
      </c>
      <c r="AA612" s="3">
        <v>0</v>
      </c>
      <c r="AB612" s="3">
        <v>0</v>
      </c>
      <c r="AC612" s="4">
        <v>0</v>
      </c>
      <c r="AD612" s="3">
        <f>SUM(Table39[[#This Row],[CNA Hours]], Table39[[#This Row],[NA in Training Hours]], Table39[[#This Row],[Med Aide/Tech Hours]])</f>
        <v>123.47777777777779</v>
      </c>
      <c r="AE612" s="3">
        <f>SUM(Table39[[#This Row],[CNA Hours Contract]], Table39[[#This Row],[NA in Training Hours Contract]], Table39[[#This Row],[Med Aide/Tech Hours Contract]])</f>
        <v>0</v>
      </c>
      <c r="AF612" s="4">
        <f>Table39[[#This Row],[CNA/NA/Med Aide Contract Hours]]/Table39[[#This Row],[Total CNA, NA in Training, Med Aide/Tech Hours]]</f>
        <v>0</v>
      </c>
      <c r="AG612" s="3">
        <v>119.44300000000001</v>
      </c>
      <c r="AH612" s="3">
        <v>0</v>
      </c>
      <c r="AI612" s="4">
        <f>Table39[[#This Row],[CNA Hours Contract]]/Table39[[#This Row],[CNA Hours]]</f>
        <v>0</v>
      </c>
      <c r="AJ612" s="3">
        <v>4.0347777777777774</v>
      </c>
      <c r="AK612" s="3">
        <v>0</v>
      </c>
      <c r="AL612" s="4">
        <f>Table39[[#This Row],[NA in Training Hours Contract]]/Table39[[#This Row],[NA in Training Hours]]</f>
        <v>0</v>
      </c>
      <c r="AM612" s="3">
        <v>0</v>
      </c>
      <c r="AN612" s="3">
        <v>0</v>
      </c>
      <c r="AO612" s="4">
        <v>0</v>
      </c>
      <c r="AP612" s="1" t="s">
        <v>610</v>
      </c>
      <c r="AQ612" s="1">
        <v>3</v>
      </c>
    </row>
    <row r="613" spans="1:43" x14ac:dyDescent="0.2">
      <c r="A613" s="1" t="s">
        <v>681</v>
      </c>
      <c r="B613" s="1" t="s">
        <v>1296</v>
      </c>
      <c r="C613" s="1" t="s">
        <v>1661</v>
      </c>
      <c r="D613" s="1" t="s">
        <v>1737</v>
      </c>
      <c r="E613" s="3">
        <v>89.422222222222217</v>
      </c>
      <c r="F613" s="3">
        <f t="shared" si="29"/>
        <v>307.76344444444442</v>
      </c>
      <c r="G613" s="3">
        <f>SUM(Table39[[#This Row],[RN Hours Contract (W/ Admin, DON)]], Table39[[#This Row],[LPN Contract Hours (w/ Admin)]], Table39[[#This Row],[CNA/NA/Med Aide Contract Hours]])</f>
        <v>7.5388888888888879</v>
      </c>
      <c r="H613" s="4">
        <f>Table39[[#This Row],[Total Contract Hours]]/Table39[[#This Row],[Total Hours Nurse Staffing]]</f>
        <v>2.4495725613214479E-2</v>
      </c>
      <c r="I613" s="3">
        <f>SUM(Table39[[#This Row],[RN Hours]], Table39[[#This Row],[RN Admin Hours]], Table39[[#This Row],[RN DON Hours]])</f>
        <v>77.678888888888892</v>
      </c>
      <c r="J613" s="3">
        <f t="shared" si="27"/>
        <v>0</v>
      </c>
      <c r="K613" s="4">
        <f>Table39[[#This Row],[RN Hours Contract (W/ Admin, DON)]]/Table39[[#This Row],[RN Hours (w/ Admin, DON)]]</f>
        <v>0</v>
      </c>
      <c r="L613" s="3">
        <v>52.001111111111115</v>
      </c>
      <c r="M613" s="3">
        <v>0</v>
      </c>
      <c r="N613" s="4">
        <f>Table39[[#This Row],[RN Hours Contract]]/Table39[[#This Row],[RN Hours]]</f>
        <v>0</v>
      </c>
      <c r="O613" s="3">
        <v>20.077777777777779</v>
      </c>
      <c r="P613" s="3">
        <v>0</v>
      </c>
      <c r="Q613" s="4">
        <f>Table39[[#This Row],[RN Admin Hours Contract]]/Table39[[#This Row],[RN Admin Hours]]</f>
        <v>0</v>
      </c>
      <c r="R613" s="3">
        <v>5.6</v>
      </c>
      <c r="S613" s="3">
        <v>0</v>
      </c>
      <c r="T613" s="4">
        <f>Table39[[#This Row],[RN DON Hours Contract]]/Table39[[#This Row],[RN DON Hours]]</f>
        <v>0</v>
      </c>
      <c r="U613" s="3">
        <f>SUM(Table39[[#This Row],[LPN Hours]], Table39[[#This Row],[LPN Admin Hours]])</f>
        <v>56.463666666666661</v>
      </c>
      <c r="V613" s="3">
        <f>Table39[[#This Row],[LPN Hours Contract]]+Table39[[#This Row],[LPN Admin Hours Contract]]</f>
        <v>2.3108888888888894</v>
      </c>
      <c r="W613" s="4">
        <f t="shared" si="28"/>
        <v>4.0927007141268831E-2</v>
      </c>
      <c r="X613" s="3">
        <v>56.463666666666661</v>
      </c>
      <c r="Y613" s="3">
        <v>2.3108888888888894</v>
      </c>
      <c r="Z613" s="4">
        <f>Table39[[#This Row],[LPN Hours Contract]]/Table39[[#This Row],[LPN Hours]]</f>
        <v>4.0927007141268831E-2</v>
      </c>
      <c r="AA613" s="3">
        <v>0</v>
      </c>
      <c r="AB613" s="3">
        <v>0</v>
      </c>
      <c r="AC613" s="4">
        <v>0</v>
      </c>
      <c r="AD613" s="3">
        <f>SUM(Table39[[#This Row],[CNA Hours]], Table39[[#This Row],[NA in Training Hours]], Table39[[#This Row],[Med Aide/Tech Hours]])</f>
        <v>173.62088888888889</v>
      </c>
      <c r="AE613" s="3">
        <f>SUM(Table39[[#This Row],[CNA Hours Contract]], Table39[[#This Row],[NA in Training Hours Contract]], Table39[[#This Row],[Med Aide/Tech Hours Contract]])</f>
        <v>5.2279999999999989</v>
      </c>
      <c r="AF613" s="4">
        <f>Table39[[#This Row],[CNA/NA/Med Aide Contract Hours]]/Table39[[#This Row],[Total CNA, NA in Training, Med Aide/Tech Hours]]</f>
        <v>3.0111584115582606E-2</v>
      </c>
      <c r="AG613" s="3">
        <v>108.226</v>
      </c>
      <c r="AH613" s="3">
        <v>5.2279999999999989</v>
      </c>
      <c r="AI613" s="4">
        <f>Table39[[#This Row],[CNA Hours Contract]]/Table39[[#This Row],[CNA Hours]]</f>
        <v>4.8306321955907075E-2</v>
      </c>
      <c r="AJ613" s="3">
        <v>65.394888888888886</v>
      </c>
      <c r="AK613" s="3">
        <v>0</v>
      </c>
      <c r="AL613" s="4">
        <f>Table39[[#This Row],[NA in Training Hours Contract]]/Table39[[#This Row],[NA in Training Hours]]</f>
        <v>0</v>
      </c>
      <c r="AM613" s="3">
        <v>0</v>
      </c>
      <c r="AN613" s="3">
        <v>0</v>
      </c>
      <c r="AO613" s="4">
        <v>0</v>
      </c>
      <c r="AP613" s="1" t="s">
        <v>611</v>
      </c>
      <c r="AQ613" s="1">
        <v>3</v>
      </c>
    </row>
    <row r="614" spans="1:43" x14ac:dyDescent="0.2">
      <c r="A614" s="1" t="s">
        <v>681</v>
      </c>
      <c r="B614" s="1" t="s">
        <v>1297</v>
      </c>
      <c r="C614" s="1" t="s">
        <v>1365</v>
      </c>
      <c r="D614" s="1" t="s">
        <v>1711</v>
      </c>
      <c r="E614" s="3">
        <v>80.833333333333329</v>
      </c>
      <c r="F614" s="3">
        <f t="shared" si="29"/>
        <v>462.01577777777777</v>
      </c>
      <c r="G614" s="3">
        <f>SUM(Table39[[#This Row],[RN Hours Contract (W/ Admin, DON)]], Table39[[#This Row],[LPN Contract Hours (w/ Admin)]], Table39[[#This Row],[CNA/NA/Med Aide Contract Hours]])</f>
        <v>7.7749999999999995</v>
      </c>
      <c r="H614" s="4">
        <f>Table39[[#This Row],[Total Contract Hours]]/Table39[[#This Row],[Total Hours Nurse Staffing]]</f>
        <v>1.6828429620729644E-2</v>
      </c>
      <c r="I614" s="3">
        <f>SUM(Table39[[#This Row],[RN Hours]], Table39[[#This Row],[RN Admin Hours]], Table39[[#This Row],[RN DON Hours]])</f>
        <v>52.916666666666671</v>
      </c>
      <c r="J614" s="3">
        <f t="shared" si="27"/>
        <v>3.4027777777777777</v>
      </c>
      <c r="K614" s="4">
        <f>Table39[[#This Row],[RN Hours Contract (W/ Admin, DON)]]/Table39[[#This Row],[RN Hours (w/ Admin, DON)]]</f>
        <v>6.430446194225721E-2</v>
      </c>
      <c r="L614" s="3">
        <v>27.68888888888889</v>
      </c>
      <c r="M614" s="3">
        <v>3.4027777777777777</v>
      </c>
      <c r="N614" s="4">
        <f>Table39[[#This Row],[RN Hours Contract]]/Table39[[#This Row],[RN Hours]]</f>
        <v>0.12289325842696629</v>
      </c>
      <c r="O614" s="3">
        <v>19.894444444444446</v>
      </c>
      <c r="P614" s="3">
        <v>0</v>
      </c>
      <c r="Q614" s="4">
        <f>Table39[[#This Row],[RN Admin Hours Contract]]/Table39[[#This Row],[RN Admin Hours]]</f>
        <v>0</v>
      </c>
      <c r="R614" s="3">
        <v>5.333333333333333</v>
      </c>
      <c r="S614" s="3">
        <v>0</v>
      </c>
      <c r="T614" s="4">
        <f>Table39[[#This Row],[RN DON Hours Contract]]/Table39[[#This Row],[RN DON Hours]]</f>
        <v>0</v>
      </c>
      <c r="U614" s="3">
        <f>SUM(Table39[[#This Row],[LPN Hours]], Table39[[#This Row],[LPN Admin Hours]])</f>
        <v>174.44444444444446</v>
      </c>
      <c r="V614" s="3">
        <f>Table39[[#This Row],[LPN Hours Contract]]+Table39[[#This Row],[LPN Admin Hours Contract]]</f>
        <v>4.3722222222222218</v>
      </c>
      <c r="W614" s="4">
        <f t="shared" si="28"/>
        <v>2.506369426751592E-2</v>
      </c>
      <c r="X614" s="3">
        <v>174.44444444444446</v>
      </c>
      <c r="Y614" s="3">
        <v>4.3722222222222218</v>
      </c>
      <c r="Z614" s="4">
        <f>Table39[[#This Row],[LPN Hours Contract]]/Table39[[#This Row],[LPN Hours]]</f>
        <v>2.506369426751592E-2</v>
      </c>
      <c r="AA614" s="3">
        <v>0</v>
      </c>
      <c r="AB614" s="3">
        <v>0</v>
      </c>
      <c r="AC614" s="4">
        <v>0</v>
      </c>
      <c r="AD614" s="3">
        <f>SUM(Table39[[#This Row],[CNA Hours]], Table39[[#This Row],[NA in Training Hours]], Table39[[#This Row],[Med Aide/Tech Hours]])</f>
        <v>234.65466666666666</v>
      </c>
      <c r="AE614" s="3">
        <f>SUM(Table39[[#This Row],[CNA Hours Contract]], Table39[[#This Row],[NA in Training Hours Contract]], Table39[[#This Row],[Med Aide/Tech Hours Contract]])</f>
        <v>0</v>
      </c>
      <c r="AF614" s="4">
        <f>Table39[[#This Row],[CNA/NA/Med Aide Contract Hours]]/Table39[[#This Row],[Total CNA, NA in Training, Med Aide/Tech Hours]]</f>
        <v>0</v>
      </c>
      <c r="AG614" s="3">
        <v>234.65466666666666</v>
      </c>
      <c r="AH614" s="3">
        <v>0</v>
      </c>
      <c r="AI614" s="4">
        <f>Table39[[#This Row],[CNA Hours Contract]]/Table39[[#This Row],[CNA Hours]]</f>
        <v>0</v>
      </c>
      <c r="AJ614" s="3">
        <v>0</v>
      </c>
      <c r="AK614" s="3">
        <v>0</v>
      </c>
      <c r="AL614" s="4">
        <v>0</v>
      </c>
      <c r="AM614" s="3">
        <v>0</v>
      </c>
      <c r="AN614" s="3">
        <v>0</v>
      </c>
      <c r="AO614" s="4">
        <v>0</v>
      </c>
      <c r="AP614" s="1" t="s">
        <v>612</v>
      </c>
      <c r="AQ614" s="1">
        <v>3</v>
      </c>
    </row>
    <row r="615" spans="1:43" x14ac:dyDescent="0.2">
      <c r="A615" s="1" t="s">
        <v>681</v>
      </c>
      <c r="B615" s="1" t="s">
        <v>1298</v>
      </c>
      <c r="C615" s="1" t="s">
        <v>1673</v>
      </c>
      <c r="D615" s="1" t="s">
        <v>1697</v>
      </c>
      <c r="E615" s="3">
        <v>101.36666666666666</v>
      </c>
      <c r="F615" s="3">
        <f t="shared" si="29"/>
        <v>381.06955555555555</v>
      </c>
      <c r="G615" s="3">
        <f>SUM(Table39[[#This Row],[RN Hours Contract (W/ Admin, DON)]], Table39[[#This Row],[LPN Contract Hours (w/ Admin)]], Table39[[#This Row],[CNA/NA/Med Aide Contract Hours]])</f>
        <v>74.412000000000006</v>
      </c>
      <c r="H615" s="4">
        <f>Table39[[#This Row],[Total Contract Hours]]/Table39[[#This Row],[Total Hours Nurse Staffing]]</f>
        <v>0.19527143776026892</v>
      </c>
      <c r="I615" s="3">
        <f>SUM(Table39[[#This Row],[RN Hours]], Table39[[#This Row],[RN Admin Hours]], Table39[[#This Row],[RN DON Hours]])</f>
        <v>38.687555555555555</v>
      </c>
      <c r="J615" s="3">
        <f t="shared" si="27"/>
        <v>18.011000000000003</v>
      </c>
      <c r="K615" s="4">
        <f>Table39[[#This Row],[RN Hours Contract (W/ Admin, DON)]]/Table39[[#This Row],[RN Hours (w/ Admin, DON)]]</f>
        <v>0.46555021999609414</v>
      </c>
      <c r="L615" s="3">
        <v>28.914444444444445</v>
      </c>
      <c r="M615" s="3">
        <v>18.011000000000003</v>
      </c>
      <c r="N615" s="4">
        <f>Table39[[#This Row],[RN Hours Contract]]/Table39[[#This Row],[RN Hours]]</f>
        <v>0.62290665949352508</v>
      </c>
      <c r="O615" s="3">
        <v>4.5</v>
      </c>
      <c r="P615" s="3">
        <v>0</v>
      </c>
      <c r="Q615" s="4">
        <f>Table39[[#This Row],[RN Admin Hours Contract]]/Table39[[#This Row],[RN Admin Hours]]</f>
        <v>0</v>
      </c>
      <c r="R615" s="3">
        <v>5.2731111111111106</v>
      </c>
      <c r="S615" s="3">
        <v>0</v>
      </c>
      <c r="T615" s="4">
        <f>Table39[[#This Row],[RN DON Hours Contract]]/Table39[[#This Row],[RN DON Hours]]</f>
        <v>0</v>
      </c>
      <c r="U615" s="3">
        <f>SUM(Table39[[#This Row],[LPN Hours]], Table39[[#This Row],[LPN Admin Hours]])</f>
        <v>113.58122222222222</v>
      </c>
      <c r="V615" s="3">
        <f>Table39[[#This Row],[LPN Hours Contract]]+Table39[[#This Row],[LPN Admin Hours Contract]]</f>
        <v>39.310666666666663</v>
      </c>
      <c r="W615" s="4">
        <f t="shared" si="28"/>
        <v>0.34610181064749551</v>
      </c>
      <c r="X615" s="3">
        <v>103.11855555555556</v>
      </c>
      <c r="Y615" s="3">
        <v>39.310666666666663</v>
      </c>
      <c r="Z615" s="4">
        <f>Table39[[#This Row],[LPN Hours Contract]]/Table39[[#This Row],[LPN Hours]]</f>
        <v>0.38121816636083383</v>
      </c>
      <c r="AA615" s="3">
        <v>10.462666666666667</v>
      </c>
      <c r="AB615" s="3">
        <v>0</v>
      </c>
      <c r="AC615" s="4">
        <f>Table39[[#This Row],[LPN Admin Hours Contract]]/Table39[[#This Row],[LPN Admin Hours]]</f>
        <v>0</v>
      </c>
      <c r="AD615" s="3">
        <f>SUM(Table39[[#This Row],[CNA Hours]], Table39[[#This Row],[NA in Training Hours]], Table39[[#This Row],[Med Aide/Tech Hours]])</f>
        <v>228.80077777777777</v>
      </c>
      <c r="AE615" s="3">
        <f>SUM(Table39[[#This Row],[CNA Hours Contract]], Table39[[#This Row],[NA in Training Hours Contract]], Table39[[#This Row],[Med Aide/Tech Hours Contract]])</f>
        <v>17.090333333333334</v>
      </c>
      <c r="AF615" s="4">
        <f>Table39[[#This Row],[CNA/NA/Med Aide Contract Hours]]/Table39[[#This Row],[Total CNA, NA in Training, Med Aide/Tech Hours]]</f>
        <v>7.469525890306318E-2</v>
      </c>
      <c r="AG615" s="3">
        <v>228.80077777777777</v>
      </c>
      <c r="AH615" s="3">
        <v>17.090333333333334</v>
      </c>
      <c r="AI615" s="4">
        <f>Table39[[#This Row],[CNA Hours Contract]]/Table39[[#This Row],[CNA Hours]]</f>
        <v>7.469525890306318E-2</v>
      </c>
      <c r="AJ615" s="3">
        <v>0</v>
      </c>
      <c r="AK615" s="3">
        <v>0</v>
      </c>
      <c r="AL615" s="4">
        <v>0</v>
      </c>
      <c r="AM615" s="3">
        <v>0</v>
      </c>
      <c r="AN615" s="3">
        <v>0</v>
      </c>
      <c r="AO615" s="4">
        <v>0</v>
      </c>
      <c r="AP615" s="1" t="s">
        <v>613</v>
      </c>
      <c r="AQ615" s="1">
        <v>3</v>
      </c>
    </row>
    <row r="616" spans="1:43" x14ac:dyDescent="0.2">
      <c r="A616" s="1" t="s">
        <v>681</v>
      </c>
      <c r="B616" s="1" t="s">
        <v>1299</v>
      </c>
      <c r="C616" s="1" t="s">
        <v>1467</v>
      </c>
      <c r="D616" s="1" t="s">
        <v>1721</v>
      </c>
      <c r="E616" s="3">
        <v>127.24444444444444</v>
      </c>
      <c r="F616" s="3">
        <f t="shared" si="29"/>
        <v>451.47822222222226</v>
      </c>
      <c r="G616" s="3">
        <f>SUM(Table39[[#This Row],[RN Hours Contract (W/ Admin, DON)]], Table39[[#This Row],[LPN Contract Hours (w/ Admin)]], Table39[[#This Row],[CNA/NA/Med Aide Contract Hours]])</f>
        <v>44.616000000000007</v>
      </c>
      <c r="H616" s="4">
        <f>Table39[[#This Row],[Total Contract Hours]]/Table39[[#This Row],[Total Hours Nurse Staffing]]</f>
        <v>9.8822042357647868E-2</v>
      </c>
      <c r="I616" s="3">
        <f>SUM(Table39[[#This Row],[RN Hours]], Table39[[#This Row],[RN Admin Hours]], Table39[[#This Row],[RN DON Hours]])</f>
        <v>164.1021111111111</v>
      </c>
      <c r="J616" s="3">
        <f t="shared" si="27"/>
        <v>1.7611111111111111</v>
      </c>
      <c r="K616" s="4">
        <f>Table39[[#This Row],[RN Hours Contract (W/ Admin, DON)]]/Table39[[#This Row],[RN Hours (w/ Admin, DON)]]</f>
        <v>1.073180045757418E-2</v>
      </c>
      <c r="L616" s="3">
        <v>137.83544444444445</v>
      </c>
      <c r="M616" s="3">
        <v>1.7611111111111111</v>
      </c>
      <c r="N616" s="4">
        <f>Table39[[#This Row],[RN Hours Contract]]/Table39[[#This Row],[RN Hours]]</f>
        <v>1.2776910309314085E-2</v>
      </c>
      <c r="O616" s="3">
        <v>20.666666666666668</v>
      </c>
      <c r="P616" s="3">
        <v>0</v>
      </c>
      <c r="Q616" s="4">
        <f>Table39[[#This Row],[RN Admin Hours Contract]]/Table39[[#This Row],[RN Admin Hours]]</f>
        <v>0</v>
      </c>
      <c r="R616" s="3">
        <v>5.6</v>
      </c>
      <c r="S616" s="3">
        <v>0</v>
      </c>
      <c r="T616" s="4">
        <f>Table39[[#This Row],[RN DON Hours Contract]]/Table39[[#This Row],[RN DON Hours]]</f>
        <v>0</v>
      </c>
      <c r="U616" s="3">
        <f>SUM(Table39[[#This Row],[LPN Hours]], Table39[[#This Row],[LPN Admin Hours]])</f>
        <v>71.597222222222229</v>
      </c>
      <c r="V616" s="3">
        <f>Table39[[#This Row],[LPN Hours Contract]]+Table39[[#This Row],[LPN Admin Hours Contract]]</f>
        <v>2.9309999999999996</v>
      </c>
      <c r="W616" s="4">
        <f t="shared" si="28"/>
        <v>4.0937342386032971E-2</v>
      </c>
      <c r="X616" s="3">
        <v>71.597222222222229</v>
      </c>
      <c r="Y616" s="3">
        <v>2.9309999999999996</v>
      </c>
      <c r="Z616" s="4">
        <f>Table39[[#This Row],[LPN Hours Contract]]/Table39[[#This Row],[LPN Hours]]</f>
        <v>4.0937342386032971E-2</v>
      </c>
      <c r="AA616" s="3">
        <v>0</v>
      </c>
      <c r="AB616" s="3">
        <v>0</v>
      </c>
      <c r="AC616" s="4">
        <v>0</v>
      </c>
      <c r="AD616" s="3">
        <f>SUM(Table39[[#This Row],[CNA Hours]], Table39[[#This Row],[NA in Training Hours]], Table39[[#This Row],[Med Aide/Tech Hours]])</f>
        <v>215.7788888888889</v>
      </c>
      <c r="AE616" s="3">
        <f>SUM(Table39[[#This Row],[CNA Hours Contract]], Table39[[#This Row],[NA in Training Hours Contract]], Table39[[#This Row],[Med Aide/Tech Hours Contract]])</f>
        <v>39.923888888888897</v>
      </c>
      <c r="AF616" s="4">
        <f>Table39[[#This Row],[CNA/NA/Med Aide Contract Hours]]/Table39[[#This Row],[Total CNA, NA in Training, Med Aide/Tech Hours]]</f>
        <v>0.1850222192470688</v>
      </c>
      <c r="AG616" s="3">
        <v>194.80422222222222</v>
      </c>
      <c r="AH616" s="3">
        <v>39.923888888888897</v>
      </c>
      <c r="AI616" s="4">
        <f>Table39[[#This Row],[CNA Hours Contract]]/Table39[[#This Row],[CNA Hours]]</f>
        <v>0.20494365282979268</v>
      </c>
      <c r="AJ616" s="3">
        <v>20.974666666666664</v>
      </c>
      <c r="AK616" s="3">
        <v>0</v>
      </c>
      <c r="AL616" s="4">
        <f>Table39[[#This Row],[NA in Training Hours Contract]]/Table39[[#This Row],[NA in Training Hours]]</f>
        <v>0</v>
      </c>
      <c r="AM616" s="3">
        <v>0</v>
      </c>
      <c r="AN616" s="3">
        <v>0</v>
      </c>
      <c r="AO616" s="4">
        <v>0</v>
      </c>
      <c r="AP616" s="1" t="s">
        <v>614</v>
      </c>
      <c r="AQ616" s="1">
        <v>3</v>
      </c>
    </row>
    <row r="617" spans="1:43" x14ac:dyDescent="0.2">
      <c r="A617" s="1" t="s">
        <v>681</v>
      </c>
      <c r="B617" s="1" t="s">
        <v>1300</v>
      </c>
      <c r="C617" s="1" t="s">
        <v>1679</v>
      </c>
      <c r="D617" s="1" t="s">
        <v>1721</v>
      </c>
      <c r="E617" s="3">
        <v>47.044444444444444</v>
      </c>
      <c r="F617" s="3">
        <f t="shared" si="29"/>
        <v>221.09855555555555</v>
      </c>
      <c r="G617" s="3">
        <f>SUM(Table39[[#This Row],[RN Hours Contract (W/ Admin, DON)]], Table39[[#This Row],[LPN Contract Hours (w/ Admin)]], Table39[[#This Row],[CNA/NA/Med Aide Contract Hours]])</f>
        <v>0</v>
      </c>
      <c r="H617" s="4">
        <f>Table39[[#This Row],[Total Contract Hours]]/Table39[[#This Row],[Total Hours Nurse Staffing]]</f>
        <v>0</v>
      </c>
      <c r="I617" s="3">
        <f>SUM(Table39[[#This Row],[RN Hours]], Table39[[#This Row],[RN Admin Hours]], Table39[[#This Row],[RN DON Hours]])</f>
        <v>58.759666666666668</v>
      </c>
      <c r="J617" s="3">
        <f t="shared" ref="J617:J680" si="30">SUM(M617,P617,S617)</f>
        <v>0</v>
      </c>
      <c r="K617" s="4">
        <f>Table39[[#This Row],[RN Hours Contract (W/ Admin, DON)]]/Table39[[#This Row],[RN Hours (w/ Admin, DON)]]</f>
        <v>0</v>
      </c>
      <c r="L617" s="3">
        <v>44.498555555555555</v>
      </c>
      <c r="M617" s="3">
        <v>0</v>
      </c>
      <c r="N617" s="4">
        <f>Table39[[#This Row],[RN Hours Contract]]/Table39[[#This Row],[RN Hours]]</f>
        <v>0</v>
      </c>
      <c r="O617" s="3">
        <v>9.0166666666666675</v>
      </c>
      <c r="P617" s="3">
        <v>0</v>
      </c>
      <c r="Q617" s="4">
        <f>Table39[[#This Row],[RN Admin Hours Contract]]/Table39[[#This Row],[RN Admin Hours]]</f>
        <v>0</v>
      </c>
      <c r="R617" s="3">
        <v>5.2444444444444445</v>
      </c>
      <c r="S617" s="3">
        <v>0</v>
      </c>
      <c r="T617" s="4">
        <f>Table39[[#This Row],[RN DON Hours Contract]]/Table39[[#This Row],[RN DON Hours]]</f>
        <v>0</v>
      </c>
      <c r="U617" s="3">
        <f>SUM(Table39[[#This Row],[LPN Hours]], Table39[[#This Row],[LPN Admin Hours]])</f>
        <v>50.694444444444443</v>
      </c>
      <c r="V617" s="3">
        <f>Table39[[#This Row],[LPN Hours Contract]]+Table39[[#This Row],[LPN Admin Hours Contract]]</f>
        <v>0</v>
      </c>
      <c r="W617" s="4">
        <f t="shared" ref="W617:W680" si="31">V617/U617</f>
        <v>0</v>
      </c>
      <c r="X617" s="3">
        <v>39.75277777777778</v>
      </c>
      <c r="Y617" s="3">
        <v>0</v>
      </c>
      <c r="Z617" s="4">
        <f>Table39[[#This Row],[LPN Hours Contract]]/Table39[[#This Row],[LPN Hours]]</f>
        <v>0</v>
      </c>
      <c r="AA617" s="3">
        <v>10.941666666666666</v>
      </c>
      <c r="AB617" s="3">
        <v>0</v>
      </c>
      <c r="AC617" s="4">
        <f>Table39[[#This Row],[LPN Admin Hours Contract]]/Table39[[#This Row],[LPN Admin Hours]]</f>
        <v>0</v>
      </c>
      <c r="AD617" s="3">
        <f>SUM(Table39[[#This Row],[CNA Hours]], Table39[[#This Row],[NA in Training Hours]], Table39[[#This Row],[Med Aide/Tech Hours]])</f>
        <v>111.64444444444445</v>
      </c>
      <c r="AE617" s="3">
        <f>SUM(Table39[[#This Row],[CNA Hours Contract]], Table39[[#This Row],[NA in Training Hours Contract]], Table39[[#This Row],[Med Aide/Tech Hours Contract]])</f>
        <v>0</v>
      </c>
      <c r="AF617" s="4">
        <f>Table39[[#This Row],[CNA/NA/Med Aide Contract Hours]]/Table39[[#This Row],[Total CNA, NA in Training, Med Aide/Tech Hours]]</f>
        <v>0</v>
      </c>
      <c r="AG617" s="3">
        <v>111.64444444444445</v>
      </c>
      <c r="AH617" s="3">
        <v>0</v>
      </c>
      <c r="AI617" s="4">
        <f>Table39[[#This Row],[CNA Hours Contract]]/Table39[[#This Row],[CNA Hours]]</f>
        <v>0</v>
      </c>
      <c r="AJ617" s="3">
        <v>0</v>
      </c>
      <c r="AK617" s="3">
        <v>0</v>
      </c>
      <c r="AL617" s="4">
        <v>0</v>
      </c>
      <c r="AM617" s="3">
        <v>0</v>
      </c>
      <c r="AN617" s="3">
        <v>0</v>
      </c>
      <c r="AO617" s="4">
        <v>0</v>
      </c>
      <c r="AP617" s="1" t="s">
        <v>615</v>
      </c>
      <c r="AQ617" s="1">
        <v>3</v>
      </c>
    </row>
    <row r="618" spans="1:43" x14ac:dyDescent="0.2">
      <c r="A618" s="1" t="s">
        <v>681</v>
      </c>
      <c r="B618" s="1" t="s">
        <v>1301</v>
      </c>
      <c r="C618" s="1" t="s">
        <v>1449</v>
      </c>
      <c r="D618" s="1" t="s">
        <v>1748</v>
      </c>
      <c r="E618" s="3">
        <v>87.333333333333329</v>
      </c>
      <c r="F618" s="3">
        <f t="shared" si="29"/>
        <v>447.12111111111108</v>
      </c>
      <c r="G618" s="3">
        <f>SUM(Table39[[#This Row],[RN Hours Contract (W/ Admin, DON)]], Table39[[#This Row],[LPN Contract Hours (w/ Admin)]], Table39[[#This Row],[CNA/NA/Med Aide Contract Hours]])</f>
        <v>0</v>
      </c>
      <c r="H618" s="4">
        <f>Table39[[#This Row],[Total Contract Hours]]/Table39[[#This Row],[Total Hours Nurse Staffing]]</f>
        <v>0</v>
      </c>
      <c r="I618" s="3">
        <f>SUM(Table39[[#This Row],[RN Hours]], Table39[[#This Row],[RN Admin Hours]], Table39[[#This Row],[RN DON Hours]])</f>
        <v>95.301111111111112</v>
      </c>
      <c r="J618" s="3">
        <f t="shared" si="30"/>
        <v>0</v>
      </c>
      <c r="K618" s="4">
        <f>Table39[[#This Row],[RN Hours Contract (W/ Admin, DON)]]/Table39[[#This Row],[RN Hours (w/ Admin, DON)]]</f>
        <v>0</v>
      </c>
      <c r="L618" s="3">
        <v>63.078888888888891</v>
      </c>
      <c r="M618" s="3">
        <v>0</v>
      </c>
      <c r="N618" s="4">
        <f>Table39[[#This Row],[RN Hours Contract]]/Table39[[#This Row],[RN Hours]]</f>
        <v>0</v>
      </c>
      <c r="O618" s="3">
        <v>26.9</v>
      </c>
      <c r="P618" s="3">
        <v>0</v>
      </c>
      <c r="Q618" s="4">
        <f>Table39[[#This Row],[RN Admin Hours Contract]]/Table39[[#This Row],[RN Admin Hours]]</f>
        <v>0</v>
      </c>
      <c r="R618" s="3">
        <v>5.322222222222222</v>
      </c>
      <c r="S618" s="3">
        <v>0</v>
      </c>
      <c r="T618" s="4">
        <f>Table39[[#This Row],[RN DON Hours Contract]]/Table39[[#This Row],[RN DON Hours]]</f>
        <v>0</v>
      </c>
      <c r="U618" s="3">
        <f>SUM(Table39[[#This Row],[LPN Hours]], Table39[[#This Row],[LPN Admin Hours]])</f>
        <v>134.83444444444444</v>
      </c>
      <c r="V618" s="3">
        <f>Table39[[#This Row],[LPN Hours Contract]]+Table39[[#This Row],[LPN Admin Hours Contract]]</f>
        <v>0</v>
      </c>
      <c r="W618" s="4">
        <f t="shared" si="31"/>
        <v>0</v>
      </c>
      <c r="X618" s="3">
        <v>123.65777777777778</v>
      </c>
      <c r="Y618" s="3">
        <v>0</v>
      </c>
      <c r="Z618" s="4">
        <f>Table39[[#This Row],[LPN Hours Contract]]/Table39[[#This Row],[LPN Hours]]</f>
        <v>0</v>
      </c>
      <c r="AA618" s="3">
        <v>11.176666666666662</v>
      </c>
      <c r="AB618" s="3">
        <v>0</v>
      </c>
      <c r="AC618" s="4">
        <f>Table39[[#This Row],[LPN Admin Hours Contract]]/Table39[[#This Row],[LPN Admin Hours]]</f>
        <v>0</v>
      </c>
      <c r="AD618" s="3">
        <f>SUM(Table39[[#This Row],[CNA Hours]], Table39[[#This Row],[NA in Training Hours]], Table39[[#This Row],[Med Aide/Tech Hours]])</f>
        <v>216.98555555555555</v>
      </c>
      <c r="AE618" s="3">
        <f>SUM(Table39[[#This Row],[CNA Hours Contract]], Table39[[#This Row],[NA in Training Hours Contract]], Table39[[#This Row],[Med Aide/Tech Hours Contract]])</f>
        <v>0</v>
      </c>
      <c r="AF618" s="4">
        <f>Table39[[#This Row],[CNA/NA/Med Aide Contract Hours]]/Table39[[#This Row],[Total CNA, NA in Training, Med Aide/Tech Hours]]</f>
        <v>0</v>
      </c>
      <c r="AG618" s="3">
        <v>216.98555555555555</v>
      </c>
      <c r="AH618" s="3">
        <v>0</v>
      </c>
      <c r="AI618" s="4">
        <f>Table39[[#This Row],[CNA Hours Contract]]/Table39[[#This Row],[CNA Hours]]</f>
        <v>0</v>
      </c>
      <c r="AJ618" s="3">
        <v>0</v>
      </c>
      <c r="AK618" s="3">
        <v>0</v>
      </c>
      <c r="AL618" s="4">
        <v>0</v>
      </c>
      <c r="AM618" s="3">
        <v>0</v>
      </c>
      <c r="AN618" s="3">
        <v>0</v>
      </c>
      <c r="AO618" s="4">
        <v>0</v>
      </c>
      <c r="AP618" s="1" t="s">
        <v>616</v>
      </c>
      <c r="AQ618" s="1">
        <v>3</v>
      </c>
    </row>
    <row r="619" spans="1:43" x14ac:dyDescent="0.2">
      <c r="A619" s="1" t="s">
        <v>681</v>
      </c>
      <c r="B619" s="1" t="s">
        <v>1302</v>
      </c>
      <c r="C619" s="1" t="s">
        <v>1443</v>
      </c>
      <c r="D619" s="1" t="s">
        <v>1727</v>
      </c>
      <c r="E619" s="3">
        <v>32.488888888888887</v>
      </c>
      <c r="F619" s="3">
        <f t="shared" si="29"/>
        <v>192.68622222222223</v>
      </c>
      <c r="G619" s="3">
        <f>SUM(Table39[[#This Row],[RN Hours Contract (W/ Admin, DON)]], Table39[[#This Row],[LPN Contract Hours (w/ Admin)]], Table39[[#This Row],[CNA/NA/Med Aide Contract Hours]])</f>
        <v>87.516555555555556</v>
      </c>
      <c r="H619" s="4">
        <f>Table39[[#This Row],[Total Contract Hours]]/Table39[[#This Row],[Total Hours Nurse Staffing]]</f>
        <v>0.45419207739006884</v>
      </c>
      <c r="I619" s="3">
        <f>SUM(Table39[[#This Row],[RN Hours]], Table39[[#This Row],[RN Admin Hours]], Table39[[#This Row],[RN DON Hours]])</f>
        <v>51.31600000000001</v>
      </c>
      <c r="J619" s="3">
        <f t="shared" si="30"/>
        <v>5.5388888888888888</v>
      </c>
      <c r="K619" s="4">
        <f>Table39[[#This Row],[RN Hours Contract (W/ Admin, DON)]]/Table39[[#This Row],[RN Hours (w/ Admin, DON)]]</f>
        <v>0.1079368791193563</v>
      </c>
      <c r="L619" s="3">
        <v>18.012666666666668</v>
      </c>
      <c r="M619" s="3">
        <v>5.5388888888888888</v>
      </c>
      <c r="N619" s="4">
        <f>Table39[[#This Row],[RN Hours Contract]]/Table39[[#This Row],[RN Hours]]</f>
        <v>0.3074996607325709</v>
      </c>
      <c r="O619" s="3">
        <v>31.258888888888897</v>
      </c>
      <c r="P619" s="3">
        <v>0</v>
      </c>
      <c r="Q619" s="4">
        <f>Table39[[#This Row],[RN Admin Hours Contract]]/Table39[[#This Row],[RN Admin Hours]]</f>
        <v>0</v>
      </c>
      <c r="R619" s="3">
        <v>2.0444444444444443</v>
      </c>
      <c r="S619" s="3">
        <v>0</v>
      </c>
      <c r="T619" s="4">
        <f>Table39[[#This Row],[RN DON Hours Contract]]/Table39[[#This Row],[RN DON Hours]]</f>
        <v>0</v>
      </c>
      <c r="U619" s="3">
        <f>SUM(Table39[[#This Row],[LPN Hours]], Table39[[#This Row],[LPN Admin Hours]])</f>
        <v>56.548444444444442</v>
      </c>
      <c r="V619" s="3">
        <f>Table39[[#This Row],[LPN Hours Contract]]+Table39[[#This Row],[LPN Admin Hours Contract]]</f>
        <v>43.600444444444442</v>
      </c>
      <c r="W619" s="4">
        <f t="shared" si="31"/>
        <v>0.77102818429036257</v>
      </c>
      <c r="X619" s="3">
        <v>56.548444444444442</v>
      </c>
      <c r="Y619" s="3">
        <v>43.600444444444442</v>
      </c>
      <c r="Z619" s="4">
        <f>Table39[[#This Row],[LPN Hours Contract]]/Table39[[#This Row],[LPN Hours]]</f>
        <v>0.77102818429036257</v>
      </c>
      <c r="AA619" s="3">
        <v>0</v>
      </c>
      <c r="AB619" s="3">
        <v>0</v>
      </c>
      <c r="AC619" s="4">
        <v>0</v>
      </c>
      <c r="AD619" s="3">
        <f>SUM(Table39[[#This Row],[CNA Hours]], Table39[[#This Row],[NA in Training Hours]], Table39[[#This Row],[Med Aide/Tech Hours]])</f>
        <v>84.821777777777783</v>
      </c>
      <c r="AE619" s="3">
        <f>SUM(Table39[[#This Row],[CNA Hours Contract]], Table39[[#This Row],[NA in Training Hours Contract]], Table39[[#This Row],[Med Aide/Tech Hours Contract]])</f>
        <v>38.377222222222223</v>
      </c>
      <c r="AF619" s="4">
        <f>Table39[[#This Row],[CNA/NA/Med Aide Contract Hours]]/Table39[[#This Row],[Total CNA, NA in Training, Med Aide/Tech Hours]]</f>
        <v>0.4524453887628439</v>
      </c>
      <c r="AG619" s="3">
        <v>84.821777777777783</v>
      </c>
      <c r="AH619" s="3">
        <v>38.377222222222223</v>
      </c>
      <c r="AI619" s="4">
        <f>Table39[[#This Row],[CNA Hours Contract]]/Table39[[#This Row],[CNA Hours]]</f>
        <v>0.4524453887628439</v>
      </c>
      <c r="AJ619" s="3">
        <v>0</v>
      </c>
      <c r="AK619" s="3">
        <v>0</v>
      </c>
      <c r="AL619" s="4">
        <v>0</v>
      </c>
      <c r="AM619" s="3">
        <v>0</v>
      </c>
      <c r="AN619" s="3">
        <v>0</v>
      </c>
      <c r="AO619" s="4">
        <v>0</v>
      </c>
      <c r="AP619" s="1" t="s">
        <v>617</v>
      </c>
      <c r="AQ619" s="1">
        <v>3</v>
      </c>
    </row>
    <row r="620" spans="1:43" x14ac:dyDescent="0.2">
      <c r="A620" s="1" t="s">
        <v>681</v>
      </c>
      <c r="B620" s="1" t="s">
        <v>1303</v>
      </c>
      <c r="C620" s="1" t="s">
        <v>1471</v>
      </c>
      <c r="D620" s="1" t="s">
        <v>1716</v>
      </c>
      <c r="E620" s="3">
        <v>126.9</v>
      </c>
      <c r="F620" s="3">
        <f t="shared" si="29"/>
        <v>525.79277777777781</v>
      </c>
      <c r="G620" s="3">
        <f>SUM(Table39[[#This Row],[RN Hours Contract (W/ Admin, DON)]], Table39[[#This Row],[LPN Contract Hours (w/ Admin)]], Table39[[#This Row],[CNA/NA/Med Aide Contract Hours]])</f>
        <v>0</v>
      </c>
      <c r="H620" s="4">
        <f>Table39[[#This Row],[Total Contract Hours]]/Table39[[#This Row],[Total Hours Nurse Staffing]]</f>
        <v>0</v>
      </c>
      <c r="I620" s="3">
        <f>SUM(Table39[[#This Row],[RN Hours]], Table39[[#This Row],[RN Admin Hours]], Table39[[#This Row],[RN DON Hours]])</f>
        <v>62.456666666666663</v>
      </c>
      <c r="J620" s="3">
        <f t="shared" si="30"/>
        <v>0</v>
      </c>
      <c r="K620" s="4">
        <f>Table39[[#This Row],[RN Hours Contract (W/ Admin, DON)]]/Table39[[#This Row],[RN Hours (w/ Admin, DON)]]</f>
        <v>0</v>
      </c>
      <c r="L620" s="3">
        <v>42.69166666666667</v>
      </c>
      <c r="M620" s="3">
        <v>0</v>
      </c>
      <c r="N620" s="4">
        <f>Table39[[#This Row],[RN Hours Contract]]/Table39[[#This Row],[RN Hours]]</f>
        <v>0</v>
      </c>
      <c r="O620" s="3">
        <v>12.824999999999999</v>
      </c>
      <c r="P620" s="3">
        <v>0</v>
      </c>
      <c r="Q620" s="4">
        <f>Table39[[#This Row],[RN Admin Hours Contract]]/Table39[[#This Row],[RN Admin Hours]]</f>
        <v>0</v>
      </c>
      <c r="R620" s="3">
        <v>6.9400000000000013</v>
      </c>
      <c r="S620" s="3">
        <v>0</v>
      </c>
      <c r="T620" s="4">
        <f>Table39[[#This Row],[RN DON Hours Contract]]/Table39[[#This Row],[RN DON Hours]]</f>
        <v>0</v>
      </c>
      <c r="U620" s="3">
        <f>SUM(Table39[[#This Row],[LPN Hours]], Table39[[#This Row],[LPN Admin Hours]])</f>
        <v>204.04444444444445</v>
      </c>
      <c r="V620" s="3">
        <f>Table39[[#This Row],[LPN Hours Contract]]+Table39[[#This Row],[LPN Admin Hours Contract]]</f>
        <v>0</v>
      </c>
      <c r="W620" s="4">
        <f t="shared" si="31"/>
        <v>0</v>
      </c>
      <c r="X620" s="3">
        <v>189.45277777777778</v>
      </c>
      <c r="Y620" s="3">
        <v>0</v>
      </c>
      <c r="Z620" s="4">
        <f>Table39[[#This Row],[LPN Hours Contract]]/Table39[[#This Row],[LPN Hours]]</f>
        <v>0</v>
      </c>
      <c r="AA620" s="3">
        <v>14.591666666666667</v>
      </c>
      <c r="AB620" s="3">
        <v>0</v>
      </c>
      <c r="AC620" s="4">
        <f>Table39[[#This Row],[LPN Admin Hours Contract]]/Table39[[#This Row],[LPN Admin Hours]]</f>
        <v>0</v>
      </c>
      <c r="AD620" s="3">
        <f>SUM(Table39[[#This Row],[CNA Hours]], Table39[[#This Row],[NA in Training Hours]], Table39[[#This Row],[Med Aide/Tech Hours]])</f>
        <v>259.29166666666669</v>
      </c>
      <c r="AE620" s="3">
        <f>SUM(Table39[[#This Row],[CNA Hours Contract]], Table39[[#This Row],[NA in Training Hours Contract]], Table39[[#This Row],[Med Aide/Tech Hours Contract]])</f>
        <v>0</v>
      </c>
      <c r="AF620" s="4">
        <f>Table39[[#This Row],[CNA/NA/Med Aide Contract Hours]]/Table39[[#This Row],[Total CNA, NA in Training, Med Aide/Tech Hours]]</f>
        <v>0</v>
      </c>
      <c r="AG620" s="3">
        <v>259.29166666666669</v>
      </c>
      <c r="AH620" s="3">
        <v>0</v>
      </c>
      <c r="AI620" s="4">
        <f>Table39[[#This Row],[CNA Hours Contract]]/Table39[[#This Row],[CNA Hours]]</f>
        <v>0</v>
      </c>
      <c r="AJ620" s="3">
        <v>0</v>
      </c>
      <c r="AK620" s="3">
        <v>0</v>
      </c>
      <c r="AL620" s="4">
        <v>0</v>
      </c>
      <c r="AM620" s="3">
        <v>0</v>
      </c>
      <c r="AN620" s="3">
        <v>0</v>
      </c>
      <c r="AO620" s="4">
        <v>0</v>
      </c>
      <c r="AP620" s="1" t="s">
        <v>618</v>
      </c>
      <c r="AQ620" s="1">
        <v>3</v>
      </c>
    </row>
    <row r="621" spans="1:43" x14ac:dyDescent="0.2">
      <c r="A621" s="1" t="s">
        <v>681</v>
      </c>
      <c r="B621" s="1" t="s">
        <v>1304</v>
      </c>
      <c r="C621" s="1" t="s">
        <v>1522</v>
      </c>
      <c r="D621" s="1" t="s">
        <v>1691</v>
      </c>
      <c r="E621" s="3">
        <v>51</v>
      </c>
      <c r="F621" s="3">
        <f t="shared" si="29"/>
        <v>159.5287777777778</v>
      </c>
      <c r="G621" s="3">
        <f>SUM(Table39[[#This Row],[RN Hours Contract (W/ Admin, DON)]], Table39[[#This Row],[LPN Contract Hours (w/ Admin)]], Table39[[#This Row],[CNA/NA/Med Aide Contract Hours]])</f>
        <v>60.199777777777776</v>
      </c>
      <c r="H621" s="4">
        <f>Table39[[#This Row],[Total Contract Hours]]/Table39[[#This Row],[Total Hours Nurse Staffing]]</f>
        <v>0.37735998868890941</v>
      </c>
      <c r="I621" s="3">
        <f>SUM(Table39[[#This Row],[RN Hours]], Table39[[#This Row],[RN Admin Hours]], Table39[[#This Row],[RN DON Hours]])</f>
        <v>43.477444444444444</v>
      </c>
      <c r="J621" s="3">
        <f t="shared" si="30"/>
        <v>9.9762222222222228</v>
      </c>
      <c r="K621" s="4">
        <f>Table39[[#This Row],[RN Hours Contract (W/ Admin, DON)]]/Table39[[#This Row],[RN Hours (w/ Admin, DON)]]</f>
        <v>0.2294574198115498</v>
      </c>
      <c r="L621" s="3">
        <v>29.202555555555556</v>
      </c>
      <c r="M621" s="3">
        <v>8.3928888888888888</v>
      </c>
      <c r="N621" s="4">
        <f>Table39[[#This Row],[RN Hours Contract]]/Table39[[#This Row],[RN Hours]]</f>
        <v>0.28740254848319974</v>
      </c>
      <c r="O621" s="3">
        <v>6.7918888888888889</v>
      </c>
      <c r="P621" s="3">
        <v>1.5833333333333333</v>
      </c>
      <c r="Q621" s="4">
        <f>Table39[[#This Row],[RN Admin Hours Contract]]/Table39[[#This Row],[RN Admin Hours]]</f>
        <v>0.23312120666808447</v>
      </c>
      <c r="R621" s="3">
        <v>7.4830000000000005</v>
      </c>
      <c r="S621" s="3">
        <v>0</v>
      </c>
      <c r="T621" s="4">
        <f>Table39[[#This Row],[RN DON Hours Contract]]/Table39[[#This Row],[RN DON Hours]]</f>
        <v>0</v>
      </c>
      <c r="U621" s="3">
        <f>SUM(Table39[[#This Row],[LPN Hours]], Table39[[#This Row],[LPN Admin Hours]])</f>
        <v>37.107777777777777</v>
      </c>
      <c r="V621" s="3">
        <f>Table39[[#This Row],[LPN Hours Contract]]+Table39[[#This Row],[LPN Admin Hours Contract]]</f>
        <v>18.389333333333333</v>
      </c>
      <c r="W621" s="4">
        <f t="shared" si="31"/>
        <v>0.49556546995239092</v>
      </c>
      <c r="X621" s="3">
        <v>37.107777777777777</v>
      </c>
      <c r="Y621" s="3">
        <v>18.389333333333333</v>
      </c>
      <c r="Z621" s="4">
        <f>Table39[[#This Row],[LPN Hours Contract]]/Table39[[#This Row],[LPN Hours]]</f>
        <v>0.49556546995239092</v>
      </c>
      <c r="AA621" s="3">
        <v>0</v>
      </c>
      <c r="AB621" s="3">
        <v>0</v>
      </c>
      <c r="AC621" s="4">
        <v>0</v>
      </c>
      <c r="AD621" s="3">
        <f>SUM(Table39[[#This Row],[CNA Hours]], Table39[[#This Row],[NA in Training Hours]], Table39[[#This Row],[Med Aide/Tech Hours]])</f>
        <v>78.943555555555562</v>
      </c>
      <c r="AE621" s="3">
        <f>SUM(Table39[[#This Row],[CNA Hours Contract]], Table39[[#This Row],[NA in Training Hours Contract]], Table39[[#This Row],[Med Aide/Tech Hours Contract]])</f>
        <v>31.83422222222222</v>
      </c>
      <c r="AF621" s="4">
        <f>Table39[[#This Row],[CNA/NA/Med Aide Contract Hours]]/Table39[[#This Row],[Total CNA, NA in Training, Med Aide/Tech Hours]]</f>
        <v>0.40325295710578013</v>
      </c>
      <c r="AG621" s="3">
        <v>78.943555555555562</v>
      </c>
      <c r="AH621" s="3">
        <v>31.83422222222222</v>
      </c>
      <c r="AI621" s="4">
        <f>Table39[[#This Row],[CNA Hours Contract]]/Table39[[#This Row],[CNA Hours]]</f>
        <v>0.40325295710578013</v>
      </c>
      <c r="AJ621" s="3">
        <v>0</v>
      </c>
      <c r="AK621" s="3">
        <v>0</v>
      </c>
      <c r="AL621" s="4">
        <v>0</v>
      </c>
      <c r="AM621" s="3">
        <v>0</v>
      </c>
      <c r="AN621" s="3">
        <v>0</v>
      </c>
      <c r="AO621" s="4">
        <v>0</v>
      </c>
      <c r="AP621" s="1" t="s">
        <v>619</v>
      </c>
      <c r="AQ621" s="1">
        <v>3</v>
      </c>
    </row>
    <row r="622" spans="1:43" x14ac:dyDescent="0.2">
      <c r="A622" s="1" t="s">
        <v>681</v>
      </c>
      <c r="B622" s="1" t="s">
        <v>1305</v>
      </c>
      <c r="C622" s="1" t="s">
        <v>1477</v>
      </c>
      <c r="D622" s="1" t="s">
        <v>1725</v>
      </c>
      <c r="E622" s="3">
        <v>251.73333333333332</v>
      </c>
      <c r="F622" s="3">
        <f t="shared" si="29"/>
        <v>958.66800000000012</v>
      </c>
      <c r="G622" s="3">
        <f>SUM(Table39[[#This Row],[RN Hours Contract (W/ Admin, DON)]], Table39[[#This Row],[LPN Contract Hours (w/ Admin)]], Table39[[#This Row],[CNA/NA/Med Aide Contract Hours]])</f>
        <v>0</v>
      </c>
      <c r="H622" s="4">
        <f>Table39[[#This Row],[Total Contract Hours]]/Table39[[#This Row],[Total Hours Nurse Staffing]]</f>
        <v>0</v>
      </c>
      <c r="I622" s="3">
        <f>SUM(Table39[[#This Row],[RN Hours]], Table39[[#This Row],[RN Admin Hours]], Table39[[#This Row],[RN DON Hours]])</f>
        <v>225.3388888888889</v>
      </c>
      <c r="J622" s="3">
        <f t="shared" si="30"/>
        <v>0</v>
      </c>
      <c r="K622" s="4">
        <f>Table39[[#This Row],[RN Hours Contract (W/ Admin, DON)]]/Table39[[#This Row],[RN Hours (w/ Admin, DON)]]</f>
        <v>0</v>
      </c>
      <c r="L622" s="3">
        <v>162.10111111111112</v>
      </c>
      <c r="M622" s="3">
        <v>0</v>
      </c>
      <c r="N622" s="4">
        <f>Table39[[#This Row],[RN Hours Contract]]/Table39[[#This Row],[RN Hours]]</f>
        <v>0</v>
      </c>
      <c r="O622" s="3">
        <v>59.665555555555549</v>
      </c>
      <c r="P622" s="3">
        <v>0</v>
      </c>
      <c r="Q622" s="4">
        <f>Table39[[#This Row],[RN Admin Hours Contract]]/Table39[[#This Row],[RN Admin Hours]]</f>
        <v>0</v>
      </c>
      <c r="R622" s="3">
        <v>3.5722222222222224</v>
      </c>
      <c r="S622" s="3">
        <v>0</v>
      </c>
      <c r="T622" s="4">
        <f>Table39[[#This Row],[RN DON Hours Contract]]/Table39[[#This Row],[RN DON Hours]]</f>
        <v>0</v>
      </c>
      <c r="U622" s="3">
        <f>SUM(Table39[[#This Row],[LPN Hours]], Table39[[#This Row],[LPN Admin Hours]])</f>
        <v>195.25666666666666</v>
      </c>
      <c r="V622" s="3">
        <f>Table39[[#This Row],[LPN Hours Contract]]+Table39[[#This Row],[LPN Admin Hours Contract]]</f>
        <v>0</v>
      </c>
      <c r="W622" s="4">
        <f t="shared" si="31"/>
        <v>0</v>
      </c>
      <c r="X622" s="3">
        <v>186.45388888888888</v>
      </c>
      <c r="Y622" s="3">
        <v>0</v>
      </c>
      <c r="Z622" s="4">
        <f>Table39[[#This Row],[LPN Hours Contract]]/Table39[[#This Row],[LPN Hours]]</f>
        <v>0</v>
      </c>
      <c r="AA622" s="3">
        <v>8.8027777777777771</v>
      </c>
      <c r="AB622" s="3">
        <v>0</v>
      </c>
      <c r="AC622" s="4">
        <f>Table39[[#This Row],[LPN Admin Hours Contract]]/Table39[[#This Row],[LPN Admin Hours]]</f>
        <v>0</v>
      </c>
      <c r="AD622" s="3">
        <f>SUM(Table39[[#This Row],[CNA Hours]], Table39[[#This Row],[NA in Training Hours]], Table39[[#This Row],[Med Aide/Tech Hours]])</f>
        <v>538.0724444444445</v>
      </c>
      <c r="AE622" s="3">
        <f>SUM(Table39[[#This Row],[CNA Hours Contract]], Table39[[#This Row],[NA in Training Hours Contract]], Table39[[#This Row],[Med Aide/Tech Hours Contract]])</f>
        <v>0</v>
      </c>
      <c r="AF622" s="4">
        <f>Table39[[#This Row],[CNA/NA/Med Aide Contract Hours]]/Table39[[#This Row],[Total CNA, NA in Training, Med Aide/Tech Hours]]</f>
        <v>0</v>
      </c>
      <c r="AG622" s="3">
        <v>517.73311111111116</v>
      </c>
      <c r="AH622" s="3">
        <v>0</v>
      </c>
      <c r="AI622" s="4">
        <f>Table39[[#This Row],[CNA Hours Contract]]/Table39[[#This Row],[CNA Hours]]</f>
        <v>0</v>
      </c>
      <c r="AJ622" s="3">
        <v>20.339333333333336</v>
      </c>
      <c r="AK622" s="3">
        <v>0</v>
      </c>
      <c r="AL622" s="4">
        <f>Table39[[#This Row],[NA in Training Hours Contract]]/Table39[[#This Row],[NA in Training Hours]]</f>
        <v>0</v>
      </c>
      <c r="AM622" s="3">
        <v>0</v>
      </c>
      <c r="AN622" s="3">
        <v>0</v>
      </c>
      <c r="AO622" s="4">
        <v>0</v>
      </c>
      <c r="AP622" s="1" t="s">
        <v>620</v>
      </c>
      <c r="AQ622" s="1">
        <v>3</v>
      </c>
    </row>
    <row r="623" spans="1:43" x14ac:dyDescent="0.2">
      <c r="A623" s="1" t="s">
        <v>681</v>
      </c>
      <c r="B623" s="1" t="s">
        <v>693</v>
      </c>
      <c r="C623" s="1" t="s">
        <v>1391</v>
      </c>
      <c r="D623" s="1" t="s">
        <v>1692</v>
      </c>
      <c r="E623" s="3">
        <v>60.422222222222224</v>
      </c>
      <c r="F623" s="3">
        <f t="shared" si="29"/>
        <v>170.81777777777779</v>
      </c>
      <c r="G623" s="3">
        <f>SUM(Table39[[#This Row],[RN Hours Contract (W/ Admin, DON)]], Table39[[#This Row],[LPN Contract Hours (w/ Admin)]], Table39[[#This Row],[CNA/NA/Med Aide Contract Hours]])</f>
        <v>0</v>
      </c>
      <c r="H623" s="4">
        <f>Table39[[#This Row],[Total Contract Hours]]/Table39[[#This Row],[Total Hours Nurse Staffing]]</f>
        <v>0</v>
      </c>
      <c r="I623" s="3">
        <f>SUM(Table39[[#This Row],[RN Hours]], Table39[[#This Row],[RN Admin Hours]], Table39[[#This Row],[RN DON Hours]])</f>
        <v>40.24</v>
      </c>
      <c r="J623" s="3">
        <f t="shared" si="30"/>
        <v>0</v>
      </c>
      <c r="K623" s="4">
        <f>Table39[[#This Row],[RN Hours Contract (W/ Admin, DON)]]/Table39[[#This Row],[RN Hours (w/ Admin, DON)]]</f>
        <v>0</v>
      </c>
      <c r="L623" s="3">
        <v>28.728888888888889</v>
      </c>
      <c r="M623" s="3">
        <v>0</v>
      </c>
      <c r="N623" s="4">
        <f>Table39[[#This Row],[RN Hours Contract]]/Table39[[#This Row],[RN Hours]]</f>
        <v>0</v>
      </c>
      <c r="O623" s="3">
        <v>6.0444444444444443</v>
      </c>
      <c r="P623" s="3">
        <v>0</v>
      </c>
      <c r="Q623" s="4">
        <f>Table39[[#This Row],[RN Admin Hours Contract]]/Table39[[#This Row],[RN Admin Hours]]</f>
        <v>0</v>
      </c>
      <c r="R623" s="3">
        <v>5.4666666666666668</v>
      </c>
      <c r="S623" s="3">
        <v>0</v>
      </c>
      <c r="T623" s="4">
        <f>Table39[[#This Row],[RN DON Hours Contract]]/Table39[[#This Row],[RN DON Hours]]</f>
        <v>0</v>
      </c>
      <c r="U623" s="3">
        <f>SUM(Table39[[#This Row],[LPN Hours]], Table39[[#This Row],[LPN Admin Hours]])</f>
        <v>50.864444444444445</v>
      </c>
      <c r="V623" s="3">
        <f>Table39[[#This Row],[LPN Hours Contract]]+Table39[[#This Row],[LPN Admin Hours Contract]]</f>
        <v>0</v>
      </c>
      <c r="W623" s="4">
        <f t="shared" si="31"/>
        <v>0</v>
      </c>
      <c r="X623" s="3">
        <v>50.864444444444445</v>
      </c>
      <c r="Y623" s="3">
        <v>0</v>
      </c>
      <c r="Z623" s="4">
        <f>Table39[[#This Row],[LPN Hours Contract]]/Table39[[#This Row],[LPN Hours]]</f>
        <v>0</v>
      </c>
      <c r="AA623" s="3">
        <v>0</v>
      </c>
      <c r="AB623" s="3">
        <v>0</v>
      </c>
      <c r="AC623" s="4">
        <v>0</v>
      </c>
      <c r="AD623" s="3">
        <f>SUM(Table39[[#This Row],[CNA Hours]], Table39[[#This Row],[NA in Training Hours]], Table39[[#This Row],[Med Aide/Tech Hours]])</f>
        <v>79.713333333333338</v>
      </c>
      <c r="AE623" s="3">
        <f>SUM(Table39[[#This Row],[CNA Hours Contract]], Table39[[#This Row],[NA in Training Hours Contract]], Table39[[#This Row],[Med Aide/Tech Hours Contract]])</f>
        <v>0</v>
      </c>
      <c r="AF623" s="4">
        <f>Table39[[#This Row],[CNA/NA/Med Aide Contract Hours]]/Table39[[#This Row],[Total CNA, NA in Training, Med Aide/Tech Hours]]</f>
        <v>0</v>
      </c>
      <c r="AG623" s="3">
        <v>63.413333333333334</v>
      </c>
      <c r="AH623" s="3">
        <v>0</v>
      </c>
      <c r="AI623" s="4">
        <f>Table39[[#This Row],[CNA Hours Contract]]/Table39[[#This Row],[CNA Hours]]</f>
        <v>0</v>
      </c>
      <c r="AJ623" s="3">
        <v>16.3</v>
      </c>
      <c r="AK623" s="3">
        <v>0</v>
      </c>
      <c r="AL623" s="4">
        <f>Table39[[#This Row],[NA in Training Hours Contract]]/Table39[[#This Row],[NA in Training Hours]]</f>
        <v>0</v>
      </c>
      <c r="AM623" s="3">
        <v>0</v>
      </c>
      <c r="AN623" s="3">
        <v>0</v>
      </c>
      <c r="AO623" s="4">
        <v>0</v>
      </c>
      <c r="AP623" s="1" t="s">
        <v>621</v>
      </c>
      <c r="AQ623" s="1">
        <v>3</v>
      </c>
    </row>
    <row r="624" spans="1:43" x14ac:dyDescent="0.2">
      <c r="A624" s="1" t="s">
        <v>681</v>
      </c>
      <c r="B624" s="1" t="s">
        <v>1306</v>
      </c>
      <c r="C624" s="1" t="s">
        <v>1416</v>
      </c>
      <c r="D624" s="1" t="s">
        <v>1718</v>
      </c>
      <c r="E624" s="3">
        <v>133.92222222222222</v>
      </c>
      <c r="F624" s="3">
        <f t="shared" si="29"/>
        <v>405.1442222222222</v>
      </c>
      <c r="G624" s="3">
        <f>SUM(Table39[[#This Row],[RN Hours Contract (W/ Admin, DON)]], Table39[[#This Row],[LPN Contract Hours (w/ Admin)]], Table39[[#This Row],[CNA/NA/Med Aide Contract Hours]])</f>
        <v>63.289333333333346</v>
      </c>
      <c r="H624" s="4">
        <f>Table39[[#This Row],[Total Contract Hours]]/Table39[[#This Row],[Total Hours Nurse Staffing]]</f>
        <v>0.15621433026044501</v>
      </c>
      <c r="I624" s="3">
        <f>SUM(Table39[[#This Row],[RN Hours]], Table39[[#This Row],[RN Admin Hours]], Table39[[#This Row],[RN DON Hours]])</f>
        <v>84.499111111111119</v>
      </c>
      <c r="J624" s="3">
        <f t="shared" si="30"/>
        <v>9.7016666666666662</v>
      </c>
      <c r="K624" s="4">
        <f>Table39[[#This Row],[RN Hours Contract (W/ Admin, DON)]]/Table39[[#This Row],[RN Hours (w/ Admin, DON)]]</f>
        <v>0.11481383104621744</v>
      </c>
      <c r="L624" s="3">
        <v>59.38677777777778</v>
      </c>
      <c r="M624" s="3">
        <v>9.7016666666666662</v>
      </c>
      <c r="N624" s="4">
        <f>Table39[[#This Row],[RN Hours Contract]]/Table39[[#This Row],[RN Hours]]</f>
        <v>0.16336408590763749</v>
      </c>
      <c r="O624" s="3">
        <v>22.712333333333333</v>
      </c>
      <c r="P624" s="3">
        <v>0</v>
      </c>
      <c r="Q624" s="4">
        <f>Table39[[#This Row],[RN Admin Hours Contract]]/Table39[[#This Row],[RN Admin Hours]]</f>
        <v>0</v>
      </c>
      <c r="R624" s="3">
        <v>2.4</v>
      </c>
      <c r="S624" s="3">
        <v>0</v>
      </c>
      <c r="T624" s="4">
        <f>Table39[[#This Row],[RN DON Hours Contract]]/Table39[[#This Row],[RN DON Hours]]</f>
        <v>0</v>
      </c>
      <c r="U624" s="3">
        <f>SUM(Table39[[#This Row],[LPN Hours]], Table39[[#This Row],[LPN Admin Hours]])</f>
        <v>103.351</v>
      </c>
      <c r="V624" s="3">
        <f>Table39[[#This Row],[LPN Hours Contract]]+Table39[[#This Row],[LPN Admin Hours Contract]]</f>
        <v>23.568777777777782</v>
      </c>
      <c r="W624" s="4">
        <f t="shared" si="31"/>
        <v>0.22804595773410788</v>
      </c>
      <c r="X624" s="3">
        <v>103.351</v>
      </c>
      <c r="Y624" s="3">
        <v>23.568777777777782</v>
      </c>
      <c r="Z624" s="4">
        <f>Table39[[#This Row],[LPN Hours Contract]]/Table39[[#This Row],[LPN Hours]]</f>
        <v>0.22804595773410788</v>
      </c>
      <c r="AA624" s="3">
        <v>0</v>
      </c>
      <c r="AB624" s="3">
        <v>0</v>
      </c>
      <c r="AC624" s="4">
        <v>0</v>
      </c>
      <c r="AD624" s="3">
        <f>SUM(Table39[[#This Row],[CNA Hours]], Table39[[#This Row],[NA in Training Hours]], Table39[[#This Row],[Med Aide/Tech Hours]])</f>
        <v>217.29411111111111</v>
      </c>
      <c r="AE624" s="3">
        <f>SUM(Table39[[#This Row],[CNA Hours Contract]], Table39[[#This Row],[NA in Training Hours Contract]], Table39[[#This Row],[Med Aide/Tech Hours Contract]])</f>
        <v>30.018888888888895</v>
      </c>
      <c r="AF624" s="4">
        <f>Table39[[#This Row],[CNA/NA/Med Aide Contract Hours]]/Table39[[#This Row],[Total CNA, NA in Training, Med Aide/Tech Hours]]</f>
        <v>0.13814865361693601</v>
      </c>
      <c r="AG624" s="3">
        <v>206.73011111111111</v>
      </c>
      <c r="AH624" s="3">
        <v>30.018888888888895</v>
      </c>
      <c r="AI624" s="4">
        <f>Table39[[#This Row],[CNA Hours Contract]]/Table39[[#This Row],[CNA Hours]]</f>
        <v>0.14520811084339166</v>
      </c>
      <c r="AJ624" s="3">
        <v>10.563999999999998</v>
      </c>
      <c r="AK624" s="3">
        <v>0</v>
      </c>
      <c r="AL624" s="4">
        <f>Table39[[#This Row],[NA in Training Hours Contract]]/Table39[[#This Row],[NA in Training Hours]]</f>
        <v>0</v>
      </c>
      <c r="AM624" s="3">
        <v>0</v>
      </c>
      <c r="AN624" s="3">
        <v>0</v>
      </c>
      <c r="AO624" s="4">
        <v>0</v>
      </c>
      <c r="AP624" s="1" t="s">
        <v>622</v>
      </c>
      <c r="AQ624" s="1">
        <v>3</v>
      </c>
    </row>
    <row r="625" spans="1:43" x14ac:dyDescent="0.2">
      <c r="A625" s="1" t="s">
        <v>681</v>
      </c>
      <c r="B625" s="1" t="s">
        <v>1307</v>
      </c>
      <c r="C625" s="1" t="s">
        <v>1680</v>
      </c>
      <c r="D625" s="1" t="s">
        <v>1688</v>
      </c>
      <c r="E625" s="3">
        <v>307.57777777777778</v>
      </c>
      <c r="F625" s="3">
        <f t="shared" si="29"/>
        <v>1224.48</v>
      </c>
      <c r="G625" s="3">
        <f>SUM(Table39[[#This Row],[RN Hours Contract (W/ Admin, DON)]], Table39[[#This Row],[LPN Contract Hours (w/ Admin)]], Table39[[#This Row],[CNA/NA/Med Aide Contract Hours]])</f>
        <v>0</v>
      </c>
      <c r="H625" s="4">
        <f>Table39[[#This Row],[Total Contract Hours]]/Table39[[#This Row],[Total Hours Nurse Staffing]]</f>
        <v>0</v>
      </c>
      <c r="I625" s="3">
        <f>SUM(Table39[[#This Row],[RN Hours]], Table39[[#This Row],[RN Admin Hours]], Table39[[#This Row],[RN DON Hours]])</f>
        <v>264.3411111111111</v>
      </c>
      <c r="J625" s="3">
        <f t="shared" si="30"/>
        <v>0</v>
      </c>
      <c r="K625" s="4">
        <f>Table39[[#This Row],[RN Hours Contract (W/ Admin, DON)]]/Table39[[#This Row],[RN Hours (w/ Admin, DON)]]</f>
        <v>0</v>
      </c>
      <c r="L625" s="3">
        <v>173.5922222222222</v>
      </c>
      <c r="M625" s="3">
        <v>0</v>
      </c>
      <c r="N625" s="4">
        <f>Table39[[#This Row],[RN Hours Contract]]/Table39[[#This Row],[RN Hours]]</f>
        <v>0</v>
      </c>
      <c r="O625" s="3">
        <v>83.904444444444479</v>
      </c>
      <c r="P625" s="3">
        <v>0</v>
      </c>
      <c r="Q625" s="4">
        <f>Table39[[#This Row],[RN Admin Hours Contract]]/Table39[[#This Row],[RN Admin Hours]]</f>
        <v>0</v>
      </c>
      <c r="R625" s="3">
        <v>6.8444444444444441</v>
      </c>
      <c r="S625" s="3">
        <v>0</v>
      </c>
      <c r="T625" s="4">
        <f>Table39[[#This Row],[RN DON Hours Contract]]/Table39[[#This Row],[RN DON Hours]]</f>
        <v>0</v>
      </c>
      <c r="U625" s="3">
        <f>SUM(Table39[[#This Row],[LPN Hours]], Table39[[#This Row],[LPN Admin Hours]])</f>
        <v>192.38777777777779</v>
      </c>
      <c r="V625" s="3">
        <f>Table39[[#This Row],[LPN Hours Contract]]+Table39[[#This Row],[LPN Admin Hours Contract]]</f>
        <v>0</v>
      </c>
      <c r="W625" s="4">
        <f t="shared" si="31"/>
        <v>0</v>
      </c>
      <c r="X625" s="3">
        <v>192.38777777777779</v>
      </c>
      <c r="Y625" s="3">
        <v>0</v>
      </c>
      <c r="Z625" s="4">
        <f>Table39[[#This Row],[LPN Hours Contract]]/Table39[[#This Row],[LPN Hours]]</f>
        <v>0</v>
      </c>
      <c r="AA625" s="3">
        <v>0</v>
      </c>
      <c r="AB625" s="3">
        <v>0</v>
      </c>
      <c r="AC625" s="4">
        <v>0</v>
      </c>
      <c r="AD625" s="3">
        <f>SUM(Table39[[#This Row],[CNA Hours]], Table39[[#This Row],[NA in Training Hours]], Table39[[#This Row],[Med Aide/Tech Hours]])</f>
        <v>767.75111111111107</v>
      </c>
      <c r="AE625" s="3">
        <f>SUM(Table39[[#This Row],[CNA Hours Contract]], Table39[[#This Row],[NA in Training Hours Contract]], Table39[[#This Row],[Med Aide/Tech Hours Contract]])</f>
        <v>0</v>
      </c>
      <c r="AF625" s="4">
        <f>Table39[[#This Row],[CNA/NA/Med Aide Contract Hours]]/Table39[[#This Row],[Total CNA, NA in Training, Med Aide/Tech Hours]]</f>
        <v>0</v>
      </c>
      <c r="AG625" s="3">
        <v>706.55222222222221</v>
      </c>
      <c r="AH625" s="3">
        <v>0</v>
      </c>
      <c r="AI625" s="4">
        <f>Table39[[#This Row],[CNA Hours Contract]]/Table39[[#This Row],[CNA Hours]]</f>
        <v>0</v>
      </c>
      <c r="AJ625" s="3">
        <v>0</v>
      </c>
      <c r="AK625" s="3">
        <v>0</v>
      </c>
      <c r="AL625" s="4">
        <v>0</v>
      </c>
      <c r="AM625" s="3">
        <v>61.198888888888888</v>
      </c>
      <c r="AN625" s="3">
        <v>0</v>
      </c>
      <c r="AO625" s="4">
        <f>Table39[[#This Row],[Med Aide/Tech Hours Contract]]/Table39[[#This Row],[Med Aide/Tech Hours]]</f>
        <v>0</v>
      </c>
      <c r="AP625" s="1" t="s">
        <v>623</v>
      </c>
      <c r="AQ625" s="1">
        <v>3</v>
      </c>
    </row>
    <row r="626" spans="1:43" x14ac:dyDescent="0.2">
      <c r="A626" s="1" t="s">
        <v>681</v>
      </c>
      <c r="B626" s="1" t="s">
        <v>1308</v>
      </c>
      <c r="C626" s="1" t="s">
        <v>1681</v>
      </c>
      <c r="D626" s="1" t="s">
        <v>1714</v>
      </c>
      <c r="E626" s="3">
        <v>66.599999999999994</v>
      </c>
      <c r="F626" s="3">
        <f t="shared" si="29"/>
        <v>307.52277777777778</v>
      </c>
      <c r="G626" s="3">
        <f>SUM(Table39[[#This Row],[RN Hours Contract (W/ Admin, DON)]], Table39[[#This Row],[LPN Contract Hours (w/ Admin)]], Table39[[#This Row],[CNA/NA/Med Aide Contract Hours]])</f>
        <v>0</v>
      </c>
      <c r="H626" s="4">
        <f>Table39[[#This Row],[Total Contract Hours]]/Table39[[#This Row],[Total Hours Nurse Staffing]]</f>
        <v>0</v>
      </c>
      <c r="I626" s="3">
        <f>SUM(Table39[[#This Row],[RN Hours]], Table39[[#This Row],[RN Admin Hours]], Table39[[#This Row],[RN DON Hours]])</f>
        <v>70.641666666666652</v>
      </c>
      <c r="J626" s="3">
        <f t="shared" si="30"/>
        <v>0</v>
      </c>
      <c r="K626" s="4">
        <f>Table39[[#This Row],[RN Hours Contract (W/ Admin, DON)]]/Table39[[#This Row],[RN Hours (w/ Admin, DON)]]</f>
        <v>0</v>
      </c>
      <c r="L626" s="3">
        <v>32.668888888888887</v>
      </c>
      <c r="M626" s="3">
        <v>0</v>
      </c>
      <c r="N626" s="4">
        <f>Table39[[#This Row],[RN Hours Contract]]/Table39[[#This Row],[RN Hours]]</f>
        <v>0</v>
      </c>
      <c r="O626" s="3">
        <v>32.550555555555555</v>
      </c>
      <c r="P626" s="3">
        <v>0</v>
      </c>
      <c r="Q626" s="4">
        <f>Table39[[#This Row],[RN Admin Hours Contract]]/Table39[[#This Row],[RN Admin Hours]]</f>
        <v>0</v>
      </c>
      <c r="R626" s="3">
        <v>5.4222222222222225</v>
      </c>
      <c r="S626" s="3">
        <v>0</v>
      </c>
      <c r="T626" s="4">
        <f>Table39[[#This Row],[RN DON Hours Contract]]/Table39[[#This Row],[RN DON Hours]]</f>
        <v>0</v>
      </c>
      <c r="U626" s="3">
        <f>SUM(Table39[[#This Row],[LPN Hours]], Table39[[#This Row],[LPN Admin Hours]])</f>
        <v>78.822222222222223</v>
      </c>
      <c r="V626" s="3">
        <f>Table39[[#This Row],[LPN Hours Contract]]+Table39[[#This Row],[LPN Admin Hours Contract]]</f>
        <v>0</v>
      </c>
      <c r="W626" s="4">
        <f t="shared" si="31"/>
        <v>0</v>
      </c>
      <c r="X626" s="3">
        <v>78.822222222222223</v>
      </c>
      <c r="Y626" s="3">
        <v>0</v>
      </c>
      <c r="Z626" s="4">
        <f>Table39[[#This Row],[LPN Hours Contract]]/Table39[[#This Row],[LPN Hours]]</f>
        <v>0</v>
      </c>
      <c r="AA626" s="3">
        <v>0</v>
      </c>
      <c r="AB626" s="3">
        <v>0</v>
      </c>
      <c r="AC626" s="4">
        <v>0</v>
      </c>
      <c r="AD626" s="3">
        <f>SUM(Table39[[#This Row],[CNA Hours]], Table39[[#This Row],[NA in Training Hours]], Table39[[#This Row],[Med Aide/Tech Hours]])</f>
        <v>158.0588888888889</v>
      </c>
      <c r="AE626" s="3">
        <f>SUM(Table39[[#This Row],[CNA Hours Contract]], Table39[[#This Row],[NA in Training Hours Contract]], Table39[[#This Row],[Med Aide/Tech Hours Contract]])</f>
        <v>0</v>
      </c>
      <c r="AF626" s="4">
        <f>Table39[[#This Row],[CNA/NA/Med Aide Contract Hours]]/Table39[[#This Row],[Total CNA, NA in Training, Med Aide/Tech Hours]]</f>
        <v>0</v>
      </c>
      <c r="AG626" s="3">
        <v>147.72555555555556</v>
      </c>
      <c r="AH626" s="3">
        <v>0</v>
      </c>
      <c r="AI626" s="4">
        <f>Table39[[#This Row],[CNA Hours Contract]]/Table39[[#This Row],[CNA Hours]]</f>
        <v>0</v>
      </c>
      <c r="AJ626" s="3">
        <v>10.333333333333336</v>
      </c>
      <c r="AK626" s="3">
        <v>0</v>
      </c>
      <c r="AL626" s="4">
        <f>Table39[[#This Row],[NA in Training Hours Contract]]/Table39[[#This Row],[NA in Training Hours]]</f>
        <v>0</v>
      </c>
      <c r="AM626" s="3">
        <v>0</v>
      </c>
      <c r="AN626" s="3">
        <v>0</v>
      </c>
      <c r="AO626" s="4">
        <v>0</v>
      </c>
      <c r="AP626" s="1" t="s">
        <v>624</v>
      </c>
      <c r="AQ626" s="1">
        <v>3</v>
      </c>
    </row>
    <row r="627" spans="1:43" x14ac:dyDescent="0.2">
      <c r="A627" s="1" t="s">
        <v>681</v>
      </c>
      <c r="B627" s="1" t="s">
        <v>1309</v>
      </c>
      <c r="C627" s="1" t="s">
        <v>1471</v>
      </c>
      <c r="D627" s="1" t="s">
        <v>1716</v>
      </c>
      <c r="E627" s="3">
        <v>62.477777777777774</v>
      </c>
      <c r="F627" s="3">
        <f t="shared" si="29"/>
        <v>227.55555555555554</v>
      </c>
      <c r="G627" s="3">
        <f>SUM(Table39[[#This Row],[RN Hours Contract (W/ Admin, DON)]], Table39[[#This Row],[LPN Contract Hours (w/ Admin)]], Table39[[#This Row],[CNA/NA/Med Aide Contract Hours]])</f>
        <v>0</v>
      </c>
      <c r="H627" s="4">
        <f>Table39[[#This Row],[Total Contract Hours]]/Table39[[#This Row],[Total Hours Nurse Staffing]]</f>
        <v>0</v>
      </c>
      <c r="I627" s="3">
        <f>SUM(Table39[[#This Row],[RN Hours]], Table39[[#This Row],[RN Admin Hours]], Table39[[#This Row],[RN DON Hours]])</f>
        <v>82.166666666666657</v>
      </c>
      <c r="J627" s="3">
        <f t="shared" si="30"/>
        <v>0</v>
      </c>
      <c r="K627" s="4">
        <f>Table39[[#This Row],[RN Hours Contract (W/ Admin, DON)]]/Table39[[#This Row],[RN Hours (w/ Admin, DON)]]</f>
        <v>0</v>
      </c>
      <c r="L627" s="3">
        <v>56.461111111111109</v>
      </c>
      <c r="M627" s="3">
        <v>0</v>
      </c>
      <c r="N627" s="4">
        <f>Table39[[#This Row],[RN Hours Contract]]/Table39[[#This Row],[RN Hours]]</f>
        <v>0</v>
      </c>
      <c r="O627" s="3">
        <v>20.705555555555556</v>
      </c>
      <c r="P627" s="3">
        <v>0</v>
      </c>
      <c r="Q627" s="4">
        <f>Table39[[#This Row],[RN Admin Hours Contract]]/Table39[[#This Row],[RN Admin Hours]]</f>
        <v>0</v>
      </c>
      <c r="R627" s="3">
        <v>5</v>
      </c>
      <c r="S627" s="3">
        <v>0</v>
      </c>
      <c r="T627" s="4">
        <f>Table39[[#This Row],[RN DON Hours Contract]]/Table39[[#This Row],[RN DON Hours]]</f>
        <v>0</v>
      </c>
      <c r="U627" s="3">
        <f>SUM(Table39[[#This Row],[LPN Hours]], Table39[[#This Row],[LPN Admin Hours]])</f>
        <v>29.552777777777777</v>
      </c>
      <c r="V627" s="3">
        <f>Table39[[#This Row],[LPN Hours Contract]]+Table39[[#This Row],[LPN Admin Hours Contract]]</f>
        <v>0</v>
      </c>
      <c r="W627" s="4">
        <f t="shared" si="31"/>
        <v>0</v>
      </c>
      <c r="X627" s="3">
        <v>29.552777777777777</v>
      </c>
      <c r="Y627" s="3">
        <v>0</v>
      </c>
      <c r="Z627" s="4">
        <f>Table39[[#This Row],[LPN Hours Contract]]/Table39[[#This Row],[LPN Hours]]</f>
        <v>0</v>
      </c>
      <c r="AA627" s="3">
        <v>0</v>
      </c>
      <c r="AB627" s="3">
        <v>0</v>
      </c>
      <c r="AC627" s="4">
        <v>0</v>
      </c>
      <c r="AD627" s="3">
        <f>SUM(Table39[[#This Row],[CNA Hours]], Table39[[#This Row],[NA in Training Hours]], Table39[[#This Row],[Med Aide/Tech Hours]])</f>
        <v>115.83611111111111</v>
      </c>
      <c r="AE627" s="3">
        <f>SUM(Table39[[#This Row],[CNA Hours Contract]], Table39[[#This Row],[NA in Training Hours Contract]], Table39[[#This Row],[Med Aide/Tech Hours Contract]])</f>
        <v>0</v>
      </c>
      <c r="AF627" s="4">
        <f>Table39[[#This Row],[CNA/NA/Med Aide Contract Hours]]/Table39[[#This Row],[Total CNA, NA in Training, Med Aide/Tech Hours]]</f>
        <v>0</v>
      </c>
      <c r="AG627" s="3">
        <v>86.363888888888894</v>
      </c>
      <c r="AH627" s="3">
        <v>0</v>
      </c>
      <c r="AI627" s="4">
        <f>Table39[[#This Row],[CNA Hours Contract]]/Table39[[#This Row],[CNA Hours]]</f>
        <v>0</v>
      </c>
      <c r="AJ627" s="3">
        <v>29.472222222222221</v>
      </c>
      <c r="AK627" s="3">
        <v>0</v>
      </c>
      <c r="AL627" s="4">
        <f>Table39[[#This Row],[NA in Training Hours Contract]]/Table39[[#This Row],[NA in Training Hours]]</f>
        <v>0</v>
      </c>
      <c r="AM627" s="3">
        <v>0</v>
      </c>
      <c r="AN627" s="3">
        <v>0</v>
      </c>
      <c r="AO627" s="4">
        <v>0</v>
      </c>
      <c r="AP627" s="1" t="s">
        <v>625</v>
      </c>
      <c r="AQ627" s="1">
        <v>3</v>
      </c>
    </row>
    <row r="628" spans="1:43" x14ac:dyDescent="0.2">
      <c r="A628" s="1" t="s">
        <v>681</v>
      </c>
      <c r="B628" s="1" t="s">
        <v>1310</v>
      </c>
      <c r="C628" s="1" t="s">
        <v>1456</v>
      </c>
      <c r="D628" s="1" t="s">
        <v>1731</v>
      </c>
      <c r="E628" s="3">
        <v>32.944444444444443</v>
      </c>
      <c r="F628" s="3">
        <f t="shared" si="29"/>
        <v>175.38655555555556</v>
      </c>
      <c r="G628" s="3">
        <f>SUM(Table39[[#This Row],[RN Hours Contract (W/ Admin, DON)]], Table39[[#This Row],[LPN Contract Hours (w/ Admin)]], Table39[[#This Row],[CNA/NA/Med Aide Contract Hours]])</f>
        <v>0</v>
      </c>
      <c r="H628" s="4">
        <f>Table39[[#This Row],[Total Contract Hours]]/Table39[[#This Row],[Total Hours Nurse Staffing]]</f>
        <v>0</v>
      </c>
      <c r="I628" s="3">
        <f>SUM(Table39[[#This Row],[RN Hours]], Table39[[#This Row],[RN Admin Hours]], Table39[[#This Row],[RN DON Hours]])</f>
        <v>55.600777777777772</v>
      </c>
      <c r="J628" s="3">
        <f t="shared" si="30"/>
        <v>0</v>
      </c>
      <c r="K628" s="4">
        <f>Table39[[#This Row],[RN Hours Contract (W/ Admin, DON)]]/Table39[[#This Row],[RN Hours (w/ Admin, DON)]]</f>
        <v>0</v>
      </c>
      <c r="L628" s="3">
        <v>51.084111111111106</v>
      </c>
      <c r="M628" s="3">
        <v>0</v>
      </c>
      <c r="N628" s="4">
        <f>Table39[[#This Row],[RN Hours Contract]]/Table39[[#This Row],[RN Hours]]</f>
        <v>0</v>
      </c>
      <c r="O628" s="3">
        <v>0.42777777777777776</v>
      </c>
      <c r="P628" s="3">
        <v>0</v>
      </c>
      <c r="Q628" s="4">
        <f>Table39[[#This Row],[RN Admin Hours Contract]]/Table39[[#This Row],[RN Admin Hours]]</f>
        <v>0</v>
      </c>
      <c r="R628" s="3">
        <v>4.0888888888888886</v>
      </c>
      <c r="S628" s="3">
        <v>0</v>
      </c>
      <c r="T628" s="4">
        <f>Table39[[#This Row],[RN DON Hours Contract]]/Table39[[#This Row],[RN DON Hours]]</f>
        <v>0</v>
      </c>
      <c r="U628" s="3">
        <f>SUM(Table39[[#This Row],[LPN Hours]], Table39[[#This Row],[LPN Admin Hours]])</f>
        <v>22.966444444444441</v>
      </c>
      <c r="V628" s="3">
        <f>Table39[[#This Row],[LPN Hours Contract]]+Table39[[#This Row],[LPN Admin Hours Contract]]</f>
        <v>0</v>
      </c>
      <c r="W628" s="4">
        <f t="shared" si="31"/>
        <v>0</v>
      </c>
      <c r="X628" s="3">
        <v>17.366444444444443</v>
      </c>
      <c r="Y628" s="3">
        <v>0</v>
      </c>
      <c r="Z628" s="4">
        <f>Table39[[#This Row],[LPN Hours Contract]]/Table39[[#This Row],[LPN Hours]]</f>
        <v>0</v>
      </c>
      <c r="AA628" s="3">
        <v>5.6</v>
      </c>
      <c r="AB628" s="3">
        <v>0</v>
      </c>
      <c r="AC628" s="4">
        <f>Table39[[#This Row],[LPN Admin Hours Contract]]/Table39[[#This Row],[LPN Admin Hours]]</f>
        <v>0</v>
      </c>
      <c r="AD628" s="3">
        <f>SUM(Table39[[#This Row],[CNA Hours]], Table39[[#This Row],[NA in Training Hours]], Table39[[#This Row],[Med Aide/Tech Hours]])</f>
        <v>96.819333333333333</v>
      </c>
      <c r="AE628" s="3">
        <f>SUM(Table39[[#This Row],[CNA Hours Contract]], Table39[[#This Row],[NA in Training Hours Contract]], Table39[[#This Row],[Med Aide/Tech Hours Contract]])</f>
        <v>0</v>
      </c>
      <c r="AF628" s="4">
        <f>Table39[[#This Row],[CNA/NA/Med Aide Contract Hours]]/Table39[[#This Row],[Total CNA, NA in Training, Med Aide/Tech Hours]]</f>
        <v>0</v>
      </c>
      <c r="AG628" s="3">
        <v>96.819333333333333</v>
      </c>
      <c r="AH628" s="3">
        <v>0</v>
      </c>
      <c r="AI628" s="4">
        <f>Table39[[#This Row],[CNA Hours Contract]]/Table39[[#This Row],[CNA Hours]]</f>
        <v>0</v>
      </c>
      <c r="AJ628" s="3">
        <v>0</v>
      </c>
      <c r="AK628" s="3">
        <v>0</v>
      </c>
      <c r="AL628" s="4">
        <v>0</v>
      </c>
      <c r="AM628" s="3">
        <v>0</v>
      </c>
      <c r="AN628" s="3">
        <v>0</v>
      </c>
      <c r="AO628" s="4">
        <v>0</v>
      </c>
      <c r="AP628" s="1" t="s">
        <v>626</v>
      </c>
      <c r="AQ628" s="1">
        <v>3</v>
      </c>
    </row>
    <row r="629" spans="1:43" x14ac:dyDescent="0.2">
      <c r="A629" s="1" t="s">
        <v>681</v>
      </c>
      <c r="B629" s="1" t="s">
        <v>1311</v>
      </c>
      <c r="C629" s="1" t="s">
        <v>1589</v>
      </c>
      <c r="D629" s="1" t="s">
        <v>1709</v>
      </c>
      <c r="E629" s="3">
        <v>117</v>
      </c>
      <c r="F629" s="3">
        <f t="shared" si="29"/>
        <v>374.60833333333335</v>
      </c>
      <c r="G629" s="3">
        <f>SUM(Table39[[#This Row],[RN Hours Contract (W/ Admin, DON)]], Table39[[#This Row],[LPN Contract Hours (w/ Admin)]], Table39[[#This Row],[CNA/NA/Med Aide Contract Hours]])</f>
        <v>26.755555555555556</v>
      </c>
      <c r="H629" s="4">
        <f>Table39[[#This Row],[Total Contract Hours]]/Table39[[#This Row],[Total Hours Nurse Staffing]]</f>
        <v>7.1422745237618546E-2</v>
      </c>
      <c r="I629" s="3">
        <f>SUM(Table39[[#This Row],[RN Hours]], Table39[[#This Row],[RN Admin Hours]], Table39[[#This Row],[RN DON Hours]])</f>
        <v>62.4</v>
      </c>
      <c r="J629" s="3">
        <f t="shared" si="30"/>
        <v>0</v>
      </c>
      <c r="K629" s="4">
        <f>Table39[[#This Row],[RN Hours Contract (W/ Admin, DON)]]/Table39[[#This Row],[RN Hours (w/ Admin, DON)]]</f>
        <v>0</v>
      </c>
      <c r="L629" s="3">
        <v>56.977777777777774</v>
      </c>
      <c r="M629" s="3">
        <v>0</v>
      </c>
      <c r="N629" s="4">
        <f>Table39[[#This Row],[RN Hours Contract]]/Table39[[#This Row],[RN Hours]]</f>
        <v>0</v>
      </c>
      <c r="O629" s="3">
        <v>0</v>
      </c>
      <c r="P629" s="3">
        <v>0</v>
      </c>
      <c r="Q629" s="4">
        <v>0</v>
      </c>
      <c r="R629" s="3">
        <v>5.4222222222222225</v>
      </c>
      <c r="S629" s="3">
        <v>0</v>
      </c>
      <c r="T629" s="4">
        <f>Table39[[#This Row],[RN DON Hours Contract]]/Table39[[#This Row],[RN DON Hours]]</f>
        <v>0</v>
      </c>
      <c r="U629" s="3">
        <f>SUM(Table39[[#This Row],[LPN Hours]], Table39[[#This Row],[LPN Admin Hours]])</f>
        <v>121.45833333333333</v>
      </c>
      <c r="V629" s="3">
        <f>Table39[[#This Row],[LPN Hours Contract]]+Table39[[#This Row],[LPN Admin Hours Contract]]</f>
        <v>0</v>
      </c>
      <c r="W629" s="4">
        <f t="shared" si="31"/>
        <v>0</v>
      </c>
      <c r="X629" s="3">
        <v>121.45833333333333</v>
      </c>
      <c r="Y629" s="3">
        <v>0</v>
      </c>
      <c r="Z629" s="4">
        <f>Table39[[#This Row],[LPN Hours Contract]]/Table39[[#This Row],[LPN Hours]]</f>
        <v>0</v>
      </c>
      <c r="AA629" s="3">
        <v>0</v>
      </c>
      <c r="AB629" s="3">
        <v>0</v>
      </c>
      <c r="AC629" s="4">
        <v>0</v>
      </c>
      <c r="AD629" s="3">
        <f>SUM(Table39[[#This Row],[CNA Hours]], Table39[[#This Row],[NA in Training Hours]], Table39[[#This Row],[Med Aide/Tech Hours]])</f>
        <v>190.75</v>
      </c>
      <c r="AE629" s="3">
        <f>SUM(Table39[[#This Row],[CNA Hours Contract]], Table39[[#This Row],[NA in Training Hours Contract]], Table39[[#This Row],[Med Aide/Tech Hours Contract]])</f>
        <v>26.755555555555556</v>
      </c>
      <c r="AF629" s="4">
        <f>Table39[[#This Row],[CNA/NA/Med Aide Contract Hours]]/Table39[[#This Row],[Total CNA, NA in Training, Med Aide/Tech Hours]]</f>
        <v>0.14026503567787971</v>
      </c>
      <c r="AG629" s="3">
        <v>190.75</v>
      </c>
      <c r="AH629" s="3">
        <v>26.755555555555556</v>
      </c>
      <c r="AI629" s="4">
        <f>Table39[[#This Row],[CNA Hours Contract]]/Table39[[#This Row],[CNA Hours]]</f>
        <v>0.14026503567787971</v>
      </c>
      <c r="AJ629" s="3">
        <v>0</v>
      </c>
      <c r="AK629" s="3">
        <v>0</v>
      </c>
      <c r="AL629" s="4">
        <v>0</v>
      </c>
      <c r="AM629" s="3">
        <v>0</v>
      </c>
      <c r="AN629" s="3">
        <v>0</v>
      </c>
      <c r="AO629" s="4">
        <v>0</v>
      </c>
      <c r="AP629" s="1" t="s">
        <v>627</v>
      </c>
      <c r="AQ629" s="1">
        <v>3</v>
      </c>
    </row>
    <row r="630" spans="1:43" x14ac:dyDescent="0.2">
      <c r="A630" s="1" t="s">
        <v>681</v>
      </c>
      <c r="B630" s="1" t="s">
        <v>1312</v>
      </c>
      <c r="C630" s="1" t="s">
        <v>1616</v>
      </c>
      <c r="D630" s="1" t="s">
        <v>1691</v>
      </c>
      <c r="E630" s="3">
        <v>49.344444444444441</v>
      </c>
      <c r="F630" s="3">
        <f t="shared" si="29"/>
        <v>167.28888888888889</v>
      </c>
      <c r="G630" s="3">
        <f>SUM(Table39[[#This Row],[RN Hours Contract (W/ Admin, DON)]], Table39[[#This Row],[LPN Contract Hours (w/ Admin)]], Table39[[#This Row],[CNA/NA/Med Aide Contract Hours]])</f>
        <v>0</v>
      </c>
      <c r="H630" s="4">
        <f>Table39[[#This Row],[Total Contract Hours]]/Table39[[#This Row],[Total Hours Nurse Staffing]]</f>
        <v>0</v>
      </c>
      <c r="I630" s="3">
        <f>SUM(Table39[[#This Row],[RN Hours]], Table39[[#This Row],[RN Admin Hours]], Table39[[#This Row],[RN DON Hours]])</f>
        <v>41.955555555555556</v>
      </c>
      <c r="J630" s="3">
        <f t="shared" si="30"/>
        <v>0</v>
      </c>
      <c r="K630" s="4">
        <f>Table39[[#This Row],[RN Hours Contract (W/ Admin, DON)]]/Table39[[#This Row],[RN Hours (w/ Admin, DON)]]</f>
        <v>0</v>
      </c>
      <c r="L630" s="3">
        <v>31.822222222222223</v>
      </c>
      <c r="M630" s="3">
        <v>0</v>
      </c>
      <c r="N630" s="4">
        <f>Table39[[#This Row],[RN Hours Contract]]/Table39[[#This Row],[RN Hours]]</f>
        <v>0</v>
      </c>
      <c r="O630" s="3">
        <v>4.5333333333333332</v>
      </c>
      <c r="P630" s="3">
        <v>0</v>
      </c>
      <c r="Q630" s="4">
        <f>Table39[[#This Row],[RN Admin Hours Contract]]/Table39[[#This Row],[RN Admin Hours]]</f>
        <v>0</v>
      </c>
      <c r="R630" s="3">
        <v>5.6</v>
      </c>
      <c r="S630" s="3">
        <v>0</v>
      </c>
      <c r="T630" s="4">
        <f>Table39[[#This Row],[RN DON Hours Contract]]/Table39[[#This Row],[RN DON Hours]]</f>
        <v>0</v>
      </c>
      <c r="U630" s="3">
        <f>SUM(Table39[[#This Row],[LPN Hours]], Table39[[#This Row],[LPN Admin Hours]])</f>
        <v>44.177777777777777</v>
      </c>
      <c r="V630" s="3">
        <f>Table39[[#This Row],[LPN Hours Contract]]+Table39[[#This Row],[LPN Admin Hours Contract]]</f>
        <v>0</v>
      </c>
      <c r="W630" s="4">
        <f t="shared" si="31"/>
        <v>0</v>
      </c>
      <c r="X630" s="3">
        <v>44.177777777777777</v>
      </c>
      <c r="Y630" s="3">
        <v>0</v>
      </c>
      <c r="Z630" s="4">
        <f>Table39[[#This Row],[LPN Hours Contract]]/Table39[[#This Row],[LPN Hours]]</f>
        <v>0</v>
      </c>
      <c r="AA630" s="3">
        <v>0</v>
      </c>
      <c r="AB630" s="3">
        <v>0</v>
      </c>
      <c r="AC630" s="4">
        <v>0</v>
      </c>
      <c r="AD630" s="3">
        <f>SUM(Table39[[#This Row],[CNA Hours]], Table39[[#This Row],[NA in Training Hours]], Table39[[#This Row],[Med Aide/Tech Hours]])</f>
        <v>81.155555555555551</v>
      </c>
      <c r="AE630" s="3">
        <f>SUM(Table39[[#This Row],[CNA Hours Contract]], Table39[[#This Row],[NA in Training Hours Contract]], Table39[[#This Row],[Med Aide/Tech Hours Contract]])</f>
        <v>0</v>
      </c>
      <c r="AF630" s="4">
        <f>Table39[[#This Row],[CNA/NA/Med Aide Contract Hours]]/Table39[[#This Row],[Total CNA, NA in Training, Med Aide/Tech Hours]]</f>
        <v>0</v>
      </c>
      <c r="AG630" s="3">
        <v>81.155555555555551</v>
      </c>
      <c r="AH630" s="3">
        <v>0</v>
      </c>
      <c r="AI630" s="4">
        <f>Table39[[#This Row],[CNA Hours Contract]]/Table39[[#This Row],[CNA Hours]]</f>
        <v>0</v>
      </c>
      <c r="AJ630" s="3">
        <v>0</v>
      </c>
      <c r="AK630" s="3">
        <v>0</v>
      </c>
      <c r="AL630" s="4">
        <v>0</v>
      </c>
      <c r="AM630" s="3">
        <v>0</v>
      </c>
      <c r="AN630" s="3">
        <v>0</v>
      </c>
      <c r="AO630" s="4">
        <v>0</v>
      </c>
      <c r="AP630" s="1" t="s">
        <v>628</v>
      </c>
      <c r="AQ630" s="1">
        <v>3</v>
      </c>
    </row>
    <row r="631" spans="1:43" x14ac:dyDescent="0.2">
      <c r="A631" s="1" t="s">
        <v>681</v>
      </c>
      <c r="B631" s="1" t="s">
        <v>1313</v>
      </c>
      <c r="C631" s="1" t="s">
        <v>1509</v>
      </c>
      <c r="D631" s="1" t="s">
        <v>1737</v>
      </c>
      <c r="E631" s="3">
        <v>40.93333333333333</v>
      </c>
      <c r="F631" s="3">
        <f t="shared" si="29"/>
        <v>128.69166666666666</v>
      </c>
      <c r="G631" s="3">
        <f>SUM(Table39[[#This Row],[RN Hours Contract (W/ Admin, DON)]], Table39[[#This Row],[LPN Contract Hours (w/ Admin)]], Table39[[#This Row],[CNA/NA/Med Aide Contract Hours]])</f>
        <v>16.5</v>
      </c>
      <c r="H631" s="4">
        <f>Table39[[#This Row],[Total Contract Hours]]/Table39[[#This Row],[Total Hours Nurse Staffing]]</f>
        <v>0.12821343003302468</v>
      </c>
      <c r="I631" s="3">
        <f>SUM(Table39[[#This Row],[RN Hours]], Table39[[#This Row],[RN Admin Hours]], Table39[[#This Row],[RN DON Hours]])</f>
        <v>28.055555555555554</v>
      </c>
      <c r="J631" s="3">
        <f t="shared" si="30"/>
        <v>0</v>
      </c>
      <c r="K631" s="4">
        <f>Table39[[#This Row],[RN Hours Contract (W/ Admin, DON)]]/Table39[[#This Row],[RN Hours (w/ Admin, DON)]]</f>
        <v>0</v>
      </c>
      <c r="L631" s="3">
        <v>21.744444444444444</v>
      </c>
      <c r="M631" s="3">
        <v>0</v>
      </c>
      <c r="N631" s="4">
        <f>Table39[[#This Row],[RN Hours Contract]]/Table39[[#This Row],[RN Hours]]</f>
        <v>0</v>
      </c>
      <c r="O631" s="3">
        <v>0</v>
      </c>
      <c r="P631" s="3">
        <v>0</v>
      </c>
      <c r="Q631" s="4">
        <v>0</v>
      </c>
      <c r="R631" s="3">
        <v>6.3111111111111109</v>
      </c>
      <c r="S631" s="3">
        <v>0</v>
      </c>
      <c r="T631" s="4">
        <f>Table39[[#This Row],[RN DON Hours Contract]]/Table39[[#This Row],[RN DON Hours]]</f>
        <v>0</v>
      </c>
      <c r="U631" s="3">
        <f>SUM(Table39[[#This Row],[LPN Hours]], Table39[[#This Row],[LPN Admin Hours]])</f>
        <v>35.708333333333336</v>
      </c>
      <c r="V631" s="3">
        <f>Table39[[#This Row],[LPN Hours Contract]]+Table39[[#This Row],[LPN Admin Hours Contract]]</f>
        <v>2.9416666666666669</v>
      </c>
      <c r="W631" s="4">
        <f t="shared" si="31"/>
        <v>8.2380396732788796E-2</v>
      </c>
      <c r="X631" s="3">
        <v>35.708333333333336</v>
      </c>
      <c r="Y631" s="3">
        <v>2.9416666666666669</v>
      </c>
      <c r="Z631" s="4">
        <f>Table39[[#This Row],[LPN Hours Contract]]/Table39[[#This Row],[LPN Hours]]</f>
        <v>8.2380396732788796E-2</v>
      </c>
      <c r="AA631" s="3">
        <v>0</v>
      </c>
      <c r="AB631" s="3">
        <v>0</v>
      </c>
      <c r="AC631" s="4">
        <v>0</v>
      </c>
      <c r="AD631" s="3">
        <f>SUM(Table39[[#This Row],[CNA Hours]], Table39[[#This Row],[NA in Training Hours]], Table39[[#This Row],[Med Aide/Tech Hours]])</f>
        <v>64.927777777777777</v>
      </c>
      <c r="AE631" s="3">
        <f>SUM(Table39[[#This Row],[CNA Hours Contract]], Table39[[#This Row],[NA in Training Hours Contract]], Table39[[#This Row],[Med Aide/Tech Hours Contract]])</f>
        <v>13.558333333333334</v>
      </c>
      <c r="AF631" s="4">
        <f>Table39[[#This Row],[CNA/NA/Med Aide Contract Hours]]/Table39[[#This Row],[Total CNA, NA in Training, Med Aide/Tech Hours]]</f>
        <v>0.20882176777616154</v>
      </c>
      <c r="AG631" s="3">
        <v>64.927777777777777</v>
      </c>
      <c r="AH631" s="3">
        <v>13.558333333333334</v>
      </c>
      <c r="AI631" s="4">
        <f>Table39[[#This Row],[CNA Hours Contract]]/Table39[[#This Row],[CNA Hours]]</f>
        <v>0.20882176777616154</v>
      </c>
      <c r="AJ631" s="3">
        <v>0</v>
      </c>
      <c r="AK631" s="3">
        <v>0</v>
      </c>
      <c r="AL631" s="4">
        <v>0</v>
      </c>
      <c r="AM631" s="3">
        <v>0</v>
      </c>
      <c r="AN631" s="3">
        <v>0</v>
      </c>
      <c r="AO631" s="4">
        <v>0</v>
      </c>
      <c r="AP631" s="1" t="s">
        <v>629</v>
      </c>
      <c r="AQ631" s="1">
        <v>3</v>
      </c>
    </row>
    <row r="632" spans="1:43" x14ac:dyDescent="0.2">
      <c r="A632" s="1" t="s">
        <v>681</v>
      </c>
      <c r="B632" s="1" t="s">
        <v>1314</v>
      </c>
      <c r="C632" s="1" t="s">
        <v>1404</v>
      </c>
      <c r="D632" s="1" t="s">
        <v>1748</v>
      </c>
      <c r="E632" s="3">
        <v>37.166666666666664</v>
      </c>
      <c r="F632" s="3">
        <f t="shared" si="29"/>
        <v>149.56666666666666</v>
      </c>
      <c r="G632" s="3">
        <f>SUM(Table39[[#This Row],[RN Hours Contract (W/ Admin, DON)]], Table39[[#This Row],[LPN Contract Hours (w/ Admin)]], Table39[[#This Row],[CNA/NA/Med Aide Contract Hours]])</f>
        <v>16.097222222222221</v>
      </c>
      <c r="H632" s="4">
        <f>Table39[[#This Row],[Total Contract Hours]]/Table39[[#This Row],[Total Hours Nurse Staffing]]</f>
        <v>0.1076257336007726</v>
      </c>
      <c r="I632" s="3">
        <f>SUM(Table39[[#This Row],[RN Hours]], Table39[[#This Row],[RN Admin Hours]], Table39[[#This Row],[RN DON Hours]])</f>
        <v>43.494444444444447</v>
      </c>
      <c r="J632" s="3">
        <f t="shared" si="30"/>
        <v>0</v>
      </c>
      <c r="K632" s="4">
        <f>Table39[[#This Row],[RN Hours Contract (W/ Admin, DON)]]/Table39[[#This Row],[RN Hours (w/ Admin, DON)]]</f>
        <v>0</v>
      </c>
      <c r="L632" s="3">
        <v>32.072222222222223</v>
      </c>
      <c r="M632" s="3">
        <v>0</v>
      </c>
      <c r="N632" s="4">
        <f>Table39[[#This Row],[RN Hours Contract]]/Table39[[#This Row],[RN Hours]]</f>
        <v>0</v>
      </c>
      <c r="O632" s="3">
        <v>5.6</v>
      </c>
      <c r="P632" s="3">
        <v>0</v>
      </c>
      <c r="Q632" s="4">
        <f>Table39[[#This Row],[RN Admin Hours Contract]]/Table39[[#This Row],[RN Admin Hours]]</f>
        <v>0</v>
      </c>
      <c r="R632" s="3">
        <v>5.822222222222222</v>
      </c>
      <c r="S632" s="3">
        <v>0</v>
      </c>
      <c r="T632" s="4">
        <f>Table39[[#This Row],[RN DON Hours Contract]]/Table39[[#This Row],[RN DON Hours]]</f>
        <v>0</v>
      </c>
      <c r="U632" s="3">
        <f>SUM(Table39[[#This Row],[LPN Hours]], Table39[[#This Row],[LPN Admin Hours]])</f>
        <v>22.869444444444444</v>
      </c>
      <c r="V632" s="3">
        <f>Table39[[#This Row],[LPN Hours Contract]]+Table39[[#This Row],[LPN Admin Hours Contract]]</f>
        <v>0.28333333333333333</v>
      </c>
      <c r="W632" s="4">
        <f t="shared" si="31"/>
        <v>1.2389165553261266E-2</v>
      </c>
      <c r="X632" s="3">
        <v>22.869444444444444</v>
      </c>
      <c r="Y632" s="3">
        <v>0.28333333333333333</v>
      </c>
      <c r="Z632" s="4">
        <f>Table39[[#This Row],[LPN Hours Contract]]/Table39[[#This Row],[LPN Hours]]</f>
        <v>1.2389165553261266E-2</v>
      </c>
      <c r="AA632" s="3">
        <v>0</v>
      </c>
      <c r="AB632" s="3">
        <v>0</v>
      </c>
      <c r="AC632" s="4">
        <v>0</v>
      </c>
      <c r="AD632" s="3">
        <f>SUM(Table39[[#This Row],[CNA Hours]], Table39[[#This Row],[NA in Training Hours]], Table39[[#This Row],[Med Aide/Tech Hours]])</f>
        <v>83.202777777777769</v>
      </c>
      <c r="AE632" s="3">
        <f>SUM(Table39[[#This Row],[CNA Hours Contract]], Table39[[#This Row],[NA in Training Hours Contract]], Table39[[#This Row],[Med Aide/Tech Hours Contract]])</f>
        <v>15.813888888888888</v>
      </c>
      <c r="AF632" s="4">
        <f>Table39[[#This Row],[CNA/NA/Med Aide Contract Hours]]/Table39[[#This Row],[Total CNA, NA in Training, Med Aide/Tech Hours]]</f>
        <v>0.19006443428037259</v>
      </c>
      <c r="AG632" s="3">
        <v>77.955555555555549</v>
      </c>
      <c r="AH632" s="3">
        <v>15.813888888888888</v>
      </c>
      <c r="AI632" s="4">
        <f>Table39[[#This Row],[CNA Hours Contract]]/Table39[[#This Row],[CNA Hours]]</f>
        <v>0.2028577537058153</v>
      </c>
      <c r="AJ632" s="3">
        <v>5.2472222222222218</v>
      </c>
      <c r="AK632" s="3">
        <v>0</v>
      </c>
      <c r="AL632" s="4">
        <f>Table39[[#This Row],[NA in Training Hours Contract]]/Table39[[#This Row],[NA in Training Hours]]</f>
        <v>0</v>
      </c>
      <c r="AM632" s="3">
        <v>0</v>
      </c>
      <c r="AN632" s="3">
        <v>0</v>
      </c>
      <c r="AO632" s="4">
        <v>0</v>
      </c>
      <c r="AP632" s="1" t="s">
        <v>630</v>
      </c>
      <c r="AQ632" s="1">
        <v>3</v>
      </c>
    </row>
    <row r="633" spans="1:43" x14ac:dyDescent="0.2">
      <c r="A633" s="1" t="s">
        <v>681</v>
      </c>
      <c r="B633" s="1" t="s">
        <v>1315</v>
      </c>
      <c r="C633" s="1" t="s">
        <v>1467</v>
      </c>
      <c r="D633" s="1" t="s">
        <v>1721</v>
      </c>
      <c r="E633" s="3">
        <v>41.088888888888889</v>
      </c>
      <c r="F633" s="3">
        <f t="shared" si="29"/>
        <v>199.36577777777779</v>
      </c>
      <c r="G633" s="3">
        <f>SUM(Table39[[#This Row],[RN Hours Contract (W/ Admin, DON)]], Table39[[#This Row],[LPN Contract Hours (w/ Admin)]], Table39[[#This Row],[CNA/NA/Med Aide Contract Hours]])</f>
        <v>1.1111111111111112E-2</v>
      </c>
      <c r="H633" s="4">
        <f>Table39[[#This Row],[Total Contract Hours]]/Table39[[#This Row],[Total Hours Nurse Staffing]]</f>
        <v>5.5732288835930828E-5</v>
      </c>
      <c r="I633" s="3">
        <f>SUM(Table39[[#This Row],[RN Hours]], Table39[[#This Row],[RN Admin Hours]], Table39[[#This Row],[RN DON Hours]])</f>
        <v>50.013888888888893</v>
      </c>
      <c r="J633" s="3">
        <f t="shared" si="30"/>
        <v>1.1111111111111112E-2</v>
      </c>
      <c r="K633" s="4">
        <f>Table39[[#This Row],[RN Hours Contract (W/ Admin, DON)]]/Table39[[#This Row],[RN Hours (w/ Admin, DON)]]</f>
        <v>2.2216051096917523E-4</v>
      </c>
      <c r="L633" s="3">
        <v>39.25277777777778</v>
      </c>
      <c r="M633" s="3">
        <v>0</v>
      </c>
      <c r="N633" s="4">
        <f>Table39[[#This Row],[RN Hours Contract]]/Table39[[#This Row],[RN Hours]]</f>
        <v>0</v>
      </c>
      <c r="O633" s="3">
        <v>5.072222222222222</v>
      </c>
      <c r="P633" s="3">
        <v>1.1111111111111112E-2</v>
      </c>
      <c r="Q633" s="4">
        <f>Table39[[#This Row],[RN Admin Hours Contract]]/Table39[[#This Row],[RN Admin Hours]]</f>
        <v>2.1905805038335163E-3</v>
      </c>
      <c r="R633" s="3">
        <v>5.6888888888888891</v>
      </c>
      <c r="S633" s="3">
        <v>0</v>
      </c>
      <c r="T633" s="4">
        <f>Table39[[#This Row],[RN DON Hours Contract]]/Table39[[#This Row],[RN DON Hours]]</f>
        <v>0</v>
      </c>
      <c r="U633" s="3">
        <f>SUM(Table39[[#This Row],[LPN Hours]], Table39[[#This Row],[LPN Admin Hours]])</f>
        <v>37.118333333333339</v>
      </c>
      <c r="V633" s="3">
        <f>Table39[[#This Row],[LPN Hours Contract]]+Table39[[#This Row],[LPN Admin Hours Contract]]</f>
        <v>0</v>
      </c>
      <c r="W633" s="4">
        <f t="shared" si="31"/>
        <v>0</v>
      </c>
      <c r="X633" s="3">
        <v>34.793333333333337</v>
      </c>
      <c r="Y633" s="3">
        <v>0</v>
      </c>
      <c r="Z633" s="4">
        <f>Table39[[#This Row],[LPN Hours Contract]]/Table39[[#This Row],[LPN Hours]]</f>
        <v>0</v>
      </c>
      <c r="AA633" s="3">
        <v>2.3250000000000002</v>
      </c>
      <c r="AB633" s="3">
        <v>0</v>
      </c>
      <c r="AC633" s="4">
        <f>Table39[[#This Row],[LPN Admin Hours Contract]]/Table39[[#This Row],[LPN Admin Hours]]</f>
        <v>0</v>
      </c>
      <c r="AD633" s="3">
        <f>SUM(Table39[[#This Row],[CNA Hours]], Table39[[#This Row],[NA in Training Hours]], Table39[[#This Row],[Med Aide/Tech Hours]])</f>
        <v>112.23355555555555</v>
      </c>
      <c r="AE633" s="3">
        <f>SUM(Table39[[#This Row],[CNA Hours Contract]], Table39[[#This Row],[NA in Training Hours Contract]], Table39[[#This Row],[Med Aide/Tech Hours Contract]])</f>
        <v>0</v>
      </c>
      <c r="AF633" s="4">
        <f>Table39[[#This Row],[CNA/NA/Med Aide Contract Hours]]/Table39[[#This Row],[Total CNA, NA in Training, Med Aide/Tech Hours]]</f>
        <v>0</v>
      </c>
      <c r="AG633" s="3">
        <v>112.23355555555555</v>
      </c>
      <c r="AH633" s="3">
        <v>0</v>
      </c>
      <c r="AI633" s="4">
        <f>Table39[[#This Row],[CNA Hours Contract]]/Table39[[#This Row],[CNA Hours]]</f>
        <v>0</v>
      </c>
      <c r="AJ633" s="3">
        <v>0</v>
      </c>
      <c r="AK633" s="3">
        <v>0</v>
      </c>
      <c r="AL633" s="4">
        <v>0</v>
      </c>
      <c r="AM633" s="3">
        <v>0</v>
      </c>
      <c r="AN633" s="3">
        <v>0</v>
      </c>
      <c r="AO633" s="4">
        <v>0</v>
      </c>
      <c r="AP633" s="1" t="s">
        <v>631</v>
      </c>
      <c r="AQ633" s="1">
        <v>3</v>
      </c>
    </row>
    <row r="634" spans="1:43" x14ac:dyDescent="0.2">
      <c r="A634" s="1" t="s">
        <v>681</v>
      </c>
      <c r="B634" s="1" t="s">
        <v>1316</v>
      </c>
      <c r="C634" s="1" t="s">
        <v>1682</v>
      </c>
      <c r="D634" s="1" t="s">
        <v>1731</v>
      </c>
      <c r="E634" s="3">
        <v>21.411111111111111</v>
      </c>
      <c r="F634" s="3">
        <f t="shared" si="29"/>
        <v>83.183555555555557</v>
      </c>
      <c r="G634" s="3">
        <f>SUM(Table39[[#This Row],[RN Hours Contract (W/ Admin, DON)]], Table39[[#This Row],[LPN Contract Hours (w/ Admin)]], Table39[[#This Row],[CNA/NA/Med Aide Contract Hours]])</f>
        <v>11.710666666666667</v>
      </c>
      <c r="H634" s="4">
        <f>Table39[[#This Row],[Total Contract Hours]]/Table39[[#This Row],[Total Hours Nurse Staffing]]</f>
        <v>0.14078103043870849</v>
      </c>
      <c r="I634" s="3">
        <f>SUM(Table39[[#This Row],[RN Hours]], Table39[[#This Row],[RN Admin Hours]], Table39[[#This Row],[RN DON Hours]])</f>
        <v>16.277222222222221</v>
      </c>
      <c r="J634" s="3">
        <f t="shared" si="30"/>
        <v>5.1274444444444445</v>
      </c>
      <c r="K634" s="4">
        <f>Table39[[#This Row],[RN Hours Contract (W/ Admin, DON)]]/Table39[[#This Row],[RN Hours (w/ Admin, DON)]]</f>
        <v>0.31500733813440734</v>
      </c>
      <c r="L634" s="3">
        <v>16.277222222222221</v>
      </c>
      <c r="M634" s="3">
        <v>5.1274444444444445</v>
      </c>
      <c r="N634" s="4">
        <f>Table39[[#This Row],[RN Hours Contract]]/Table39[[#This Row],[RN Hours]]</f>
        <v>0.31500733813440734</v>
      </c>
      <c r="O634" s="3">
        <v>0</v>
      </c>
      <c r="P634" s="3">
        <v>0</v>
      </c>
      <c r="Q634" s="4">
        <v>0</v>
      </c>
      <c r="R634" s="3">
        <v>0</v>
      </c>
      <c r="S634" s="3">
        <v>0</v>
      </c>
      <c r="T634" s="4">
        <v>0</v>
      </c>
      <c r="U634" s="3">
        <f>SUM(Table39[[#This Row],[LPN Hours]], Table39[[#This Row],[LPN Admin Hours]])</f>
        <v>19.694333333333333</v>
      </c>
      <c r="V634" s="3">
        <f>Table39[[#This Row],[LPN Hours Contract]]+Table39[[#This Row],[LPN Admin Hours Contract]]</f>
        <v>4.9276666666666671</v>
      </c>
      <c r="W634" s="4">
        <f t="shared" si="31"/>
        <v>0.25020733544335938</v>
      </c>
      <c r="X634" s="3">
        <v>19.694333333333333</v>
      </c>
      <c r="Y634" s="3">
        <v>4.9276666666666671</v>
      </c>
      <c r="Z634" s="4">
        <f>Table39[[#This Row],[LPN Hours Contract]]/Table39[[#This Row],[LPN Hours]]</f>
        <v>0.25020733544335938</v>
      </c>
      <c r="AA634" s="3">
        <v>0</v>
      </c>
      <c r="AB634" s="3">
        <v>0</v>
      </c>
      <c r="AC634" s="4">
        <v>0</v>
      </c>
      <c r="AD634" s="3">
        <f>SUM(Table39[[#This Row],[CNA Hours]], Table39[[#This Row],[NA in Training Hours]], Table39[[#This Row],[Med Aide/Tech Hours]])</f>
        <v>47.211999999999996</v>
      </c>
      <c r="AE634" s="3">
        <f>SUM(Table39[[#This Row],[CNA Hours Contract]], Table39[[#This Row],[NA in Training Hours Contract]], Table39[[#This Row],[Med Aide/Tech Hours Contract]])</f>
        <v>1.6555555555555554</v>
      </c>
      <c r="AF634" s="4">
        <f>Table39[[#This Row],[CNA/NA/Med Aide Contract Hours]]/Table39[[#This Row],[Total CNA, NA in Training, Med Aide/Tech Hours]]</f>
        <v>3.5066414376759204E-2</v>
      </c>
      <c r="AG634" s="3">
        <v>47.211999999999996</v>
      </c>
      <c r="AH634" s="3">
        <v>1.6555555555555554</v>
      </c>
      <c r="AI634" s="4">
        <f>Table39[[#This Row],[CNA Hours Contract]]/Table39[[#This Row],[CNA Hours]]</f>
        <v>3.5066414376759204E-2</v>
      </c>
      <c r="AJ634" s="3">
        <v>0</v>
      </c>
      <c r="AK634" s="3">
        <v>0</v>
      </c>
      <c r="AL634" s="4">
        <v>0</v>
      </c>
      <c r="AM634" s="3">
        <v>0</v>
      </c>
      <c r="AN634" s="3">
        <v>0</v>
      </c>
      <c r="AO634" s="4">
        <v>0</v>
      </c>
      <c r="AP634" s="1" t="s">
        <v>632</v>
      </c>
      <c r="AQ634" s="1">
        <v>3</v>
      </c>
    </row>
    <row r="635" spans="1:43" x14ac:dyDescent="0.2">
      <c r="A635" s="1" t="s">
        <v>681</v>
      </c>
      <c r="B635" s="1" t="s">
        <v>1317</v>
      </c>
      <c r="C635" s="1" t="s">
        <v>1636</v>
      </c>
      <c r="D635" s="1" t="s">
        <v>1751</v>
      </c>
      <c r="E635" s="3">
        <v>34.866666666666667</v>
      </c>
      <c r="F635" s="3">
        <f t="shared" si="29"/>
        <v>153.13155555555556</v>
      </c>
      <c r="G635" s="3">
        <f>SUM(Table39[[#This Row],[RN Hours Contract (W/ Admin, DON)]], Table39[[#This Row],[LPN Contract Hours (w/ Admin)]], Table39[[#This Row],[CNA/NA/Med Aide Contract Hours]])</f>
        <v>0</v>
      </c>
      <c r="H635" s="4">
        <f>Table39[[#This Row],[Total Contract Hours]]/Table39[[#This Row],[Total Hours Nurse Staffing]]</f>
        <v>0</v>
      </c>
      <c r="I635" s="3">
        <f>SUM(Table39[[#This Row],[RN Hours]], Table39[[#This Row],[RN Admin Hours]], Table39[[#This Row],[RN DON Hours]])</f>
        <v>31.294444444444444</v>
      </c>
      <c r="J635" s="3">
        <f t="shared" si="30"/>
        <v>0</v>
      </c>
      <c r="K635" s="4">
        <f>Table39[[#This Row],[RN Hours Contract (W/ Admin, DON)]]/Table39[[#This Row],[RN Hours (w/ Admin, DON)]]</f>
        <v>0</v>
      </c>
      <c r="L635" s="3">
        <v>20.883333333333333</v>
      </c>
      <c r="M635" s="3">
        <v>0</v>
      </c>
      <c r="N635" s="4">
        <f>Table39[[#This Row],[RN Hours Contract]]/Table39[[#This Row],[RN Hours]]</f>
        <v>0</v>
      </c>
      <c r="O635" s="3">
        <v>0</v>
      </c>
      <c r="P635" s="3">
        <v>0</v>
      </c>
      <c r="Q635" s="4">
        <v>0</v>
      </c>
      <c r="R635" s="3">
        <v>10.411111111111111</v>
      </c>
      <c r="S635" s="3">
        <v>0</v>
      </c>
      <c r="T635" s="4">
        <f>Table39[[#This Row],[RN DON Hours Contract]]/Table39[[#This Row],[RN DON Hours]]</f>
        <v>0</v>
      </c>
      <c r="U635" s="3">
        <f>SUM(Table39[[#This Row],[LPN Hours]], Table39[[#This Row],[LPN Admin Hours]])</f>
        <v>26.544444444444444</v>
      </c>
      <c r="V635" s="3">
        <f>Table39[[#This Row],[LPN Hours Contract]]+Table39[[#This Row],[LPN Admin Hours Contract]]</f>
        <v>0</v>
      </c>
      <c r="W635" s="4">
        <f t="shared" si="31"/>
        <v>0</v>
      </c>
      <c r="X635" s="3">
        <v>26.544444444444444</v>
      </c>
      <c r="Y635" s="3">
        <v>0</v>
      </c>
      <c r="Z635" s="4">
        <f>Table39[[#This Row],[LPN Hours Contract]]/Table39[[#This Row],[LPN Hours]]</f>
        <v>0</v>
      </c>
      <c r="AA635" s="3">
        <v>0</v>
      </c>
      <c r="AB635" s="3">
        <v>0</v>
      </c>
      <c r="AC635" s="4">
        <v>0</v>
      </c>
      <c r="AD635" s="3">
        <f>SUM(Table39[[#This Row],[CNA Hours]], Table39[[#This Row],[NA in Training Hours]], Table39[[#This Row],[Med Aide/Tech Hours]])</f>
        <v>95.292666666666662</v>
      </c>
      <c r="AE635" s="3">
        <f>SUM(Table39[[#This Row],[CNA Hours Contract]], Table39[[#This Row],[NA in Training Hours Contract]], Table39[[#This Row],[Med Aide/Tech Hours Contract]])</f>
        <v>0</v>
      </c>
      <c r="AF635" s="4">
        <f>Table39[[#This Row],[CNA/NA/Med Aide Contract Hours]]/Table39[[#This Row],[Total CNA, NA in Training, Med Aide/Tech Hours]]</f>
        <v>0</v>
      </c>
      <c r="AG635" s="3">
        <v>95.292666666666662</v>
      </c>
      <c r="AH635" s="3">
        <v>0</v>
      </c>
      <c r="AI635" s="4">
        <f>Table39[[#This Row],[CNA Hours Contract]]/Table39[[#This Row],[CNA Hours]]</f>
        <v>0</v>
      </c>
      <c r="AJ635" s="3">
        <v>0</v>
      </c>
      <c r="AK635" s="3">
        <v>0</v>
      </c>
      <c r="AL635" s="4">
        <v>0</v>
      </c>
      <c r="AM635" s="3">
        <v>0</v>
      </c>
      <c r="AN635" s="3">
        <v>0</v>
      </c>
      <c r="AO635" s="4">
        <v>0</v>
      </c>
      <c r="AP635" s="1" t="s">
        <v>633</v>
      </c>
      <c r="AQ635" s="1">
        <v>3</v>
      </c>
    </row>
    <row r="636" spans="1:43" x14ac:dyDescent="0.2">
      <c r="A636" s="1" t="s">
        <v>681</v>
      </c>
      <c r="B636" s="1" t="s">
        <v>1318</v>
      </c>
      <c r="C636" s="1" t="s">
        <v>1441</v>
      </c>
      <c r="D636" s="1" t="s">
        <v>1743</v>
      </c>
      <c r="E636" s="3">
        <v>30.555555555555557</v>
      </c>
      <c r="F636" s="3">
        <f t="shared" si="29"/>
        <v>106.05266666666665</v>
      </c>
      <c r="G636" s="3">
        <f>SUM(Table39[[#This Row],[RN Hours Contract (W/ Admin, DON)]], Table39[[#This Row],[LPN Contract Hours (w/ Admin)]], Table39[[#This Row],[CNA/NA/Med Aide Contract Hours]])</f>
        <v>28.474444444444444</v>
      </c>
      <c r="H636" s="4">
        <f>Table39[[#This Row],[Total Contract Hours]]/Table39[[#This Row],[Total Hours Nurse Staffing]]</f>
        <v>0.26849343198452763</v>
      </c>
      <c r="I636" s="3">
        <f>SUM(Table39[[#This Row],[RN Hours]], Table39[[#This Row],[RN Admin Hours]], Table39[[#This Row],[RN DON Hours]])</f>
        <v>25.617444444444441</v>
      </c>
      <c r="J636" s="3">
        <f t="shared" si="30"/>
        <v>4.7505555555555556</v>
      </c>
      <c r="K636" s="4">
        <f>Table39[[#This Row],[RN Hours Contract (W/ Admin, DON)]]/Table39[[#This Row],[RN Hours (w/ Admin, DON)]]</f>
        <v>0.18544221168734848</v>
      </c>
      <c r="L636" s="3">
        <v>16.275777777777776</v>
      </c>
      <c r="M636" s="3">
        <v>4.7505555555555556</v>
      </c>
      <c r="N636" s="4">
        <f>Table39[[#This Row],[RN Hours Contract]]/Table39[[#This Row],[RN Hours]]</f>
        <v>0.29187886566267529</v>
      </c>
      <c r="O636" s="3">
        <v>4.2027777777777775</v>
      </c>
      <c r="P636" s="3">
        <v>0</v>
      </c>
      <c r="Q636" s="4">
        <f>Table39[[#This Row],[RN Admin Hours Contract]]/Table39[[#This Row],[RN Admin Hours]]</f>
        <v>0</v>
      </c>
      <c r="R636" s="3">
        <v>5.1388888888888893</v>
      </c>
      <c r="S636" s="3">
        <v>0</v>
      </c>
      <c r="T636" s="4">
        <f>Table39[[#This Row],[RN DON Hours Contract]]/Table39[[#This Row],[RN DON Hours]]</f>
        <v>0</v>
      </c>
      <c r="U636" s="3">
        <f>SUM(Table39[[#This Row],[LPN Hours]], Table39[[#This Row],[LPN Admin Hours]])</f>
        <v>23.430333333333333</v>
      </c>
      <c r="V636" s="3">
        <f>Table39[[#This Row],[LPN Hours Contract]]+Table39[[#This Row],[LPN Admin Hours Contract]]</f>
        <v>3.3903333333333334</v>
      </c>
      <c r="W636" s="4">
        <f t="shared" si="31"/>
        <v>0.1446984677981534</v>
      </c>
      <c r="X636" s="3">
        <v>23.430333333333333</v>
      </c>
      <c r="Y636" s="3">
        <v>3.3903333333333334</v>
      </c>
      <c r="Z636" s="4">
        <f>Table39[[#This Row],[LPN Hours Contract]]/Table39[[#This Row],[LPN Hours]]</f>
        <v>0.1446984677981534</v>
      </c>
      <c r="AA636" s="3">
        <v>0</v>
      </c>
      <c r="AB636" s="3">
        <v>0</v>
      </c>
      <c r="AC636" s="4">
        <v>0</v>
      </c>
      <c r="AD636" s="3">
        <f>SUM(Table39[[#This Row],[CNA Hours]], Table39[[#This Row],[NA in Training Hours]], Table39[[#This Row],[Med Aide/Tech Hours]])</f>
        <v>57.004888888888885</v>
      </c>
      <c r="AE636" s="3">
        <f>SUM(Table39[[#This Row],[CNA Hours Contract]], Table39[[#This Row],[NA in Training Hours Contract]], Table39[[#This Row],[Med Aide/Tech Hours Contract]])</f>
        <v>20.333555555555556</v>
      </c>
      <c r="AF636" s="4">
        <f>Table39[[#This Row],[CNA/NA/Med Aide Contract Hours]]/Table39[[#This Row],[Total CNA, NA in Training, Med Aide/Tech Hours]]</f>
        <v>0.35669845081513479</v>
      </c>
      <c r="AG636" s="3">
        <v>57.004888888888885</v>
      </c>
      <c r="AH636" s="3">
        <v>20.333555555555556</v>
      </c>
      <c r="AI636" s="4">
        <f>Table39[[#This Row],[CNA Hours Contract]]/Table39[[#This Row],[CNA Hours]]</f>
        <v>0.35669845081513479</v>
      </c>
      <c r="AJ636" s="3">
        <v>0</v>
      </c>
      <c r="AK636" s="3">
        <v>0</v>
      </c>
      <c r="AL636" s="4">
        <v>0</v>
      </c>
      <c r="AM636" s="3">
        <v>0</v>
      </c>
      <c r="AN636" s="3">
        <v>0</v>
      </c>
      <c r="AO636" s="4">
        <v>0</v>
      </c>
      <c r="AP636" s="1" t="s">
        <v>634</v>
      </c>
      <c r="AQ636" s="1">
        <v>3</v>
      </c>
    </row>
    <row r="637" spans="1:43" x14ac:dyDescent="0.2">
      <c r="A637" s="1" t="s">
        <v>681</v>
      </c>
      <c r="B637" s="1" t="s">
        <v>1319</v>
      </c>
      <c r="C637" s="1" t="s">
        <v>1477</v>
      </c>
      <c r="D637" s="1" t="s">
        <v>1725</v>
      </c>
      <c r="E637" s="3">
        <v>37.022222222222226</v>
      </c>
      <c r="F637" s="3">
        <f t="shared" si="29"/>
        <v>118.21388888888889</v>
      </c>
      <c r="G637" s="3">
        <f>SUM(Table39[[#This Row],[RN Hours Contract (W/ Admin, DON)]], Table39[[#This Row],[LPN Contract Hours (w/ Admin)]], Table39[[#This Row],[CNA/NA/Med Aide Contract Hours]])</f>
        <v>8.9194444444444443</v>
      </c>
      <c r="H637" s="4">
        <f>Table39[[#This Row],[Total Contract Hours]]/Table39[[#This Row],[Total Hours Nurse Staffing]]</f>
        <v>7.5451747068637359E-2</v>
      </c>
      <c r="I637" s="3">
        <f>SUM(Table39[[#This Row],[RN Hours]], Table39[[#This Row],[RN Admin Hours]], Table39[[#This Row],[RN DON Hours]])</f>
        <v>30.236111111111107</v>
      </c>
      <c r="J637" s="3">
        <f t="shared" si="30"/>
        <v>0</v>
      </c>
      <c r="K637" s="4">
        <f>Table39[[#This Row],[RN Hours Contract (W/ Admin, DON)]]/Table39[[#This Row],[RN Hours (w/ Admin, DON)]]</f>
        <v>0</v>
      </c>
      <c r="L637" s="3">
        <v>21.824999999999999</v>
      </c>
      <c r="M637" s="3">
        <v>0</v>
      </c>
      <c r="N637" s="4">
        <f>Table39[[#This Row],[RN Hours Contract]]/Table39[[#This Row],[RN Hours]]</f>
        <v>0</v>
      </c>
      <c r="O637" s="3">
        <v>2.8111111111111109</v>
      </c>
      <c r="P637" s="3">
        <v>0</v>
      </c>
      <c r="Q637" s="4">
        <f>Table39[[#This Row],[RN Admin Hours Contract]]/Table39[[#This Row],[RN Admin Hours]]</f>
        <v>0</v>
      </c>
      <c r="R637" s="3">
        <v>5.6</v>
      </c>
      <c r="S637" s="3">
        <v>0</v>
      </c>
      <c r="T637" s="4">
        <f>Table39[[#This Row],[RN DON Hours Contract]]/Table39[[#This Row],[RN DON Hours]]</f>
        <v>0</v>
      </c>
      <c r="U637" s="3">
        <f>SUM(Table39[[#This Row],[LPN Hours]], Table39[[#This Row],[LPN Admin Hours]])</f>
        <v>22.475000000000001</v>
      </c>
      <c r="V637" s="3">
        <f>Table39[[#This Row],[LPN Hours Contract]]+Table39[[#This Row],[LPN Admin Hours Contract]]</f>
        <v>0.94166666666666665</v>
      </c>
      <c r="W637" s="4">
        <f t="shared" si="31"/>
        <v>4.1898405635891728E-2</v>
      </c>
      <c r="X637" s="3">
        <v>22.18888888888889</v>
      </c>
      <c r="Y637" s="3">
        <v>0.94166666666666665</v>
      </c>
      <c r="Z637" s="4">
        <f>Table39[[#This Row],[LPN Hours Contract]]/Table39[[#This Row],[LPN Hours]]</f>
        <v>4.2438657986980467E-2</v>
      </c>
      <c r="AA637" s="3">
        <v>0.28611111111111109</v>
      </c>
      <c r="AB637" s="3">
        <v>0</v>
      </c>
      <c r="AC637" s="4">
        <f>Table39[[#This Row],[LPN Admin Hours Contract]]/Table39[[#This Row],[LPN Admin Hours]]</f>
        <v>0</v>
      </c>
      <c r="AD637" s="3">
        <f>SUM(Table39[[#This Row],[CNA Hours]], Table39[[#This Row],[NA in Training Hours]], Table39[[#This Row],[Med Aide/Tech Hours]])</f>
        <v>65.50277777777778</v>
      </c>
      <c r="AE637" s="3">
        <f>SUM(Table39[[#This Row],[CNA Hours Contract]], Table39[[#This Row],[NA in Training Hours Contract]], Table39[[#This Row],[Med Aide/Tech Hours Contract]])</f>
        <v>7.9777777777777779</v>
      </c>
      <c r="AF637" s="4">
        <f>Table39[[#This Row],[CNA/NA/Med Aide Contract Hours]]/Table39[[#This Row],[Total CNA, NA in Training, Med Aide/Tech Hours]]</f>
        <v>0.12179296891565243</v>
      </c>
      <c r="AG637" s="3">
        <v>58.402777777777779</v>
      </c>
      <c r="AH637" s="3">
        <v>6.7166666666666668</v>
      </c>
      <c r="AI637" s="4">
        <f>Table39[[#This Row],[CNA Hours Contract]]/Table39[[#This Row],[CNA Hours]]</f>
        <v>0.11500594530321047</v>
      </c>
      <c r="AJ637" s="3">
        <v>7.1</v>
      </c>
      <c r="AK637" s="3">
        <v>1.2611111111111111</v>
      </c>
      <c r="AL637" s="4">
        <f>Table39[[#This Row],[NA in Training Hours Contract]]/Table39[[#This Row],[NA in Training Hours]]</f>
        <v>0.17762128325508608</v>
      </c>
      <c r="AM637" s="3">
        <v>0</v>
      </c>
      <c r="AN637" s="3">
        <v>0</v>
      </c>
      <c r="AO637" s="4">
        <v>0</v>
      </c>
      <c r="AP637" s="1" t="s">
        <v>635</v>
      </c>
      <c r="AQ637" s="1">
        <v>3</v>
      </c>
    </row>
    <row r="638" spans="1:43" x14ac:dyDescent="0.2">
      <c r="A638" s="1" t="s">
        <v>681</v>
      </c>
      <c r="B638" s="1" t="s">
        <v>1320</v>
      </c>
      <c r="C638" s="1" t="s">
        <v>1508</v>
      </c>
      <c r="D638" s="1" t="s">
        <v>1718</v>
      </c>
      <c r="E638" s="3">
        <v>44.911111111111111</v>
      </c>
      <c r="F638" s="3">
        <f t="shared" si="29"/>
        <v>249.82555555555558</v>
      </c>
      <c r="G638" s="3">
        <f>SUM(Table39[[#This Row],[RN Hours Contract (W/ Admin, DON)]], Table39[[#This Row],[LPN Contract Hours (w/ Admin)]], Table39[[#This Row],[CNA/NA/Med Aide Contract Hours]])</f>
        <v>5.3629999999999995</v>
      </c>
      <c r="H638" s="4">
        <f>Table39[[#This Row],[Total Contract Hours]]/Table39[[#This Row],[Total Hours Nurse Staffing]]</f>
        <v>2.1466979181028537E-2</v>
      </c>
      <c r="I638" s="3">
        <f>SUM(Table39[[#This Row],[RN Hours]], Table39[[#This Row],[RN Admin Hours]], Table39[[#This Row],[RN DON Hours]])</f>
        <v>79.539444444444442</v>
      </c>
      <c r="J638" s="3">
        <f t="shared" si="30"/>
        <v>0</v>
      </c>
      <c r="K638" s="4">
        <f>Table39[[#This Row],[RN Hours Contract (W/ Admin, DON)]]/Table39[[#This Row],[RN Hours (w/ Admin, DON)]]</f>
        <v>0</v>
      </c>
      <c r="L638" s="3">
        <v>41.53</v>
      </c>
      <c r="M638" s="3">
        <v>0</v>
      </c>
      <c r="N638" s="4">
        <f>Table39[[#This Row],[RN Hours Contract]]/Table39[[#This Row],[RN Hours]]</f>
        <v>0</v>
      </c>
      <c r="O638" s="3">
        <v>32.281666666666666</v>
      </c>
      <c r="P638" s="3">
        <v>0</v>
      </c>
      <c r="Q638" s="4">
        <f>Table39[[#This Row],[RN Admin Hours Contract]]/Table39[[#This Row],[RN Admin Hours]]</f>
        <v>0</v>
      </c>
      <c r="R638" s="3">
        <v>5.7277777777777779</v>
      </c>
      <c r="S638" s="3">
        <v>0</v>
      </c>
      <c r="T638" s="4">
        <f>Table39[[#This Row],[RN DON Hours Contract]]/Table39[[#This Row],[RN DON Hours]]</f>
        <v>0</v>
      </c>
      <c r="U638" s="3">
        <f>SUM(Table39[[#This Row],[LPN Hours]], Table39[[#This Row],[LPN Admin Hours]])</f>
        <v>62.436888888888888</v>
      </c>
      <c r="V638" s="3">
        <f>Table39[[#This Row],[LPN Hours Contract]]+Table39[[#This Row],[LPN Admin Hours Contract]]</f>
        <v>1.5741111111111112</v>
      </c>
      <c r="W638" s="4">
        <f t="shared" si="31"/>
        <v>2.5211235523159389E-2</v>
      </c>
      <c r="X638" s="3">
        <v>51.356000000000002</v>
      </c>
      <c r="Y638" s="3">
        <v>1.5741111111111112</v>
      </c>
      <c r="Z638" s="4">
        <f>Table39[[#This Row],[LPN Hours Contract]]/Table39[[#This Row],[LPN Hours]]</f>
        <v>3.0650967970852698E-2</v>
      </c>
      <c r="AA638" s="3">
        <v>11.080888888888889</v>
      </c>
      <c r="AB638" s="3">
        <v>0</v>
      </c>
      <c r="AC638" s="4">
        <f>Table39[[#This Row],[LPN Admin Hours Contract]]/Table39[[#This Row],[LPN Admin Hours]]</f>
        <v>0</v>
      </c>
      <c r="AD638" s="3">
        <f>SUM(Table39[[#This Row],[CNA Hours]], Table39[[#This Row],[NA in Training Hours]], Table39[[#This Row],[Med Aide/Tech Hours]])</f>
        <v>107.84922222222222</v>
      </c>
      <c r="AE638" s="3">
        <f>SUM(Table39[[#This Row],[CNA Hours Contract]], Table39[[#This Row],[NA in Training Hours Contract]], Table39[[#This Row],[Med Aide/Tech Hours Contract]])</f>
        <v>3.7888888888888888</v>
      </c>
      <c r="AF638" s="4">
        <f>Table39[[#This Row],[CNA/NA/Med Aide Contract Hours]]/Table39[[#This Row],[Total CNA, NA in Training, Med Aide/Tech Hours]]</f>
        <v>3.5131351073463671E-2</v>
      </c>
      <c r="AG638" s="3">
        <v>107.84922222222222</v>
      </c>
      <c r="AH638" s="3">
        <v>3.7888888888888888</v>
      </c>
      <c r="AI638" s="4">
        <f>Table39[[#This Row],[CNA Hours Contract]]/Table39[[#This Row],[CNA Hours]]</f>
        <v>3.5131351073463671E-2</v>
      </c>
      <c r="AJ638" s="3">
        <v>0</v>
      </c>
      <c r="AK638" s="3">
        <v>0</v>
      </c>
      <c r="AL638" s="4">
        <v>0</v>
      </c>
      <c r="AM638" s="3">
        <v>0</v>
      </c>
      <c r="AN638" s="3">
        <v>0</v>
      </c>
      <c r="AO638" s="4">
        <v>0</v>
      </c>
      <c r="AP638" s="1" t="s">
        <v>636</v>
      </c>
      <c r="AQ638" s="1">
        <v>3</v>
      </c>
    </row>
    <row r="639" spans="1:43" x14ac:dyDescent="0.2">
      <c r="A639" s="1" t="s">
        <v>681</v>
      </c>
      <c r="B639" s="1" t="s">
        <v>1321</v>
      </c>
      <c r="C639" s="1" t="s">
        <v>1467</v>
      </c>
      <c r="D639" s="1" t="s">
        <v>1721</v>
      </c>
      <c r="E639" s="3">
        <v>10.266666666666667</v>
      </c>
      <c r="F639" s="3">
        <f t="shared" si="29"/>
        <v>81.703666666666649</v>
      </c>
      <c r="G639" s="3">
        <f>SUM(Table39[[#This Row],[RN Hours Contract (W/ Admin, DON)]], Table39[[#This Row],[LPN Contract Hours (w/ Admin)]], Table39[[#This Row],[CNA/NA/Med Aide Contract Hours]])</f>
        <v>0</v>
      </c>
      <c r="H639" s="4">
        <f>Table39[[#This Row],[Total Contract Hours]]/Table39[[#This Row],[Total Hours Nurse Staffing]]</f>
        <v>0</v>
      </c>
      <c r="I639" s="3">
        <f>SUM(Table39[[#This Row],[RN Hours]], Table39[[#This Row],[RN Admin Hours]], Table39[[#This Row],[RN DON Hours]])</f>
        <v>51.868888888888883</v>
      </c>
      <c r="J639" s="3">
        <f t="shared" si="30"/>
        <v>0</v>
      </c>
      <c r="K639" s="4">
        <f>Table39[[#This Row],[RN Hours Contract (W/ Admin, DON)]]/Table39[[#This Row],[RN Hours (w/ Admin, DON)]]</f>
        <v>0</v>
      </c>
      <c r="L639" s="3">
        <v>22.38</v>
      </c>
      <c r="M639" s="3">
        <v>0</v>
      </c>
      <c r="N639" s="4">
        <f>Table39[[#This Row],[RN Hours Contract]]/Table39[[#This Row],[RN Hours]]</f>
        <v>0</v>
      </c>
      <c r="O639" s="3">
        <v>29.488888888888884</v>
      </c>
      <c r="P639" s="3">
        <v>0</v>
      </c>
      <c r="Q639" s="4">
        <f>Table39[[#This Row],[RN Admin Hours Contract]]/Table39[[#This Row],[RN Admin Hours]]</f>
        <v>0</v>
      </c>
      <c r="R639" s="3">
        <v>0</v>
      </c>
      <c r="S639" s="3">
        <v>0</v>
      </c>
      <c r="T639" s="4">
        <v>0</v>
      </c>
      <c r="U639" s="3">
        <f>SUM(Table39[[#This Row],[LPN Hours]], Table39[[#This Row],[LPN Admin Hours]])</f>
        <v>20.887</v>
      </c>
      <c r="V639" s="3">
        <f>Table39[[#This Row],[LPN Hours Contract]]+Table39[[#This Row],[LPN Admin Hours Contract]]</f>
        <v>0</v>
      </c>
      <c r="W639" s="4">
        <f t="shared" si="31"/>
        <v>0</v>
      </c>
      <c r="X639" s="3">
        <v>20.887</v>
      </c>
      <c r="Y639" s="3">
        <v>0</v>
      </c>
      <c r="Z639" s="4">
        <f>Table39[[#This Row],[LPN Hours Contract]]/Table39[[#This Row],[LPN Hours]]</f>
        <v>0</v>
      </c>
      <c r="AA639" s="3">
        <v>0</v>
      </c>
      <c r="AB639" s="3">
        <v>0</v>
      </c>
      <c r="AC639" s="4">
        <v>0</v>
      </c>
      <c r="AD639" s="3">
        <f>SUM(Table39[[#This Row],[CNA Hours]], Table39[[#This Row],[NA in Training Hours]], Table39[[#This Row],[Med Aide/Tech Hours]])</f>
        <v>8.9477777777777767</v>
      </c>
      <c r="AE639" s="3">
        <f>SUM(Table39[[#This Row],[CNA Hours Contract]], Table39[[#This Row],[NA in Training Hours Contract]], Table39[[#This Row],[Med Aide/Tech Hours Contract]])</f>
        <v>0</v>
      </c>
      <c r="AF639" s="4">
        <f>Table39[[#This Row],[CNA/NA/Med Aide Contract Hours]]/Table39[[#This Row],[Total CNA, NA in Training, Med Aide/Tech Hours]]</f>
        <v>0</v>
      </c>
      <c r="AG639" s="3">
        <v>8.9477777777777767</v>
      </c>
      <c r="AH639" s="3">
        <v>0</v>
      </c>
      <c r="AI639" s="4">
        <f>Table39[[#This Row],[CNA Hours Contract]]/Table39[[#This Row],[CNA Hours]]</f>
        <v>0</v>
      </c>
      <c r="AJ639" s="3">
        <v>0</v>
      </c>
      <c r="AK639" s="3">
        <v>0</v>
      </c>
      <c r="AL639" s="4">
        <v>0</v>
      </c>
      <c r="AM639" s="3">
        <v>0</v>
      </c>
      <c r="AN639" s="3">
        <v>0</v>
      </c>
      <c r="AO639" s="4">
        <v>0</v>
      </c>
      <c r="AP639" s="1" t="s">
        <v>637</v>
      </c>
      <c r="AQ639" s="1">
        <v>3</v>
      </c>
    </row>
    <row r="640" spans="1:43" x14ac:dyDescent="0.2">
      <c r="A640" s="1" t="s">
        <v>681</v>
      </c>
      <c r="B640" s="1" t="s">
        <v>1322</v>
      </c>
      <c r="C640" s="1" t="s">
        <v>1413</v>
      </c>
      <c r="D640" s="1" t="s">
        <v>1688</v>
      </c>
      <c r="E640" s="3">
        <v>62.37777777777778</v>
      </c>
      <c r="F640" s="3">
        <f t="shared" si="29"/>
        <v>254.76388888888889</v>
      </c>
      <c r="G640" s="3">
        <f>SUM(Table39[[#This Row],[RN Hours Contract (W/ Admin, DON)]], Table39[[#This Row],[LPN Contract Hours (w/ Admin)]], Table39[[#This Row],[CNA/NA/Med Aide Contract Hours]])</f>
        <v>0</v>
      </c>
      <c r="H640" s="4">
        <f>Table39[[#This Row],[Total Contract Hours]]/Table39[[#This Row],[Total Hours Nurse Staffing]]</f>
        <v>0</v>
      </c>
      <c r="I640" s="3">
        <f>SUM(Table39[[#This Row],[RN Hours]], Table39[[#This Row],[RN Admin Hours]], Table39[[#This Row],[RN DON Hours]])</f>
        <v>118.73888888888888</v>
      </c>
      <c r="J640" s="3">
        <f t="shared" si="30"/>
        <v>0</v>
      </c>
      <c r="K640" s="4">
        <f>Table39[[#This Row],[RN Hours Contract (W/ Admin, DON)]]/Table39[[#This Row],[RN Hours (w/ Admin, DON)]]</f>
        <v>0</v>
      </c>
      <c r="L640" s="3">
        <v>107.98333333333333</v>
      </c>
      <c r="M640" s="3">
        <v>0</v>
      </c>
      <c r="N640" s="4">
        <f>Table39[[#This Row],[RN Hours Contract]]/Table39[[#This Row],[RN Hours]]</f>
        <v>0</v>
      </c>
      <c r="O640" s="3">
        <v>5.1555555555555559</v>
      </c>
      <c r="P640" s="3">
        <v>0</v>
      </c>
      <c r="Q640" s="4">
        <f>Table39[[#This Row],[RN Admin Hours Contract]]/Table39[[#This Row],[RN Admin Hours]]</f>
        <v>0</v>
      </c>
      <c r="R640" s="3">
        <v>5.6</v>
      </c>
      <c r="S640" s="3">
        <v>0</v>
      </c>
      <c r="T640" s="4">
        <f>Table39[[#This Row],[RN DON Hours Contract]]/Table39[[#This Row],[RN DON Hours]]</f>
        <v>0</v>
      </c>
      <c r="U640" s="3">
        <f>SUM(Table39[[#This Row],[LPN Hours]], Table39[[#This Row],[LPN Admin Hours]])</f>
        <v>0</v>
      </c>
      <c r="V640" s="3">
        <f>Table39[[#This Row],[LPN Hours Contract]]+Table39[[#This Row],[LPN Admin Hours Contract]]</f>
        <v>0</v>
      </c>
      <c r="W640" s="4">
        <v>0</v>
      </c>
      <c r="X640" s="3">
        <v>0</v>
      </c>
      <c r="Y640" s="3">
        <v>0</v>
      </c>
      <c r="Z640" s="4">
        <v>0</v>
      </c>
      <c r="AA640" s="3">
        <v>0</v>
      </c>
      <c r="AB640" s="3">
        <v>0</v>
      </c>
      <c r="AC640" s="4">
        <v>0</v>
      </c>
      <c r="AD640" s="3">
        <f>SUM(Table39[[#This Row],[CNA Hours]], Table39[[#This Row],[NA in Training Hours]], Table39[[#This Row],[Med Aide/Tech Hours]])</f>
        <v>136.02500000000001</v>
      </c>
      <c r="AE640" s="3">
        <f>SUM(Table39[[#This Row],[CNA Hours Contract]], Table39[[#This Row],[NA in Training Hours Contract]], Table39[[#This Row],[Med Aide/Tech Hours Contract]])</f>
        <v>0</v>
      </c>
      <c r="AF640" s="4">
        <f>Table39[[#This Row],[CNA/NA/Med Aide Contract Hours]]/Table39[[#This Row],[Total CNA, NA in Training, Med Aide/Tech Hours]]</f>
        <v>0</v>
      </c>
      <c r="AG640" s="3">
        <v>136.02500000000001</v>
      </c>
      <c r="AH640" s="3">
        <v>0</v>
      </c>
      <c r="AI640" s="4">
        <f>Table39[[#This Row],[CNA Hours Contract]]/Table39[[#This Row],[CNA Hours]]</f>
        <v>0</v>
      </c>
      <c r="AJ640" s="3">
        <v>0</v>
      </c>
      <c r="AK640" s="3">
        <v>0</v>
      </c>
      <c r="AL640" s="4">
        <v>0</v>
      </c>
      <c r="AM640" s="3">
        <v>0</v>
      </c>
      <c r="AN640" s="3">
        <v>0</v>
      </c>
      <c r="AO640" s="4">
        <v>0</v>
      </c>
      <c r="AP640" s="1" t="s">
        <v>638</v>
      </c>
      <c r="AQ640" s="1">
        <v>3</v>
      </c>
    </row>
    <row r="641" spans="1:43" x14ac:dyDescent="0.2">
      <c r="A641" s="1" t="s">
        <v>681</v>
      </c>
      <c r="B641" s="1" t="s">
        <v>1323</v>
      </c>
      <c r="C641" s="1" t="s">
        <v>1449</v>
      </c>
      <c r="D641" s="1" t="s">
        <v>1748</v>
      </c>
      <c r="E641" s="3">
        <v>18.444444444444443</v>
      </c>
      <c r="F641" s="3">
        <f t="shared" si="29"/>
        <v>111.60833333333335</v>
      </c>
      <c r="G641" s="3">
        <f>SUM(Table39[[#This Row],[RN Hours Contract (W/ Admin, DON)]], Table39[[#This Row],[LPN Contract Hours (w/ Admin)]], Table39[[#This Row],[CNA/NA/Med Aide Contract Hours]])</f>
        <v>0</v>
      </c>
      <c r="H641" s="4">
        <f>Table39[[#This Row],[Total Contract Hours]]/Table39[[#This Row],[Total Hours Nurse Staffing]]</f>
        <v>0</v>
      </c>
      <c r="I641" s="3">
        <f>SUM(Table39[[#This Row],[RN Hours]], Table39[[#This Row],[RN Admin Hours]], Table39[[#This Row],[RN DON Hours]])</f>
        <v>54.797222222222224</v>
      </c>
      <c r="J641" s="3">
        <f t="shared" si="30"/>
        <v>0</v>
      </c>
      <c r="K641" s="4">
        <f>Table39[[#This Row],[RN Hours Contract (W/ Admin, DON)]]/Table39[[#This Row],[RN Hours (w/ Admin, DON)]]</f>
        <v>0</v>
      </c>
      <c r="L641" s="3">
        <v>45.352777777777774</v>
      </c>
      <c r="M641" s="3">
        <v>0</v>
      </c>
      <c r="N641" s="4">
        <f>Table39[[#This Row],[RN Hours Contract]]/Table39[[#This Row],[RN Hours]]</f>
        <v>0</v>
      </c>
      <c r="O641" s="3">
        <v>4.1111111111111107</v>
      </c>
      <c r="P641" s="3">
        <v>0</v>
      </c>
      <c r="Q641" s="4">
        <f>Table39[[#This Row],[RN Admin Hours Contract]]/Table39[[#This Row],[RN Admin Hours]]</f>
        <v>0</v>
      </c>
      <c r="R641" s="3">
        <v>5.333333333333333</v>
      </c>
      <c r="S641" s="3">
        <v>0</v>
      </c>
      <c r="T641" s="4">
        <f>Table39[[#This Row],[RN DON Hours Contract]]/Table39[[#This Row],[RN DON Hours]]</f>
        <v>0</v>
      </c>
      <c r="U641" s="3">
        <f>SUM(Table39[[#This Row],[LPN Hours]], Table39[[#This Row],[LPN Admin Hours]])</f>
        <v>22.8</v>
      </c>
      <c r="V641" s="3">
        <f>Table39[[#This Row],[LPN Hours Contract]]+Table39[[#This Row],[LPN Admin Hours Contract]]</f>
        <v>0</v>
      </c>
      <c r="W641" s="4">
        <f t="shared" si="31"/>
        <v>0</v>
      </c>
      <c r="X641" s="3">
        <v>22.8</v>
      </c>
      <c r="Y641" s="3">
        <v>0</v>
      </c>
      <c r="Z641" s="4">
        <f>Table39[[#This Row],[LPN Hours Contract]]/Table39[[#This Row],[LPN Hours]]</f>
        <v>0</v>
      </c>
      <c r="AA641" s="3">
        <v>0</v>
      </c>
      <c r="AB641" s="3">
        <v>0</v>
      </c>
      <c r="AC641" s="4">
        <v>0</v>
      </c>
      <c r="AD641" s="3">
        <f>SUM(Table39[[#This Row],[CNA Hours]], Table39[[#This Row],[NA in Training Hours]], Table39[[#This Row],[Med Aide/Tech Hours]])</f>
        <v>34.011111111111113</v>
      </c>
      <c r="AE641" s="3">
        <f>SUM(Table39[[#This Row],[CNA Hours Contract]], Table39[[#This Row],[NA in Training Hours Contract]], Table39[[#This Row],[Med Aide/Tech Hours Contract]])</f>
        <v>0</v>
      </c>
      <c r="AF641" s="4">
        <f>Table39[[#This Row],[CNA/NA/Med Aide Contract Hours]]/Table39[[#This Row],[Total CNA, NA in Training, Med Aide/Tech Hours]]</f>
        <v>0</v>
      </c>
      <c r="AG641" s="3">
        <v>34.011111111111113</v>
      </c>
      <c r="AH641" s="3">
        <v>0</v>
      </c>
      <c r="AI641" s="4">
        <f>Table39[[#This Row],[CNA Hours Contract]]/Table39[[#This Row],[CNA Hours]]</f>
        <v>0</v>
      </c>
      <c r="AJ641" s="3">
        <v>0</v>
      </c>
      <c r="AK641" s="3">
        <v>0</v>
      </c>
      <c r="AL641" s="4">
        <v>0</v>
      </c>
      <c r="AM641" s="3">
        <v>0</v>
      </c>
      <c r="AN641" s="3">
        <v>0</v>
      </c>
      <c r="AO641" s="4">
        <v>0</v>
      </c>
      <c r="AP641" s="1" t="s">
        <v>639</v>
      </c>
      <c r="AQ641" s="1">
        <v>3</v>
      </c>
    </row>
    <row r="642" spans="1:43" x14ac:dyDescent="0.2">
      <c r="A642" s="1" t="s">
        <v>681</v>
      </c>
      <c r="B642" s="1" t="s">
        <v>1324</v>
      </c>
      <c r="C642" s="1" t="s">
        <v>1391</v>
      </c>
      <c r="D642" s="1" t="s">
        <v>1692</v>
      </c>
      <c r="E642" s="3">
        <v>89.3</v>
      </c>
      <c r="F642" s="3">
        <f t="shared" ref="F642:F682" si="32">SUM(I642,U642,AD642)</f>
        <v>327.97355555555555</v>
      </c>
      <c r="G642" s="3">
        <f>SUM(Table39[[#This Row],[RN Hours Contract (W/ Admin, DON)]], Table39[[#This Row],[LPN Contract Hours (w/ Admin)]], Table39[[#This Row],[CNA/NA/Med Aide Contract Hours]])</f>
        <v>0</v>
      </c>
      <c r="H642" s="4">
        <f>Table39[[#This Row],[Total Contract Hours]]/Table39[[#This Row],[Total Hours Nurse Staffing]]</f>
        <v>0</v>
      </c>
      <c r="I642" s="3">
        <f>SUM(Table39[[#This Row],[RN Hours]], Table39[[#This Row],[RN Admin Hours]], Table39[[#This Row],[RN DON Hours]])</f>
        <v>48.923666666666669</v>
      </c>
      <c r="J642" s="3">
        <f t="shared" si="30"/>
        <v>0</v>
      </c>
      <c r="K642" s="4">
        <f>Table39[[#This Row],[RN Hours Contract (W/ Admin, DON)]]/Table39[[#This Row],[RN Hours (w/ Admin, DON)]]</f>
        <v>0</v>
      </c>
      <c r="L642" s="3">
        <v>33.333444444444446</v>
      </c>
      <c r="M642" s="3">
        <v>0</v>
      </c>
      <c r="N642" s="4">
        <f>Table39[[#This Row],[RN Hours Contract]]/Table39[[#This Row],[RN Hours]]</f>
        <v>0</v>
      </c>
      <c r="O642" s="3">
        <v>9.90133333333333</v>
      </c>
      <c r="P642" s="3">
        <v>0</v>
      </c>
      <c r="Q642" s="4">
        <f>Table39[[#This Row],[RN Admin Hours Contract]]/Table39[[#This Row],[RN Admin Hours]]</f>
        <v>0</v>
      </c>
      <c r="R642" s="3">
        <v>5.6888888888888891</v>
      </c>
      <c r="S642" s="3">
        <v>0</v>
      </c>
      <c r="T642" s="4">
        <f>Table39[[#This Row],[RN DON Hours Contract]]/Table39[[#This Row],[RN DON Hours]]</f>
        <v>0</v>
      </c>
      <c r="U642" s="3">
        <f>SUM(Table39[[#This Row],[LPN Hours]], Table39[[#This Row],[LPN Admin Hours]])</f>
        <v>62.539111111111104</v>
      </c>
      <c r="V642" s="3">
        <f>Table39[[#This Row],[LPN Hours Contract]]+Table39[[#This Row],[LPN Admin Hours Contract]]</f>
        <v>0</v>
      </c>
      <c r="W642" s="4">
        <f t="shared" si="31"/>
        <v>0</v>
      </c>
      <c r="X642" s="3">
        <v>46.121999999999993</v>
      </c>
      <c r="Y642" s="3">
        <v>0</v>
      </c>
      <c r="Z642" s="4">
        <f>Table39[[#This Row],[LPN Hours Contract]]/Table39[[#This Row],[LPN Hours]]</f>
        <v>0</v>
      </c>
      <c r="AA642" s="3">
        <v>16.417111111111112</v>
      </c>
      <c r="AB642" s="3">
        <v>0</v>
      </c>
      <c r="AC642" s="4">
        <f>Table39[[#This Row],[LPN Admin Hours Contract]]/Table39[[#This Row],[LPN Admin Hours]]</f>
        <v>0</v>
      </c>
      <c r="AD642" s="3">
        <f>SUM(Table39[[#This Row],[CNA Hours]], Table39[[#This Row],[NA in Training Hours]], Table39[[#This Row],[Med Aide/Tech Hours]])</f>
        <v>216.5107777777778</v>
      </c>
      <c r="AE642" s="3">
        <f>SUM(Table39[[#This Row],[CNA Hours Contract]], Table39[[#This Row],[NA in Training Hours Contract]], Table39[[#This Row],[Med Aide/Tech Hours Contract]])</f>
        <v>0</v>
      </c>
      <c r="AF642" s="4">
        <f>Table39[[#This Row],[CNA/NA/Med Aide Contract Hours]]/Table39[[#This Row],[Total CNA, NA in Training, Med Aide/Tech Hours]]</f>
        <v>0</v>
      </c>
      <c r="AG642" s="3">
        <v>216.5107777777778</v>
      </c>
      <c r="AH642" s="3">
        <v>0</v>
      </c>
      <c r="AI642" s="4">
        <f>Table39[[#This Row],[CNA Hours Contract]]/Table39[[#This Row],[CNA Hours]]</f>
        <v>0</v>
      </c>
      <c r="AJ642" s="3">
        <v>0</v>
      </c>
      <c r="AK642" s="3">
        <v>0</v>
      </c>
      <c r="AL642" s="4">
        <v>0</v>
      </c>
      <c r="AM642" s="3">
        <v>0</v>
      </c>
      <c r="AN642" s="3">
        <v>0</v>
      </c>
      <c r="AO642" s="4">
        <v>0</v>
      </c>
      <c r="AP642" s="1" t="s">
        <v>640</v>
      </c>
      <c r="AQ642" s="1">
        <v>3</v>
      </c>
    </row>
    <row r="643" spans="1:43" x14ac:dyDescent="0.2">
      <c r="A643" s="1" t="s">
        <v>681</v>
      </c>
      <c r="B643" s="1" t="s">
        <v>1325</v>
      </c>
      <c r="C643" s="1" t="s">
        <v>1568</v>
      </c>
      <c r="D643" s="1" t="s">
        <v>1720</v>
      </c>
      <c r="E643" s="3">
        <v>62.344444444444441</v>
      </c>
      <c r="F643" s="3">
        <f t="shared" si="32"/>
        <v>265.31666666666666</v>
      </c>
      <c r="G643" s="3">
        <f>SUM(Table39[[#This Row],[RN Hours Contract (W/ Admin, DON)]], Table39[[#This Row],[LPN Contract Hours (w/ Admin)]], Table39[[#This Row],[CNA/NA/Med Aide Contract Hours]])</f>
        <v>0</v>
      </c>
      <c r="H643" s="4">
        <f>Table39[[#This Row],[Total Contract Hours]]/Table39[[#This Row],[Total Hours Nurse Staffing]]</f>
        <v>0</v>
      </c>
      <c r="I643" s="3">
        <f>SUM(Table39[[#This Row],[RN Hours]], Table39[[#This Row],[RN Admin Hours]], Table39[[#This Row],[RN DON Hours]])</f>
        <v>71.602777777777774</v>
      </c>
      <c r="J643" s="3">
        <f t="shared" si="30"/>
        <v>0</v>
      </c>
      <c r="K643" s="4">
        <f>Table39[[#This Row],[RN Hours Contract (W/ Admin, DON)]]/Table39[[#This Row],[RN Hours (w/ Admin, DON)]]</f>
        <v>0</v>
      </c>
      <c r="L643" s="3">
        <v>36.975000000000001</v>
      </c>
      <c r="M643" s="3">
        <v>0</v>
      </c>
      <c r="N643" s="4">
        <f>Table39[[#This Row],[RN Hours Contract]]/Table39[[#This Row],[RN Hours]]</f>
        <v>0</v>
      </c>
      <c r="O643" s="3">
        <v>30.627777777777776</v>
      </c>
      <c r="P643" s="3">
        <v>0</v>
      </c>
      <c r="Q643" s="4">
        <f>Table39[[#This Row],[RN Admin Hours Contract]]/Table39[[#This Row],[RN Admin Hours]]</f>
        <v>0</v>
      </c>
      <c r="R643" s="3">
        <v>4</v>
      </c>
      <c r="S643" s="3">
        <v>0</v>
      </c>
      <c r="T643" s="4">
        <f>Table39[[#This Row],[RN DON Hours Contract]]/Table39[[#This Row],[RN DON Hours]]</f>
        <v>0</v>
      </c>
      <c r="U643" s="3">
        <f>SUM(Table39[[#This Row],[LPN Hours]], Table39[[#This Row],[LPN Admin Hours]])</f>
        <v>40.788888888888891</v>
      </c>
      <c r="V643" s="3">
        <f>Table39[[#This Row],[LPN Hours Contract]]+Table39[[#This Row],[LPN Admin Hours Contract]]</f>
        <v>0</v>
      </c>
      <c r="W643" s="4">
        <f t="shared" si="31"/>
        <v>0</v>
      </c>
      <c r="X643" s="3">
        <v>40.788888888888891</v>
      </c>
      <c r="Y643" s="3">
        <v>0</v>
      </c>
      <c r="Z643" s="4">
        <f>Table39[[#This Row],[LPN Hours Contract]]/Table39[[#This Row],[LPN Hours]]</f>
        <v>0</v>
      </c>
      <c r="AA643" s="3">
        <v>0</v>
      </c>
      <c r="AB643" s="3">
        <v>0</v>
      </c>
      <c r="AC643" s="4">
        <v>0</v>
      </c>
      <c r="AD643" s="3">
        <f>SUM(Table39[[#This Row],[CNA Hours]], Table39[[#This Row],[NA in Training Hours]], Table39[[#This Row],[Med Aide/Tech Hours]])</f>
        <v>152.92499999999998</v>
      </c>
      <c r="AE643" s="3">
        <f>SUM(Table39[[#This Row],[CNA Hours Contract]], Table39[[#This Row],[NA in Training Hours Contract]], Table39[[#This Row],[Med Aide/Tech Hours Contract]])</f>
        <v>0</v>
      </c>
      <c r="AF643" s="4">
        <f>Table39[[#This Row],[CNA/NA/Med Aide Contract Hours]]/Table39[[#This Row],[Total CNA, NA in Training, Med Aide/Tech Hours]]</f>
        <v>0</v>
      </c>
      <c r="AG643" s="3">
        <v>147.95555555555555</v>
      </c>
      <c r="AH643" s="3">
        <v>0</v>
      </c>
      <c r="AI643" s="4">
        <f>Table39[[#This Row],[CNA Hours Contract]]/Table39[[#This Row],[CNA Hours]]</f>
        <v>0</v>
      </c>
      <c r="AJ643" s="3">
        <v>0</v>
      </c>
      <c r="AK643" s="3">
        <v>0</v>
      </c>
      <c r="AL643" s="4">
        <v>0</v>
      </c>
      <c r="AM643" s="3">
        <v>4.9694444444444441</v>
      </c>
      <c r="AN643" s="3">
        <v>0</v>
      </c>
      <c r="AO643" s="4">
        <f>Table39[[#This Row],[Med Aide/Tech Hours Contract]]/Table39[[#This Row],[Med Aide/Tech Hours]]</f>
        <v>0</v>
      </c>
      <c r="AP643" s="1" t="s">
        <v>641</v>
      </c>
      <c r="AQ643" s="1">
        <v>3</v>
      </c>
    </row>
    <row r="644" spans="1:43" x14ac:dyDescent="0.2">
      <c r="A644" s="1" t="s">
        <v>681</v>
      </c>
      <c r="B644" s="1" t="s">
        <v>1326</v>
      </c>
      <c r="C644" s="1" t="s">
        <v>1508</v>
      </c>
      <c r="D644" s="1" t="s">
        <v>1722</v>
      </c>
      <c r="E644" s="3">
        <v>57.733333333333334</v>
      </c>
      <c r="F644" s="3">
        <f t="shared" si="32"/>
        <v>240.73611111111111</v>
      </c>
      <c r="G644" s="3">
        <f>SUM(Table39[[#This Row],[RN Hours Contract (W/ Admin, DON)]], Table39[[#This Row],[LPN Contract Hours (w/ Admin)]], Table39[[#This Row],[CNA/NA/Med Aide Contract Hours]])</f>
        <v>0</v>
      </c>
      <c r="H644" s="4">
        <f>Table39[[#This Row],[Total Contract Hours]]/Table39[[#This Row],[Total Hours Nurse Staffing]]</f>
        <v>0</v>
      </c>
      <c r="I644" s="3">
        <f>SUM(Table39[[#This Row],[RN Hours]], Table39[[#This Row],[RN Admin Hours]], Table39[[#This Row],[RN DON Hours]])</f>
        <v>68.916666666666657</v>
      </c>
      <c r="J644" s="3">
        <f t="shared" si="30"/>
        <v>0</v>
      </c>
      <c r="K644" s="4">
        <f>Table39[[#This Row],[RN Hours Contract (W/ Admin, DON)]]/Table39[[#This Row],[RN Hours (w/ Admin, DON)]]</f>
        <v>0</v>
      </c>
      <c r="L644" s="3">
        <v>38.224888888888884</v>
      </c>
      <c r="M644" s="3">
        <v>0</v>
      </c>
      <c r="N644" s="4">
        <f>Table39[[#This Row],[RN Hours Contract]]/Table39[[#This Row],[RN Hours]]</f>
        <v>0</v>
      </c>
      <c r="O644" s="3">
        <v>25.980666666666668</v>
      </c>
      <c r="P644" s="3">
        <v>0</v>
      </c>
      <c r="Q644" s="4">
        <f>Table39[[#This Row],[RN Admin Hours Contract]]/Table39[[#This Row],[RN Admin Hours]]</f>
        <v>0</v>
      </c>
      <c r="R644" s="3">
        <v>4.7111111111111112</v>
      </c>
      <c r="S644" s="3">
        <v>0</v>
      </c>
      <c r="T644" s="4">
        <f>Table39[[#This Row],[RN DON Hours Contract]]/Table39[[#This Row],[RN DON Hours]]</f>
        <v>0</v>
      </c>
      <c r="U644" s="3">
        <f>SUM(Table39[[#This Row],[LPN Hours]], Table39[[#This Row],[LPN Admin Hours]])</f>
        <v>30.044444444444444</v>
      </c>
      <c r="V644" s="3">
        <f>Table39[[#This Row],[LPN Hours Contract]]+Table39[[#This Row],[LPN Admin Hours Contract]]</f>
        <v>0</v>
      </c>
      <c r="W644" s="4">
        <f t="shared" si="31"/>
        <v>0</v>
      </c>
      <c r="X644" s="3">
        <v>30.044444444444444</v>
      </c>
      <c r="Y644" s="3">
        <v>0</v>
      </c>
      <c r="Z644" s="4">
        <f>Table39[[#This Row],[LPN Hours Contract]]/Table39[[#This Row],[LPN Hours]]</f>
        <v>0</v>
      </c>
      <c r="AA644" s="3">
        <v>0</v>
      </c>
      <c r="AB644" s="3">
        <v>0</v>
      </c>
      <c r="AC644" s="4">
        <v>0</v>
      </c>
      <c r="AD644" s="3">
        <f>SUM(Table39[[#This Row],[CNA Hours]], Table39[[#This Row],[NA in Training Hours]], Table39[[#This Row],[Med Aide/Tech Hours]])</f>
        <v>141.77500000000001</v>
      </c>
      <c r="AE644" s="3">
        <f>SUM(Table39[[#This Row],[CNA Hours Contract]], Table39[[#This Row],[NA in Training Hours Contract]], Table39[[#This Row],[Med Aide/Tech Hours Contract]])</f>
        <v>0</v>
      </c>
      <c r="AF644" s="4">
        <f>Table39[[#This Row],[CNA/NA/Med Aide Contract Hours]]/Table39[[#This Row],[Total CNA, NA in Training, Med Aide/Tech Hours]]</f>
        <v>0</v>
      </c>
      <c r="AG644" s="3">
        <v>141.77500000000001</v>
      </c>
      <c r="AH644" s="3">
        <v>0</v>
      </c>
      <c r="AI644" s="4">
        <f>Table39[[#This Row],[CNA Hours Contract]]/Table39[[#This Row],[CNA Hours]]</f>
        <v>0</v>
      </c>
      <c r="AJ644" s="3">
        <v>0</v>
      </c>
      <c r="AK644" s="3">
        <v>0</v>
      </c>
      <c r="AL644" s="4">
        <v>0</v>
      </c>
      <c r="AM644" s="3">
        <v>0</v>
      </c>
      <c r="AN644" s="3">
        <v>0</v>
      </c>
      <c r="AO644" s="4">
        <v>0</v>
      </c>
      <c r="AP644" s="1" t="s">
        <v>642</v>
      </c>
      <c r="AQ644" s="1">
        <v>3</v>
      </c>
    </row>
    <row r="645" spans="1:43" x14ac:dyDescent="0.2">
      <c r="A645" s="1" t="s">
        <v>681</v>
      </c>
      <c r="B645" s="1" t="s">
        <v>1327</v>
      </c>
      <c r="C645" s="1" t="s">
        <v>1629</v>
      </c>
      <c r="D645" s="1" t="s">
        <v>1730</v>
      </c>
      <c r="E645" s="3">
        <v>22.788888888888888</v>
      </c>
      <c r="F645" s="3">
        <f t="shared" si="32"/>
        <v>152.5191111111111</v>
      </c>
      <c r="G645" s="3">
        <f>SUM(Table39[[#This Row],[RN Hours Contract (W/ Admin, DON)]], Table39[[#This Row],[LPN Contract Hours (w/ Admin)]], Table39[[#This Row],[CNA/NA/Med Aide Contract Hours]])</f>
        <v>0</v>
      </c>
      <c r="H645" s="4">
        <f>Table39[[#This Row],[Total Contract Hours]]/Table39[[#This Row],[Total Hours Nurse Staffing]]</f>
        <v>0</v>
      </c>
      <c r="I645" s="3">
        <f>SUM(Table39[[#This Row],[RN Hours]], Table39[[#This Row],[RN Admin Hours]], Table39[[#This Row],[RN DON Hours]])</f>
        <v>62.006888888888888</v>
      </c>
      <c r="J645" s="3">
        <f t="shared" si="30"/>
        <v>0</v>
      </c>
      <c r="K645" s="4">
        <f>Table39[[#This Row],[RN Hours Contract (W/ Admin, DON)]]/Table39[[#This Row],[RN Hours (w/ Admin, DON)]]</f>
        <v>0</v>
      </c>
      <c r="L645" s="3">
        <v>42.033333333333331</v>
      </c>
      <c r="M645" s="3">
        <v>0</v>
      </c>
      <c r="N645" s="4">
        <f>Table39[[#This Row],[RN Hours Contract]]/Table39[[#This Row],[RN Hours]]</f>
        <v>0</v>
      </c>
      <c r="O645" s="3">
        <v>14.716666666666667</v>
      </c>
      <c r="P645" s="3">
        <v>0</v>
      </c>
      <c r="Q645" s="4">
        <f>Table39[[#This Row],[RN Admin Hours Contract]]/Table39[[#This Row],[RN Admin Hours]]</f>
        <v>0</v>
      </c>
      <c r="R645" s="3">
        <v>5.2568888888888887</v>
      </c>
      <c r="S645" s="3">
        <v>0</v>
      </c>
      <c r="T645" s="4">
        <f>Table39[[#This Row],[RN DON Hours Contract]]/Table39[[#This Row],[RN DON Hours]]</f>
        <v>0</v>
      </c>
      <c r="U645" s="3">
        <f>SUM(Table39[[#This Row],[LPN Hours]], Table39[[#This Row],[LPN Admin Hours]])</f>
        <v>30.866666666666667</v>
      </c>
      <c r="V645" s="3">
        <f>Table39[[#This Row],[LPN Hours Contract]]+Table39[[#This Row],[LPN Admin Hours Contract]]</f>
        <v>0</v>
      </c>
      <c r="W645" s="4">
        <f t="shared" si="31"/>
        <v>0</v>
      </c>
      <c r="X645" s="3">
        <v>29.427777777777777</v>
      </c>
      <c r="Y645" s="3">
        <v>0</v>
      </c>
      <c r="Z645" s="4">
        <f>Table39[[#This Row],[LPN Hours Contract]]/Table39[[#This Row],[LPN Hours]]</f>
        <v>0</v>
      </c>
      <c r="AA645" s="3">
        <v>1.4388888888888889</v>
      </c>
      <c r="AB645" s="3">
        <v>0</v>
      </c>
      <c r="AC645" s="4">
        <f>Table39[[#This Row],[LPN Admin Hours Contract]]/Table39[[#This Row],[LPN Admin Hours]]</f>
        <v>0</v>
      </c>
      <c r="AD645" s="3">
        <f>SUM(Table39[[#This Row],[CNA Hours]], Table39[[#This Row],[NA in Training Hours]], Table39[[#This Row],[Med Aide/Tech Hours]])</f>
        <v>59.645555555555561</v>
      </c>
      <c r="AE645" s="3">
        <f>SUM(Table39[[#This Row],[CNA Hours Contract]], Table39[[#This Row],[NA in Training Hours Contract]], Table39[[#This Row],[Med Aide/Tech Hours Contract]])</f>
        <v>0</v>
      </c>
      <c r="AF645" s="4">
        <f>Table39[[#This Row],[CNA/NA/Med Aide Contract Hours]]/Table39[[#This Row],[Total CNA, NA in Training, Med Aide/Tech Hours]]</f>
        <v>0</v>
      </c>
      <c r="AG645" s="3">
        <v>59.645555555555561</v>
      </c>
      <c r="AH645" s="3">
        <v>0</v>
      </c>
      <c r="AI645" s="4">
        <f>Table39[[#This Row],[CNA Hours Contract]]/Table39[[#This Row],[CNA Hours]]</f>
        <v>0</v>
      </c>
      <c r="AJ645" s="3">
        <v>0</v>
      </c>
      <c r="AK645" s="3">
        <v>0</v>
      </c>
      <c r="AL645" s="4">
        <v>0</v>
      </c>
      <c r="AM645" s="3">
        <v>0</v>
      </c>
      <c r="AN645" s="3">
        <v>0</v>
      </c>
      <c r="AO645" s="4">
        <v>0</v>
      </c>
      <c r="AP645" s="1" t="s">
        <v>643</v>
      </c>
      <c r="AQ645" s="1">
        <v>3</v>
      </c>
    </row>
    <row r="646" spans="1:43" x14ac:dyDescent="0.2">
      <c r="A646" s="1" t="s">
        <v>681</v>
      </c>
      <c r="B646" s="1" t="s">
        <v>1328</v>
      </c>
      <c r="C646" s="1" t="s">
        <v>1405</v>
      </c>
      <c r="D646" s="1" t="s">
        <v>1711</v>
      </c>
      <c r="E646" s="3">
        <v>35.288888888888891</v>
      </c>
      <c r="F646" s="3">
        <f t="shared" si="32"/>
        <v>128.78755555555554</v>
      </c>
      <c r="G646" s="3">
        <f>SUM(Table39[[#This Row],[RN Hours Contract (W/ Admin, DON)]], Table39[[#This Row],[LPN Contract Hours (w/ Admin)]], Table39[[#This Row],[CNA/NA/Med Aide Contract Hours]])</f>
        <v>5.625</v>
      </c>
      <c r="H646" s="4">
        <f>Table39[[#This Row],[Total Contract Hours]]/Table39[[#This Row],[Total Hours Nurse Staffing]]</f>
        <v>4.3676580207887582E-2</v>
      </c>
      <c r="I646" s="3">
        <f>SUM(Table39[[#This Row],[RN Hours]], Table39[[#This Row],[RN Admin Hours]], Table39[[#This Row],[RN DON Hours]])</f>
        <v>35.755555555555553</v>
      </c>
      <c r="J646" s="3">
        <f t="shared" si="30"/>
        <v>0</v>
      </c>
      <c r="K646" s="4">
        <f>Table39[[#This Row],[RN Hours Contract (W/ Admin, DON)]]/Table39[[#This Row],[RN Hours (w/ Admin, DON)]]</f>
        <v>0</v>
      </c>
      <c r="L646" s="3">
        <v>31.219444444444445</v>
      </c>
      <c r="M646" s="3">
        <v>0</v>
      </c>
      <c r="N646" s="4">
        <f>Table39[[#This Row],[RN Hours Contract]]/Table39[[#This Row],[RN Hours]]</f>
        <v>0</v>
      </c>
      <c r="O646" s="3">
        <v>0.11944444444444445</v>
      </c>
      <c r="P646" s="3">
        <v>0</v>
      </c>
      <c r="Q646" s="4">
        <f>Table39[[#This Row],[RN Admin Hours Contract]]/Table39[[#This Row],[RN Admin Hours]]</f>
        <v>0</v>
      </c>
      <c r="R646" s="3">
        <v>4.416666666666667</v>
      </c>
      <c r="S646" s="3">
        <v>0</v>
      </c>
      <c r="T646" s="4">
        <f>Table39[[#This Row],[RN DON Hours Contract]]/Table39[[#This Row],[RN DON Hours]]</f>
        <v>0</v>
      </c>
      <c r="U646" s="3">
        <f>SUM(Table39[[#This Row],[LPN Hours]], Table39[[#This Row],[LPN Admin Hours]])</f>
        <v>21.677777777777777</v>
      </c>
      <c r="V646" s="3">
        <f>Table39[[#This Row],[LPN Hours Contract]]+Table39[[#This Row],[LPN Admin Hours Contract]]</f>
        <v>3.5611111111111109</v>
      </c>
      <c r="W646" s="4">
        <f t="shared" si="31"/>
        <v>0.16427473090722705</v>
      </c>
      <c r="X646" s="3">
        <v>21.677777777777777</v>
      </c>
      <c r="Y646" s="3">
        <v>3.5611111111111109</v>
      </c>
      <c r="Z646" s="4">
        <f>Table39[[#This Row],[LPN Hours Contract]]/Table39[[#This Row],[LPN Hours]]</f>
        <v>0.16427473090722705</v>
      </c>
      <c r="AA646" s="3">
        <v>0</v>
      </c>
      <c r="AB646" s="3">
        <v>0</v>
      </c>
      <c r="AC646" s="4">
        <v>0</v>
      </c>
      <c r="AD646" s="3">
        <f>SUM(Table39[[#This Row],[CNA Hours]], Table39[[#This Row],[NA in Training Hours]], Table39[[#This Row],[Med Aide/Tech Hours]])</f>
        <v>71.354222222222219</v>
      </c>
      <c r="AE646" s="3">
        <f>SUM(Table39[[#This Row],[CNA Hours Contract]], Table39[[#This Row],[NA in Training Hours Contract]], Table39[[#This Row],[Med Aide/Tech Hours Contract]])</f>
        <v>2.0638888888888891</v>
      </c>
      <c r="AF646" s="4">
        <f>Table39[[#This Row],[CNA/NA/Med Aide Contract Hours]]/Table39[[#This Row],[Total CNA, NA in Training, Med Aide/Tech Hours]]</f>
        <v>2.892455168891353E-2</v>
      </c>
      <c r="AG646" s="3">
        <v>71.354222222222219</v>
      </c>
      <c r="AH646" s="3">
        <v>2.0638888888888891</v>
      </c>
      <c r="AI646" s="4">
        <f>Table39[[#This Row],[CNA Hours Contract]]/Table39[[#This Row],[CNA Hours]]</f>
        <v>2.892455168891353E-2</v>
      </c>
      <c r="AJ646" s="3">
        <v>0</v>
      </c>
      <c r="AK646" s="3">
        <v>0</v>
      </c>
      <c r="AL646" s="4">
        <v>0</v>
      </c>
      <c r="AM646" s="3">
        <v>0</v>
      </c>
      <c r="AN646" s="3">
        <v>0</v>
      </c>
      <c r="AO646" s="4">
        <v>0</v>
      </c>
      <c r="AP646" s="1" t="s">
        <v>644</v>
      </c>
      <c r="AQ646" s="1">
        <v>3</v>
      </c>
    </row>
    <row r="647" spans="1:43" x14ac:dyDescent="0.2">
      <c r="A647" s="1" t="s">
        <v>681</v>
      </c>
      <c r="B647" s="1" t="s">
        <v>1329</v>
      </c>
      <c r="C647" s="1" t="s">
        <v>1651</v>
      </c>
      <c r="D647" s="1" t="s">
        <v>1688</v>
      </c>
      <c r="E647" s="3">
        <v>32.244444444444447</v>
      </c>
      <c r="F647" s="3">
        <f t="shared" si="32"/>
        <v>223.63322222222223</v>
      </c>
      <c r="G647" s="3">
        <f>SUM(Table39[[#This Row],[RN Hours Contract (W/ Admin, DON)]], Table39[[#This Row],[LPN Contract Hours (w/ Admin)]], Table39[[#This Row],[CNA/NA/Med Aide Contract Hours]])</f>
        <v>0</v>
      </c>
      <c r="H647" s="4">
        <f>Table39[[#This Row],[Total Contract Hours]]/Table39[[#This Row],[Total Hours Nurse Staffing]]</f>
        <v>0</v>
      </c>
      <c r="I647" s="3">
        <f>SUM(Table39[[#This Row],[RN Hours]], Table39[[#This Row],[RN Admin Hours]], Table39[[#This Row],[RN DON Hours]])</f>
        <v>63.661111111111111</v>
      </c>
      <c r="J647" s="3">
        <f t="shared" si="30"/>
        <v>0</v>
      </c>
      <c r="K647" s="4">
        <f>Table39[[#This Row],[RN Hours Contract (W/ Admin, DON)]]/Table39[[#This Row],[RN Hours (w/ Admin, DON)]]</f>
        <v>0</v>
      </c>
      <c r="L647" s="3">
        <v>41.069444444444443</v>
      </c>
      <c r="M647" s="3">
        <v>0</v>
      </c>
      <c r="N647" s="4">
        <f>Table39[[#This Row],[RN Hours Contract]]/Table39[[#This Row],[RN Hours]]</f>
        <v>0</v>
      </c>
      <c r="O647" s="3">
        <v>17.169444444444444</v>
      </c>
      <c r="P647" s="3">
        <v>0</v>
      </c>
      <c r="Q647" s="4">
        <f>Table39[[#This Row],[RN Admin Hours Contract]]/Table39[[#This Row],[RN Admin Hours]]</f>
        <v>0</v>
      </c>
      <c r="R647" s="3">
        <v>5.4222222222222225</v>
      </c>
      <c r="S647" s="3">
        <v>0</v>
      </c>
      <c r="T647" s="4">
        <f>Table39[[#This Row],[RN DON Hours Contract]]/Table39[[#This Row],[RN DON Hours]]</f>
        <v>0</v>
      </c>
      <c r="U647" s="3">
        <f>SUM(Table39[[#This Row],[LPN Hours]], Table39[[#This Row],[LPN Admin Hours]])</f>
        <v>32.119444444444447</v>
      </c>
      <c r="V647" s="3">
        <f>Table39[[#This Row],[LPN Hours Contract]]+Table39[[#This Row],[LPN Admin Hours Contract]]</f>
        <v>0</v>
      </c>
      <c r="W647" s="4">
        <f t="shared" si="31"/>
        <v>0</v>
      </c>
      <c r="X647" s="3">
        <v>32.119444444444447</v>
      </c>
      <c r="Y647" s="3">
        <v>0</v>
      </c>
      <c r="Z647" s="4">
        <f>Table39[[#This Row],[LPN Hours Contract]]/Table39[[#This Row],[LPN Hours]]</f>
        <v>0</v>
      </c>
      <c r="AA647" s="3">
        <v>0</v>
      </c>
      <c r="AB647" s="3">
        <v>0</v>
      </c>
      <c r="AC647" s="4">
        <v>0</v>
      </c>
      <c r="AD647" s="3">
        <f>SUM(Table39[[#This Row],[CNA Hours]], Table39[[#This Row],[NA in Training Hours]], Table39[[#This Row],[Med Aide/Tech Hours]])</f>
        <v>127.85266666666666</v>
      </c>
      <c r="AE647" s="3">
        <f>SUM(Table39[[#This Row],[CNA Hours Contract]], Table39[[#This Row],[NA in Training Hours Contract]], Table39[[#This Row],[Med Aide/Tech Hours Contract]])</f>
        <v>0</v>
      </c>
      <c r="AF647" s="4">
        <f>Table39[[#This Row],[CNA/NA/Med Aide Contract Hours]]/Table39[[#This Row],[Total CNA, NA in Training, Med Aide/Tech Hours]]</f>
        <v>0</v>
      </c>
      <c r="AG647" s="3">
        <v>127.85266666666666</v>
      </c>
      <c r="AH647" s="3">
        <v>0</v>
      </c>
      <c r="AI647" s="4">
        <f>Table39[[#This Row],[CNA Hours Contract]]/Table39[[#This Row],[CNA Hours]]</f>
        <v>0</v>
      </c>
      <c r="AJ647" s="3">
        <v>0</v>
      </c>
      <c r="AK647" s="3">
        <v>0</v>
      </c>
      <c r="AL647" s="4">
        <v>0</v>
      </c>
      <c r="AM647" s="3">
        <v>0</v>
      </c>
      <c r="AN647" s="3">
        <v>0</v>
      </c>
      <c r="AO647" s="4">
        <v>0</v>
      </c>
      <c r="AP647" s="1" t="s">
        <v>645</v>
      </c>
      <c r="AQ647" s="1">
        <v>3</v>
      </c>
    </row>
    <row r="648" spans="1:43" x14ac:dyDescent="0.2">
      <c r="A648" s="1" t="s">
        <v>681</v>
      </c>
      <c r="B648" s="1" t="s">
        <v>1330</v>
      </c>
      <c r="C648" s="1" t="s">
        <v>1682</v>
      </c>
      <c r="D648" s="1" t="s">
        <v>1731</v>
      </c>
      <c r="E648" s="3">
        <v>87.044444444444451</v>
      </c>
      <c r="F648" s="3">
        <f t="shared" si="32"/>
        <v>273.16111111111115</v>
      </c>
      <c r="G648" s="3">
        <f>SUM(Table39[[#This Row],[RN Hours Contract (W/ Admin, DON)]], Table39[[#This Row],[LPN Contract Hours (w/ Admin)]], Table39[[#This Row],[CNA/NA/Med Aide Contract Hours]])</f>
        <v>13.672222222222222</v>
      </c>
      <c r="H648" s="4">
        <f>Table39[[#This Row],[Total Contract Hours]]/Table39[[#This Row],[Total Hours Nurse Staffing]]</f>
        <v>5.0051861945534779E-2</v>
      </c>
      <c r="I648" s="3">
        <f>SUM(Table39[[#This Row],[RN Hours]], Table39[[#This Row],[RN Admin Hours]], Table39[[#This Row],[RN DON Hours]])</f>
        <v>40.791666666666671</v>
      </c>
      <c r="J648" s="3">
        <f t="shared" si="30"/>
        <v>7.6361111111111111</v>
      </c>
      <c r="K648" s="4">
        <f>Table39[[#This Row],[RN Hours Contract (W/ Admin, DON)]]/Table39[[#This Row],[RN Hours (w/ Admin, DON)]]</f>
        <v>0.18719782090568604</v>
      </c>
      <c r="L648" s="3">
        <v>30.213888888888889</v>
      </c>
      <c r="M648" s="3">
        <v>2.9694444444444446</v>
      </c>
      <c r="N648" s="4">
        <f>Table39[[#This Row],[RN Hours Contract]]/Table39[[#This Row],[RN Hours]]</f>
        <v>9.828077594925072E-2</v>
      </c>
      <c r="O648" s="3">
        <v>5.3777777777777782</v>
      </c>
      <c r="P648" s="3">
        <v>0</v>
      </c>
      <c r="Q648" s="4">
        <f>Table39[[#This Row],[RN Admin Hours Contract]]/Table39[[#This Row],[RN Admin Hours]]</f>
        <v>0</v>
      </c>
      <c r="R648" s="3">
        <v>5.2</v>
      </c>
      <c r="S648" s="3">
        <v>4.666666666666667</v>
      </c>
      <c r="T648" s="4">
        <f>Table39[[#This Row],[RN DON Hours Contract]]/Table39[[#This Row],[RN DON Hours]]</f>
        <v>0.89743589743589747</v>
      </c>
      <c r="U648" s="3">
        <f>SUM(Table39[[#This Row],[LPN Hours]], Table39[[#This Row],[LPN Admin Hours]])</f>
        <v>87.975000000000009</v>
      </c>
      <c r="V648" s="3">
        <f>Table39[[#This Row],[LPN Hours Contract]]+Table39[[#This Row],[LPN Admin Hours Contract]]</f>
        <v>3.0666666666666669</v>
      </c>
      <c r="W648" s="4">
        <f t="shared" si="31"/>
        <v>3.4858387799564267E-2</v>
      </c>
      <c r="X648" s="3">
        <v>83.62777777777778</v>
      </c>
      <c r="Y648" s="3">
        <v>3.0666666666666669</v>
      </c>
      <c r="Z648" s="4">
        <f>Table39[[#This Row],[LPN Hours Contract]]/Table39[[#This Row],[LPN Hours]]</f>
        <v>3.66704311432937E-2</v>
      </c>
      <c r="AA648" s="3">
        <v>4.3472222222222223</v>
      </c>
      <c r="AB648" s="3">
        <v>0</v>
      </c>
      <c r="AC648" s="4">
        <f>Table39[[#This Row],[LPN Admin Hours Contract]]/Table39[[#This Row],[LPN Admin Hours]]</f>
        <v>0</v>
      </c>
      <c r="AD648" s="3">
        <f>SUM(Table39[[#This Row],[CNA Hours]], Table39[[#This Row],[NA in Training Hours]], Table39[[#This Row],[Med Aide/Tech Hours]])</f>
        <v>144.39444444444445</v>
      </c>
      <c r="AE648" s="3">
        <f>SUM(Table39[[#This Row],[CNA Hours Contract]], Table39[[#This Row],[NA in Training Hours Contract]], Table39[[#This Row],[Med Aide/Tech Hours Contract]])</f>
        <v>2.9694444444444446</v>
      </c>
      <c r="AF648" s="4">
        <f>Table39[[#This Row],[CNA/NA/Med Aide Contract Hours]]/Table39[[#This Row],[Total CNA, NA in Training, Med Aide/Tech Hours]]</f>
        <v>2.0564810896079411E-2</v>
      </c>
      <c r="AG648" s="3">
        <v>143.63611111111112</v>
      </c>
      <c r="AH648" s="3">
        <v>2.2111111111111112</v>
      </c>
      <c r="AI648" s="4">
        <f>Table39[[#This Row],[CNA Hours Contract]]/Table39[[#This Row],[CNA Hours]]</f>
        <v>1.5393838596762653E-2</v>
      </c>
      <c r="AJ648" s="3">
        <v>0.7583333333333333</v>
      </c>
      <c r="AK648" s="3">
        <v>0.7583333333333333</v>
      </c>
      <c r="AL648" s="4">
        <f>Table39[[#This Row],[NA in Training Hours Contract]]/Table39[[#This Row],[NA in Training Hours]]</f>
        <v>1</v>
      </c>
      <c r="AM648" s="3">
        <v>0</v>
      </c>
      <c r="AN648" s="3">
        <v>0</v>
      </c>
      <c r="AO648" s="4">
        <v>0</v>
      </c>
      <c r="AP648" s="1" t="s">
        <v>646</v>
      </c>
      <c r="AQ648" s="1">
        <v>3</v>
      </c>
    </row>
    <row r="649" spans="1:43" x14ac:dyDescent="0.2">
      <c r="A649" s="1" t="s">
        <v>681</v>
      </c>
      <c r="B649" s="1" t="s">
        <v>1331</v>
      </c>
      <c r="C649" s="1" t="s">
        <v>1539</v>
      </c>
      <c r="D649" s="1" t="s">
        <v>1688</v>
      </c>
      <c r="E649" s="3">
        <v>59.68888888888889</v>
      </c>
      <c r="F649" s="3">
        <f t="shared" si="32"/>
        <v>238.93333333333334</v>
      </c>
      <c r="G649" s="3">
        <f>SUM(Table39[[#This Row],[RN Hours Contract (W/ Admin, DON)]], Table39[[#This Row],[LPN Contract Hours (w/ Admin)]], Table39[[#This Row],[CNA/NA/Med Aide Contract Hours]])</f>
        <v>76.594444444444434</v>
      </c>
      <c r="H649" s="4">
        <f>Table39[[#This Row],[Total Contract Hours]]/Table39[[#This Row],[Total Hours Nurse Staffing]]</f>
        <v>0.32056826636904756</v>
      </c>
      <c r="I649" s="3">
        <f>SUM(Table39[[#This Row],[RN Hours]], Table39[[#This Row],[RN Admin Hours]], Table39[[#This Row],[RN DON Hours]])</f>
        <v>58.511111111111106</v>
      </c>
      <c r="J649" s="3">
        <f t="shared" si="30"/>
        <v>7.0611111111111109</v>
      </c>
      <c r="K649" s="4">
        <f>Table39[[#This Row],[RN Hours Contract (W/ Admin, DON)]]/Table39[[#This Row],[RN Hours (w/ Admin, DON)]]</f>
        <v>0.12067983289023927</v>
      </c>
      <c r="L649" s="3">
        <v>37.5</v>
      </c>
      <c r="M649" s="3">
        <v>7.0611111111111109</v>
      </c>
      <c r="N649" s="4">
        <f>Table39[[#This Row],[RN Hours Contract]]/Table39[[#This Row],[RN Hours]]</f>
        <v>0.18829629629629629</v>
      </c>
      <c r="O649" s="3">
        <v>10.077777777777778</v>
      </c>
      <c r="P649" s="3">
        <v>0</v>
      </c>
      <c r="Q649" s="4">
        <f>Table39[[#This Row],[RN Admin Hours Contract]]/Table39[[#This Row],[RN Admin Hours]]</f>
        <v>0</v>
      </c>
      <c r="R649" s="3">
        <v>10.933333333333334</v>
      </c>
      <c r="S649" s="3">
        <v>0</v>
      </c>
      <c r="T649" s="4">
        <f>Table39[[#This Row],[RN DON Hours Contract]]/Table39[[#This Row],[RN DON Hours]]</f>
        <v>0</v>
      </c>
      <c r="U649" s="3">
        <f>SUM(Table39[[#This Row],[LPN Hours]], Table39[[#This Row],[LPN Admin Hours]])</f>
        <v>65.536111111111111</v>
      </c>
      <c r="V649" s="3">
        <f>Table39[[#This Row],[LPN Hours Contract]]+Table39[[#This Row],[LPN Admin Hours Contract]]</f>
        <v>14.036111111111111</v>
      </c>
      <c r="W649" s="4">
        <f t="shared" si="31"/>
        <v>0.21417369558767432</v>
      </c>
      <c r="X649" s="3">
        <v>65.536111111111111</v>
      </c>
      <c r="Y649" s="3">
        <v>14.036111111111111</v>
      </c>
      <c r="Z649" s="4">
        <f>Table39[[#This Row],[LPN Hours Contract]]/Table39[[#This Row],[LPN Hours]]</f>
        <v>0.21417369558767432</v>
      </c>
      <c r="AA649" s="3">
        <v>0</v>
      </c>
      <c r="AB649" s="3">
        <v>0</v>
      </c>
      <c r="AC649" s="4">
        <v>0</v>
      </c>
      <c r="AD649" s="3">
        <f>SUM(Table39[[#This Row],[CNA Hours]], Table39[[#This Row],[NA in Training Hours]], Table39[[#This Row],[Med Aide/Tech Hours]])</f>
        <v>114.88611111111111</v>
      </c>
      <c r="AE649" s="3">
        <f>SUM(Table39[[#This Row],[CNA Hours Contract]], Table39[[#This Row],[NA in Training Hours Contract]], Table39[[#This Row],[Med Aide/Tech Hours Contract]])</f>
        <v>55.49722222222222</v>
      </c>
      <c r="AF649" s="4">
        <f>Table39[[#This Row],[CNA/NA/Med Aide Contract Hours]]/Table39[[#This Row],[Total CNA, NA in Training, Med Aide/Tech Hours]]</f>
        <v>0.48306293672477574</v>
      </c>
      <c r="AG649" s="3">
        <v>114.88611111111111</v>
      </c>
      <c r="AH649" s="3">
        <v>55.49722222222222</v>
      </c>
      <c r="AI649" s="4">
        <f>Table39[[#This Row],[CNA Hours Contract]]/Table39[[#This Row],[CNA Hours]]</f>
        <v>0.48306293672477574</v>
      </c>
      <c r="AJ649" s="3">
        <v>0</v>
      </c>
      <c r="AK649" s="3">
        <v>0</v>
      </c>
      <c r="AL649" s="4">
        <v>0</v>
      </c>
      <c r="AM649" s="3">
        <v>0</v>
      </c>
      <c r="AN649" s="3">
        <v>0</v>
      </c>
      <c r="AO649" s="4">
        <v>0</v>
      </c>
      <c r="AP649" s="1" t="s">
        <v>647</v>
      </c>
      <c r="AQ649" s="1">
        <v>3</v>
      </c>
    </row>
    <row r="650" spans="1:43" x14ac:dyDescent="0.2">
      <c r="A650" s="1" t="s">
        <v>681</v>
      </c>
      <c r="B650" s="1" t="s">
        <v>682</v>
      </c>
      <c r="C650" s="1" t="s">
        <v>1467</v>
      </c>
      <c r="D650" s="1" t="s">
        <v>1721</v>
      </c>
      <c r="E650" s="3">
        <v>41.544444444444444</v>
      </c>
      <c r="F650" s="3">
        <f t="shared" si="32"/>
        <v>232.59144444444445</v>
      </c>
      <c r="G650" s="3">
        <f>SUM(Table39[[#This Row],[RN Hours Contract (W/ Admin, DON)]], Table39[[#This Row],[LPN Contract Hours (w/ Admin)]], Table39[[#This Row],[CNA/NA/Med Aide Contract Hours]])</f>
        <v>7.4722222222222223</v>
      </c>
      <c r="H650" s="4">
        <f>Table39[[#This Row],[Total Contract Hours]]/Table39[[#This Row],[Total Hours Nurse Staffing]]</f>
        <v>3.21259547618786E-2</v>
      </c>
      <c r="I650" s="3">
        <f>SUM(Table39[[#This Row],[RN Hours]], Table39[[#This Row],[RN Admin Hours]], Table39[[#This Row],[RN DON Hours]])</f>
        <v>64.796666666666667</v>
      </c>
      <c r="J650" s="3">
        <f t="shared" si="30"/>
        <v>0</v>
      </c>
      <c r="K650" s="4">
        <f>Table39[[#This Row],[RN Hours Contract (W/ Admin, DON)]]/Table39[[#This Row],[RN Hours (w/ Admin, DON)]]</f>
        <v>0</v>
      </c>
      <c r="L650" s="3">
        <v>48.885555555555555</v>
      </c>
      <c r="M650" s="3">
        <v>0</v>
      </c>
      <c r="N650" s="4">
        <f>Table39[[#This Row],[RN Hours Contract]]/Table39[[#This Row],[RN Hours]]</f>
        <v>0</v>
      </c>
      <c r="O650" s="3">
        <v>10.488888888888889</v>
      </c>
      <c r="P650" s="3">
        <v>0</v>
      </c>
      <c r="Q650" s="4">
        <f>Table39[[#This Row],[RN Admin Hours Contract]]/Table39[[#This Row],[RN Admin Hours]]</f>
        <v>0</v>
      </c>
      <c r="R650" s="3">
        <v>5.4222222222222225</v>
      </c>
      <c r="S650" s="3">
        <v>0</v>
      </c>
      <c r="T650" s="4">
        <f>Table39[[#This Row],[RN DON Hours Contract]]/Table39[[#This Row],[RN DON Hours]]</f>
        <v>0</v>
      </c>
      <c r="U650" s="3">
        <f>SUM(Table39[[#This Row],[LPN Hours]], Table39[[#This Row],[LPN Admin Hours]])</f>
        <v>17.56088888888889</v>
      </c>
      <c r="V650" s="3">
        <f>Table39[[#This Row],[LPN Hours Contract]]+Table39[[#This Row],[LPN Admin Hours Contract]]</f>
        <v>0</v>
      </c>
      <c r="W650" s="4">
        <f t="shared" si="31"/>
        <v>0</v>
      </c>
      <c r="X650" s="3">
        <v>12.67311111111111</v>
      </c>
      <c r="Y650" s="3">
        <v>0</v>
      </c>
      <c r="Z650" s="4">
        <f>Table39[[#This Row],[LPN Hours Contract]]/Table39[[#This Row],[LPN Hours]]</f>
        <v>0</v>
      </c>
      <c r="AA650" s="3">
        <v>4.887777777777778</v>
      </c>
      <c r="AB650" s="3">
        <v>0</v>
      </c>
      <c r="AC650" s="4">
        <f>Table39[[#This Row],[LPN Admin Hours Contract]]/Table39[[#This Row],[LPN Admin Hours]]</f>
        <v>0</v>
      </c>
      <c r="AD650" s="3">
        <f>SUM(Table39[[#This Row],[CNA Hours]], Table39[[#This Row],[NA in Training Hours]], Table39[[#This Row],[Med Aide/Tech Hours]])</f>
        <v>150.23388888888888</v>
      </c>
      <c r="AE650" s="3">
        <f>SUM(Table39[[#This Row],[CNA Hours Contract]], Table39[[#This Row],[NA in Training Hours Contract]], Table39[[#This Row],[Med Aide/Tech Hours Contract]])</f>
        <v>7.4722222222222223</v>
      </c>
      <c r="AF650" s="4">
        <f>Table39[[#This Row],[CNA/NA/Med Aide Contract Hours]]/Table39[[#This Row],[Total CNA, NA in Training, Med Aide/Tech Hours]]</f>
        <v>4.9737261529245139E-2</v>
      </c>
      <c r="AG650" s="3">
        <v>150.07555555555555</v>
      </c>
      <c r="AH650" s="3">
        <v>7.4722222222222223</v>
      </c>
      <c r="AI650" s="4">
        <f>Table39[[#This Row],[CNA Hours Contract]]/Table39[[#This Row],[CNA Hours]]</f>
        <v>4.9789735540616581E-2</v>
      </c>
      <c r="AJ650" s="3">
        <v>0.15833333333333333</v>
      </c>
      <c r="AK650" s="3">
        <v>0</v>
      </c>
      <c r="AL650" s="4">
        <f>Table39[[#This Row],[NA in Training Hours Contract]]/Table39[[#This Row],[NA in Training Hours]]</f>
        <v>0</v>
      </c>
      <c r="AM650" s="3">
        <v>0</v>
      </c>
      <c r="AN650" s="3">
        <v>0</v>
      </c>
      <c r="AO650" s="4">
        <v>0</v>
      </c>
      <c r="AP650" s="1" t="s">
        <v>648</v>
      </c>
      <c r="AQ650" s="1">
        <v>3</v>
      </c>
    </row>
    <row r="651" spans="1:43" x14ac:dyDescent="0.2">
      <c r="A651" s="1" t="s">
        <v>681</v>
      </c>
      <c r="B651" s="1" t="s">
        <v>1332</v>
      </c>
      <c r="C651" s="1" t="s">
        <v>1456</v>
      </c>
      <c r="D651" s="1" t="s">
        <v>1731</v>
      </c>
      <c r="E651" s="3">
        <v>22.444444444444443</v>
      </c>
      <c r="F651" s="3">
        <f t="shared" si="32"/>
        <v>95.99444444444444</v>
      </c>
      <c r="G651" s="3">
        <f>SUM(Table39[[#This Row],[RN Hours Contract (W/ Admin, DON)]], Table39[[#This Row],[LPN Contract Hours (w/ Admin)]], Table39[[#This Row],[CNA/NA/Med Aide Contract Hours]])</f>
        <v>0</v>
      </c>
      <c r="H651" s="4">
        <f>Table39[[#This Row],[Total Contract Hours]]/Table39[[#This Row],[Total Hours Nurse Staffing]]</f>
        <v>0</v>
      </c>
      <c r="I651" s="3">
        <f>SUM(Table39[[#This Row],[RN Hours]], Table39[[#This Row],[RN Admin Hours]], Table39[[#This Row],[RN DON Hours]])</f>
        <v>44.00277777777778</v>
      </c>
      <c r="J651" s="3">
        <f t="shared" si="30"/>
        <v>0</v>
      </c>
      <c r="K651" s="4">
        <f>Table39[[#This Row],[RN Hours Contract (W/ Admin, DON)]]/Table39[[#This Row],[RN Hours (w/ Admin, DON)]]</f>
        <v>0</v>
      </c>
      <c r="L651" s="3">
        <v>37.286111111111111</v>
      </c>
      <c r="M651" s="3">
        <v>0</v>
      </c>
      <c r="N651" s="4">
        <f>Table39[[#This Row],[RN Hours Contract]]/Table39[[#This Row],[RN Hours]]</f>
        <v>0</v>
      </c>
      <c r="O651" s="3">
        <v>6.7166666666666668</v>
      </c>
      <c r="P651" s="3">
        <v>0</v>
      </c>
      <c r="Q651" s="4">
        <f>Table39[[#This Row],[RN Admin Hours Contract]]/Table39[[#This Row],[RN Admin Hours]]</f>
        <v>0</v>
      </c>
      <c r="R651" s="3">
        <v>0</v>
      </c>
      <c r="S651" s="3">
        <v>0</v>
      </c>
      <c r="T651" s="4">
        <v>0</v>
      </c>
      <c r="U651" s="3">
        <f>SUM(Table39[[#This Row],[LPN Hours]], Table39[[#This Row],[LPN Admin Hours]])</f>
        <v>8.125</v>
      </c>
      <c r="V651" s="3">
        <f>Table39[[#This Row],[LPN Hours Contract]]+Table39[[#This Row],[LPN Admin Hours Contract]]</f>
        <v>0</v>
      </c>
      <c r="W651" s="4">
        <f t="shared" si="31"/>
        <v>0</v>
      </c>
      <c r="X651" s="3">
        <v>8.125</v>
      </c>
      <c r="Y651" s="3">
        <v>0</v>
      </c>
      <c r="Z651" s="4">
        <f>Table39[[#This Row],[LPN Hours Contract]]/Table39[[#This Row],[LPN Hours]]</f>
        <v>0</v>
      </c>
      <c r="AA651" s="3">
        <v>0</v>
      </c>
      <c r="AB651" s="3">
        <v>0</v>
      </c>
      <c r="AC651" s="4">
        <v>0</v>
      </c>
      <c r="AD651" s="3">
        <f>SUM(Table39[[#This Row],[CNA Hours]], Table39[[#This Row],[NA in Training Hours]], Table39[[#This Row],[Med Aide/Tech Hours]])</f>
        <v>43.866666666666667</v>
      </c>
      <c r="AE651" s="3">
        <f>SUM(Table39[[#This Row],[CNA Hours Contract]], Table39[[#This Row],[NA in Training Hours Contract]], Table39[[#This Row],[Med Aide/Tech Hours Contract]])</f>
        <v>0</v>
      </c>
      <c r="AF651" s="4">
        <f>Table39[[#This Row],[CNA/NA/Med Aide Contract Hours]]/Table39[[#This Row],[Total CNA, NA in Training, Med Aide/Tech Hours]]</f>
        <v>0</v>
      </c>
      <c r="AG651" s="3">
        <v>43.866666666666667</v>
      </c>
      <c r="AH651" s="3">
        <v>0</v>
      </c>
      <c r="AI651" s="4">
        <f>Table39[[#This Row],[CNA Hours Contract]]/Table39[[#This Row],[CNA Hours]]</f>
        <v>0</v>
      </c>
      <c r="AJ651" s="3">
        <v>0</v>
      </c>
      <c r="AK651" s="3">
        <v>0</v>
      </c>
      <c r="AL651" s="4">
        <v>0</v>
      </c>
      <c r="AM651" s="3">
        <v>0</v>
      </c>
      <c r="AN651" s="3">
        <v>0</v>
      </c>
      <c r="AO651" s="4">
        <v>0</v>
      </c>
      <c r="AP651" s="1" t="s">
        <v>649</v>
      </c>
      <c r="AQ651" s="1">
        <v>3</v>
      </c>
    </row>
    <row r="652" spans="1:43" x14ac:dyDescent="0.2">
      <c r="A652" s="1" t="s">
        <v>681</v>
      </c>
      <c r="B652" s="1" t="s">
        <v>1333</v>
      </c>
      <c r="C652" s="1" t="s">
        <v>1641</v>
      </c>
      <c r="D652" s="1" t="s">
        <v>1714</v>
      </c>
      <c r="E652" s="3">
        <v>43.577777777777776</v>
      </c>
      <c r="F652" s="3">
        <f t="shared" si="32"/>
        <v>198.18466666666666</v>
      </c>
      <c r="G652" s="3">
        <f>SUM(Table39[[#This Row],[RN Hours Contract (W/ Admin, DON)]], Table39[[#This Row],[LPN Contract Hours (w/ Admin)]], Table39[[#This Row],[CNA/NA/Med Aide Contract Hours]])</f>
        <v>32.838888888888889</v>
      </c>
      <c r="H652" s="4">
        <f>Table39[[#This Row],[Total Contract Hours]]/Table39[[#This Row],[Total Hours Nurse Staffing]]</f>
        <v>0.16569843389610814</v>
      </c>
      <c r="I652" s="3">
        <f>SUM(Table39[[#This Row],[RN Hours]], Table39[[#This Row],[RN Admin Hours]], Table39[[#This Row],[RN DON Hours]])</f>
        <v>42.95077777777778</v>
      </c>
      <c r="J652" s="3">
        <f t="shared" si="30"/>
        <v>0</v>
      </c>
      <c r="K652" s="4">
        <f>Table39[[#This Row],[RN Hours Contract (W/ Admin, DON)]]/Table39[[#This Row],[RN Hours (w/ Admin, DON)]]</f>
        <v>0</v>
      </c>
      <c r="L652" s="3">
        <v>19.678666666666665</v>
      </c>
      <c r="M652" s="3">
        <v>0</v>
      </c>
      <c r="N652" s="4">
        <f>Table39[[#This Row],[RN Hours Contract]]/Table39[[#This Row],[RN Hours]]</f>
        <v>0</v>
      </c>
      <c r="O652" s="3">
        <v>17.378555555555558</v>
      </c>
      <c r="P652" s="3">
        <v>0</v>
      </c>
      <c r="Q652" s="4">
        <f>Table39[[#This Row],[RN Admin Hours Contract]]/Table39[[#This Row],[RN Admin Hours]]</f>
        <v>0</v>
      </c>
      <c r="R652" s="3">
        <v>5.8935555555555563</v>
      </c>
      <c r="S652" s="3">
        <v>0</v>
      </c>
      <c r="T652" s="4">
        <f>Table39[[#This Row],[RN DON Hours Contract]]/Table39[[#This Row],[RN DON Hours]]</f>
        <v>0</v>
      </c>
      <c r="U652" s="3">
        <f>SUM(Table39[[#This Row],[LPN Hours]], Table39[[#This Row],[LPN Admin Hours]])</f>
        <v>41.408999999999999</v>
      </c>
      <c r="V652" s="3">
        <f>Table39[[#This Row],[LPN Hours Contract]]+Table39[[#This Row],[LPN Admin Hours Contract]]</f>
        <v>11.172222222222222</v>
      </c>
      <c r="W652" s="4">
        <f t="shared" si="31"/>
        <v>0.26980178758777618</v>
      </c>
      <c r="X652" s="3">
        <v>39.654444444444444</v>
      </c>
      <c r="Y652" s="3">
        <v>11.172222222222222</v>
      </c>
      <c r="Z652" s="4">
        <f>Table39[[#This Row],[LPN Hours Contract]]/Table39[[#This Row],[LPN Hours]]</f>
        <v>0.28173947154585449</v>
      </c>
      <c r="AA652" s="3">
        <v>1.7545555555555554</v>
      </c>
      <c r="AB652" s="3">
        <v>0</v>
      </c>
      <c r="AC652" s="4">
        <f>Table39[[#This Row],[LPN Admin Hours Contract]]/Table39[[#This Row],[LPN Admin Hours]]</f>
        <v>0</v>
      </c>
      <c r="AD652" s="3">
        <f>SUM(Table39[[#This Row],[CNA Hours]], Table39[[#This Row],[NA in Training Hours]], Table39[[#This Row],[Med Aide/Tech Hours]])</f>
        <v>113.82488888888889</v>
      </c>
      <c r="AE652" s="3">
        <f>SUM(Table39[[#This Row],[CNA Hours Contract]], Table39[[#This Row],[NA in Training Hours Contract]], Table39[[#This Row],[Med Aide/Tech Hours Contract]])</f>
        <v>21.666666666666668</v>
      </c>
      <c r="AF652" s="4">
        <f>Table39[[#This Row],[CNA/NA/Med Aide Contract Hours]]/Table39[[#This Row],[Total CNA, NA in Training, Med Aide/Tech Hours]]</f>
        <v>0.1903508703427487</v>
      </c>
      <c r="AG652" s="3">
        <v>111.36522222222223</v>
      </c>
      <c r="AH652" s="3">
        <v>21.666666666666668</v>
      </c>
      <c r="AI652" s="4">
        <f>Table39[[#This Row],[CNA Hours Contract]]/Table39[[#This Row],[CNA Hours]]</f>
        <v>0.19455505259471589</v>
      </c>
      <c r="AJ652" s="3">
        <v>2.4596666666666662</v>
      </c>
      <c r="AK652" s="3">
        <v>0</v>
      </c>
      <c r="AL652" s="4">
        <f>Table39[[#This Row],[NA in Training Hours Contract]]/Table39[[#This Row],[NA in Training Hours]]</f>
        <v>0</v>
      </c>
      <c r="AM652" s="3">
        <v>0</v>
      </c>
      <c r="AN652" s="3">
        <v>0</v>
      </c>
      <c r="AO652" s="4">
        <v>0</v>
      </c>
      <c r="AP652" s="1" t="s">
        <v>650</v>
      </c>
      <c r="AQ652" s="1">
        <v>3</v>
      </c>
    </row>
    <row r="653" spans="1:43" x14ac:dyDescent="0.2">
      <c r="A653" s="1" t="s">
        <v>681</v>
      </c>
      <c r="B653" s="1" t="s">
        <v>1334</v>
      </c>
      <c r="C653" s="1" t="s">
        <v>1541</v>
      </c>
      <c r="D653" s="1" t="s">
        <v>1688</v>
      </c>
      <c r="E653" s="3">
        <v>38.466666666666669</v>
      </c>
      <c r="F653" s="3">
        <f t="shared" si="32"/>
        <v>178.9808888888889</v>
      </c>
      <c r="G653" s="3">
        <f>SUM(Table39[[#This Row],[RN Hours Contract (W/ Admin, DON)]], Table39[[#This Row],[LPN Contract Hours (w/ Admin)]], Table39[[#This Row],[CNA/NA/Med Aide Contract Hours]])</f>
        <v>13.591222222222221</v>
      </c>
      <c r="H653" s="4">
        <f>Table39[[#This Row],[Total Contract Hours]]/Table39[[#This Row],[Total Hours Nurse Staffing]]</f>
        <v>7.5936723225570935E-2</v>
      </c>
      <c r="I653" s="3">
        <f>SUM(Table39[[#This Row],[RN Hours]], Table39[[#This Row],[RN Admin Hours]], Table39[[#This Row],[RN DON Hours]])</f>
        <v>40.318555555555555</v>
      </c>
      <c r="J653" s="3">
        <f t="shared" si="30"/>
        <v>4.1527777777777777</v>
      </c>
      <c r="K653" s="4">
        <f>Table39[[#This Row],[RN Hours Contract (W/ Admin, DON)]]/Table39[[#This Row],[RN Hours (w/ Admin, DON)]]</f>
        <v>0.10299917049497474</v>
      </c>
      <c r="L653" s="3">
        <v>20.128666666666668</v>
      </c>
      <c r="M653" s="3">
        <v>0.68611111111111112</v>
      </c>
      <c r="N653" s="4">
        <f>Table39[[#This Row],[RN Hours Contract]]/Table39[[#This Row],[RN Hours]]</f>
        <v>3.4086267236335129E-2</v>
      </c>
      <c r="O653" s="3">
        <v>18.678777777777778</v>
      </c>
      <c r="P653" s="3">
        <v>3.4666666666666668</v>
      </c>
      <c r="Q653" s="4">
        <f>Table39[[#This Row],[RN Admin Hours Contract]]/Table39[[#This Row],[RN Admin Hours]]</f>
        <v>0.18559387064345156</v>
      </c>
      <c r="R653" s="3">
        <v>1.5111111111111111</v>
      </c>
      <c r="S653" s="3">
        <v>0</v>
      </c>
      <c r="T653" s="4">
        <f>Table39[[#This Row],[RN DON Hours Contract]]/Table39[[#This Row],[RN DON Hours]]</f>
        <v>0</v>
      </c>
      <c r="U653" s="3">
        <f>SUM(Table39[[#This Row],[LPN Hours]], Table39[[#This Row],[LPN Admin Hours]])</f>
        <v>35.507555555555555</v>
      </c>
      <c r="V653" s="3">
        <f>Table39[[#This Row],[LPN Hours Contract]]+Table39[[#This Row],[LPN Admin Hours Contract]]</f>
        <v>5.7042222222222225</v>
      </c>
      <c r="W653" s="4">
        <f t="shared" si="31"/>
        <v>0.16064812496870776</v>
      </c>
      <c r="X653" s="3">
        <v>35.507555555555555</v>
      </c>
      <c r="Y653" s="3">
        <v>5.7042222222222225</v>
      </c>
      <c r="Z653" s="4">
        <f>Table39[[#This Row],[LPN Hours Contract]]/Table39[[#This Row],[LPN Hours]]</f>
        <v>0.16064812496870776</v>
      </c>
      <c r="AA653" s="3">
        <v>0</v>
      </c>
      <c r="AB653" s="3">
        <v>0</v>
      </c>
      <c r="AC653" s="4">
        <v>0</v>
      </c>
      <c r="AD653" s="3">
        <f>SUM(Table39[[#This Row],[CNA Hours]], Table39[[#This Row],[NA in Training Hours]], Table39[[#This Row],[Med Aide/Tech Hours]])</f>
        <v>103.15477777777778</v>
      </c>
      <c r="AE653" s="3">
        <f>SUM(Table39[[#This Row],[CNA Hours Contract]], Table39[[#This Row],[NA in Training Hours Contract]], Table39[[#This Row],[Med Aide/Tech Hours Contract]])</f>
        <v>3.7342222222222219</v>
      </c>
      <c r="AF653" s="4">
        <f>Table39[[#This Row],[CNA/NA/Med Aide Contract Hours]]/Table39[[#This Row],[Total CNA, NA in Training, Med Aide/Tech Hours]]</f>
        <v>3.6200186774350947E-2</v>
      </c>
      <c r="AG653" s="3">
        <v>103.15477777777778</v>
      </c>
      <c r="AH653" s="3">
        <v>3.7342222222222219</v>
      </c>
      <c r="AI653" s="4">
        <f>Table39[[#This Row],[CNA Hours Contract]]/Table39[[#This Row],[CNA Hours]]</f>
        <v>3.6200186774350947E-2</v>
      </c>
      <c r="AJ653" s="3">
        <v>0</v>
      </c>
      <c r="AK653" s="3">
        <v>0</v>
      </c>
      <c r="AL653" s="4">
        <v>0</v>
      </c>
      <c r="AM653" s="3">
        <v>0</v>
      </c>
      <c r="AN653" s="3">
        <v>0</v>
      </c>
      <c r="AO653" s="4">
        <v>0</v>
      </c>
      <c r="AP653" s="1" t="s">
        <v>651</v>
      </c>
      <c r="AQ653" s="1">
        <v>3</v>
      </c>
    </row>
    <row r="654" spans="1:43" x14ac:dyDescent="0.2">
      <c r="A654" s="1" t="s">
        <v>681</v>
      </c>
      <c r="B654" s="1" t="s">
        <v>1335</v>
      </c>
      <c r="C654" s="1" t="s">
        <v>1556</v>
      </c>
      <c r="D654" s="1" t="s">
        <v>1708</v>
      </c>
      <c r="E654" s="3">
        <v>47.155555555555559</v>
      </c>
      <c r="F654" s="3">
        <f t="shared" si="32"/>
        <v>244.92777777777778</v>
      </c>
      <c r="G654" s="3">
        <f>SUM(Table39[[#This Row],[RN Hours Contract (W/ Admin, DON)]], Table39[[#This Row],[LPN Contract Hours (w/ Admin)]], Table39[[#This Row],[CNA/NA/Med Aide Contract Hours]])</f>
        <v>39.99722222222222</v>
      </c>
      <c r="H654" s="4">
        <f>Table39[[#This Row],[Total Contract Hours]]/Table39[[#This Row],[Total Hours Nurse Staffing]]</f>
        <v>0.16330210719713292</v>
      </c>
      <c r="I654" s="3">
        <f>SUM(Table39[[#This Row],[RN Hours]], Table39[[#This Row],[RN Admin Hours]], Table39[[#This Row],[RN DON Hours]])</f>
        <v>46.536111111111111</v>
      </c>
      <c r="J654" s="3">
        <f t="shared" si="30"/>
        <v>5.5194444444444448</v>
      </c>
      <c r="K654" s="4">
        <f>Table39[[#This Row],[RN Hours Contract (W/ Admin, DON)]]/Table39[[#This Row],[RN Hours (w/ Admin, DON)]]</f>
        <v>0.1186056228735152</v>
      </c>
      <c r="L654" s="3">
        <v>28.319444444444443</v>
      </c>
      <c r="M654" s="3">
        <v>5.5194444444444448</v>
      </c>
      <c r="N654" s="4">
        <f>Table39[[#This Row],[RN Hours Contract]]/Table39[[#This Row],[RN Hours]]</f>
        <v>0.19489946051986271</v>
      </c>
      <c r="O654" s="3">
        <v>12.672222222222222</v>
      </c>
      <c r="P654" s="3">
        <v>0</v>
      </c>
      <c r="Q654" s="4">
        <f>Table39[[#This Row],[RN Admin Hours Contract]]/Table39[[#This Row],[RN Admin Hours]]</f>
        <v>0</v>
      </c>
      <c r="R654" s="3">
        <v>5.5444444444444443</v>
      </c>
      <c r="S654" s="3">
        <v>0</v>
      </c>
      <c r="T654" s="4">
        <f>Table39[[#This Row],[RN DON Hours Contract]]/Table39[[#This Row],[RN DON Hours]]</f>
        <v>0</v>
      </c>
      <c r="U654" s="3">
        <f>SUM(Table39[[#This Row],[LPN Hours]], Table39[[#This Row],[LPN Admin Hours]])</f>
        <v>78.025000000000006</v>
      </c>
      <c r="V654" s="3">
        <f>Table39[[#This Row],[LPN Hours Contract]]+Table39[[#This Row],[LPN Admin Hours Contract]]</f>
        <v>8.4972222222222218</v>
      </c>
      <c r="W654" s="4">
        <f t="shared" si="31"/>
        <v>0.108903841361387</v>
      </c>
      <c r="X654" s="3">
        <v>78.025000000000006</v>
      </c>
      <c r="Y654" s="3">
        <v>8.4972222222222218</v>
      </c>
      <c r="Z654" s="4">
        <f>Table39[[#This Row],[LPN Hours Contract]]/Table39[[#This Row],[LPN Hours]]</f>
        <v>0.108903841361387</v>
      </c>
      <c r="AA654" s="3">
        <v>0</v>
      </c>
      <c r="AB654" s="3">
        <v>0</v>
      </c>
      <c r="AC654" s="4">
        <v>0</v>
      </c>
      <c r="AD654" s="3">
        <f>SUM(Table39[[#This Row],[CNA Hours]], Table39[[#This Row],[NA in Training Hours]], Table39[[#This Row],[Med Aide/Tech Hours]])</f>
        <v>120.36666666666666</v>
      </c>
      <c r="AE654" s="3">
        <f>SUM(Table39[[#This Row],[CNA Hours Contract]], Table39[[#This Row],[NA in Training Hours Contract]], Table39[[#This Row],[Med Aide/Tech Hours Contract]])</f>
        <v>25.980555555555554</v>
      </c>
      <c r="AF654" s="4">
        <f>Table39[[#This Row],[CNA/NA/Med Aide Contract Hours]]/Table39[[#This Row],[Total CNA, NA in Training, Med Aide/Tech Hours]]</f>
        <v>0.2158451029262439</v>
      </c>
      <c r="AG654" s="3">
        <v>120.36666666666666</v>
      </c>
      <c r="AH654" s="3">
        <v>25.980555555555554</v>
      </c>
      <c r="AI654" s="4">
        <f>Table39[[#This Row],[CNA Hours Contract]]/Table39[[#This Row],[CNA Hours]]</f>
        <v>0.2158451029262439</v>
      </c>
      <c r="AJ654" s="3">
        <v>0</v>
      </c>
      <c r="AK654" s="3">
        <v>0</v>
      </c>
      <c r="AL654" s="4">
        <v>0</v>
      </c>
      <c r="AM654" s="3">
        <v>0</v>
      </c>
      <c r="AN654" s="3">
        <v>0</v>
      </c>
      <c r="AO654" s="4">
        <v>0</v>
      </c>
      <c r="AP654" s="1" t="s">
        <v>652</v>
      </c>
      <c r="AQ654" s="1">
        <v>3</v>
      </c>
    </row>
    <row r="655" spans="1:43" x14ac:dyDescent="0.2">
      <c r="A655" s="1" t="s">
        <v>681</v>
      </c>
      <c r="B655" s="1" t="s">
        <v>1336</v>
      </c>
      <c r="C655" s="1" t="s">
        <v>1668</v>
      </c>
      <c r="D655" s="1" t="s">
        <v>1709</v>
      </c>
      <c r="E655" s="3">
        <v>56.12222222222222</v>
      </c>
      <c r="F655" s="3">
        <f t="shared" si="32"/>
        <v>272.77666666666664</v>
      </c>
      <c r="G655" s="3">
        <f>SUM(Table39[[#This Row],[RN Hours Contract (W/ Admin, DON)]], Table39[[#This Row],[LPN Contract Hours (w/ Admin)]], Table39[[#This Row],[CNA/NA/Med Aide Contract Hours]])</f>
        <v>17.266666666666669</v>
      </c>
      <c r="H655" s="4">
        <f>Table39[[#This Row],[Total Contract Hours]]/Table39[[#This Row],[Total Hours Nurse Staffing]]</f>
        <v>6.329964684173868E-2</v>
      </c>
      <c r="I655" s="3">
        <f>SUM(Table39[[#This Row],[RN Hours]], Table39[[#This Row],[RN Admin Hours]], Table39[[#This Row],[RN DON Hours]])</f>
        <v>85.438888888888883</v>
      </c>
      <c r="J655" s="3">
        <f t="shared" si="30"/>
        <v>12.355555555555556</v>
      </c>
      <c r="K655" s="4">
        <f>Table39[[#This Row],[RN Hours Contract (W/ Admin, DON)]]/Table39[[#This Row],[RN Hours (w/ Admin, DON)]]</f>
        <v>0.14461278366603811</v>
      </c>
      <c r="L655" s="3">
        <v>57.705555555555556</v>
      </c>
      <c r="M655" s="3">
        <v>12.355555555555556</v>
      </c>
      <c r="N655" s="4">
        <f>Table39[[#This Row],[RN Hours Contract]]/Table39[[#This Row],[RN Hours]]</f>
        <v>0.21411379609126793</v>
      </c>
      <c r="O655" s="3">
        <v>22.9</v>
      </c>
      <c r="P655" s="3">
        <v>0</v>
      </c>
      <c r="Q655" s="4">
        <f>Table39[[#This Row],[RN Admin Hours Contract]]/Table39[[#This Row],[RN Admin Hours]]</f>
        <v>0</v>
      </c>
      <c r="R655" s="3">
        <v>4.833333333333333</v>
      </c>
      <c r="S655" s="3">
        <v>0</v>
      </c>
      <c r="T655" s="4">
        <f>Table39[[#This Row],[RN DON Hours Contract]]/Table39[[#This Row],[RN DON Hours]]</f>
        <v>0</v>
      </c>
      <c r="U655" s="3">
        <f>SUM(Table39[[#This Row],[LPN Hours]], Table39[[#This Row],[LPN Admin Hours]])</f>
        <v>30.366666666666667</v>
      </c>
      <c r="V655" s="3">
        <f>Table39[[#This Row],[LPN Hours Contract]]+Table39[[#This Row],[LPN Admin Hours Contract]]</f>
        <v>2.8222222222222224</v>
      </c>
      <c r="W655" s="4">
        <f t="shared" si="31"/>
        <v>9.2938163190633014E-2</v>
      </c>
      <c r="X655" s="3">
        <v>30.366666666666667</v>
      </c>
      <c r="Y655" s="3">
        <v>2.8222222222222224</v>
      </c>
      <c r="Z655" s="4">
        <f>Table39[[#This Row],[LPN Hours Contract]]/Table39[[#This Row],[LPN Hours]]</f>
        <v>9.2938163190633014E-2</v>
      </c>
      <c r="AA655" s="3">
        <v>0</v>
      </c>
      <c r="AB655" s="3">
        <v>0</v>
      </c>
      <c r="AC655" s="4">
        <v>0</v>
      </c>
      <c r="AD655" s="3">
        <f>SUM(Table39[[#This Row],[CNA Hours]], Table39[[#This Row],[NA in Training Hours]], Table39[[#This Row],[Med Aide/Tech Hours]])</f>
        <v>156.9711111111111</v>
      </c>
      <c r="AE655" s="3">
        <f>SUM(Table39[[#This Row],[CNA Hours Contract]], Table39[[#This Row],[NA in Training Hours Contract]], Table39[[#This Row],[Med Aide/Tech Hours Contract]])</f>
        <v>2.088888888888889</v>
      </c>
      <c r="AF655" s="4">
        <f>Table39[[#This Row],[CNA/NA/Med Aide Contract Hours]]/Table39[[#This Row],[Total CNA, NA in Training, Med Aide/Tech Hours]]</f>
        <v>1.3307473420445377E-2</v>
      </c>
      <c r="AG655" s="3">
        <v>150.32666666666665</v>
      </c>
      <c r="AH655" s="3">
        <v>2.088888888888889</v>
      </c>
      <c r="AI655" s="4">
        <f>Table39[[#This Row],[CNA Hours Contract]]/Table39[[#This Row],[CNA Hours]]</f>
        <v>1.3895664257099356E-2</v>
      </c>
      <c r="AJ655" s="3">
        <v>0</v>
      </c>
      <c r="AK655" s="3">
        <v>0</v>
      </c>
      <c r="AL655" s="4">
        <v>0</v>
      </c>
      <c r="AM655" s="3">
        <v>6.6444444444444448</v>
      </c>
      <c r="AN655" s="3">
        <v>0</v>
      </c>
      <c r="AO655" s="4">
        <f>Table39[[#This Row],[Med Aide/Tech Hours Contract]]/Table39[[#This Row],[Med Aide/Tech Hours]]</f>
        <v>0</v>
      </c>
      <c r="AP655" s="1" t="s">
        <v>653</v>
      </c>
      <c r="AQ655" s="1">
        <v>3</v>
      </c>
    </row>
    <row r="656" spans="1:43" x14ac:dyDescent="0.2">
      <c r="A656" s="1" t="s">
        <v>681</v>
      </c>
      <c r="B656" s="1" t="s">
        <v>1337</v>
      </c>
      <c r="C656" s="1" t="s">
        <v>1467</v>
      </c>
      <c r="D656" s="1" t="s">
        <v>1721</v>
      </c>
      <c r="E656" s="3">
        <v>34.222222222222221</v>
      </c>
      <c r="F656" s="3">
        <f t="shared" si="32"/>
        <v>218.96944444444443</v>
      </c>
      <c r="G656" s="3">
        <f>SUM(Table39[[#This Row],[RN Hours Contract (W/ Admin, DON)]], Table39[[#This Row],[LPN Contract Hours (w/ Admin)]], Table39[[#This Row],[CNA/NA/Med Aide Contract Hours]])</f>
        <v>2.9833333333333334</v>
      </c>
      <c r="H656" s="4">
        <f>Table39[[#This Row],[Total Contract Hours]]/Table39[[#This Row],[Total Hours Nurse Staffing]]</f>
        <v>1.3624427558385874E-2</v>
      </c>
      <c r="I656" s="3">
        <f>SUM(Table39[[#This Row],[RN Hours]], Table39[[#This Row],[RN Admin Hours]], Table39[[#This Row],[RN DON Hours]])</f>
        <v>87.763888888888886</v>
      </c>
      <c r="J656" s="3">
        <f t="shared" si="30"/>
        <v>0.93333333333333335</v>
      </c>
      <c r="K656" s="4">
        <f>Table39[[#This Row],[RN Hours Contract (W/ Admin, DON)]]/Table39[[#This Row],[RN Hours (w/ Admin, DON)]]</f>
        <v>1.0634594081341984E-2</v>
      </c>
      <c r="L656" s="3">
        <v>64.555555555555557</v>
      </c>
      <c r="M656" s="3">
        <v>0.84444444444444444</v>
      </c>
      <c r="N656" s="4">
        <f>Table39[[#This Row],[RN Hours Contract]]/Table39[[#This Row],[RN Hours]]</f>
        <v>1.3080895008605851E-2</v>
      </c>
      <c r="O656" s="3">
        <v>17.786111111111111</v>
      </c>
      <c r="P656" s="3">
        <v>8.8888888888888892E-2</v>
      </c>
      <c r="Q656" s="4">
        <f>Table39[[#This Row],[RN Admin Hours Contract]]/Table39[[#This Row],[RN Admin Hours]]</f>
        <v>4.9976573481180699E-3</v>
      </c>
      <c r="R656" s="3">
        <v>5.4222222222222225</v>
      </c>
      <c r="S656" s="3">
        <v>0</v>
      </c>
      <c r="T656" s="4">
        <f>Table39[[#This Row],[RN DON Hours Contract]]/Table39[[#This Row],[RN DON Hours]]</f>
        <v>0</v>
      </c>
      <c r="U656" s="3">
        <f>SUM(Table39[[#This Row],[LPN Hours]], Table39[[#This Row],[LPN Admin Hours]])</f>
        <v>21.305555555555557</v>
      </c>
      <c r="V656" s="3">
        <f>Table39[[#This Row],[LPN Hours Contract]]+Table39[[#This Row],[LPN Admin Hours Contract]]</f>
        <v>0</v>
      </c>
      <c r="W656" s="4">
        <f t="shared" si="31"/>
        <v>0</v>
      </c>
      <c r="X656" s="3">
        <v>21.305555555555557</v>
      </c>
      <c r="Y656" s="3">
        <v>0</v>
      </c>
      <c r="Z656" s="4">
        <f>Table39[[#This Row],[LPN Hours Contract]]/Table39[[#This Row],[LPN Hours]]</f>
        <v>0</v>
      </c>
      <c r="AA656" s="3">
        <v>0</v>
      </c>
      <c r="AB656" s="3">
        <v>0</v>
      </c>
      <c r="AC656" s="4">
        <v>0</v>
      </c>
      <c r="AD656" s="3">
        <f>SUM(Table39[[#This Row],[CNA Hours]], Table39[[#This Row],[NA in Training Hours]], Table39[[#This Row],[Med Aide/Tech Hours]])</f>
        <v>109.9</v>
      </c>
      <c r="AE656" s="3">
        <f>SUM(Table39[[#This Row],[CNA Hours Contract]], Table39[[#This Row],[NA in Training Hours Contract]], Table39[[#This Row],[Med Aide/Tech Hours Contract]])</f>
        <v>2.0499999999999998</v>
      </c>
      <c r="AF656" s="4">
        <f>Table39[[#This Row],[CNA/NA/Med Aide Contract Hours]]/Table39[[#This Row],[Total CNA, NA in Training, Med Aide/Tech Hours]]</f>
        <v>1.8653321201091901E-2</v>
      </c>
      <c r="AG656" s="3">
        <v>109.43333333333334</v>
      </c>
      <c r="AH656" s="3">
        <v>2.0499999999999998</v>
      </c>
      <c r="AI656" s="4">
        <f>Table39[[#This Row],[CNA Hours Contract]]/Table39[[#This Row],[CNA Hours]]</f>
        <v>1.8732866280840692E-2</v>
      </c>
      <c r="AJ656" s="3">
        <v>0.46666666666666667</v>
      </c>
      <c r="AK656" s="3">
        <v>0</v>
      </c>
      <c r="AL656" s="4">
        <f>Table39[[#This Row],[NA in Training Hours Contract]]/Table39[[#This Row],[NA in Training Hours]]</f>
        <v>0</v>
      </c>
      <c r="AM656" s="3">
        <v>0</v>
      </c>
      <c r="AN656" s="3">
        <v>0</v>
      </c>
      <c r="AO656" s="4">
        <v>0</v>
      </c>
      <c r="AP656" s="1" t="s">
        <v>654</v>
      </c>
      <c r="AQ656" s="1">
        <v>3</v>
      </c>
    </row>
    <row r="657" spans="1:43" x14ac:dyDescent="0.2">
      <c r="A657" s="1" t="s">
        <v>681</v>
      </c>
      <c r="B657" s="1" t="s">
        <v>1338</v>
      </c>
      <c r="C657" s="1" t="s">
        <v>1568</v>
      </c>
      <c r="D657" s="1" t="s">
        <v>1720</v>
      </c>
      <c r="E657" s="3">
        <v>30.555555555555557</v>
      </c>
      <c r="F657" s="3">
        <f t="shared" si="32"/>
        <v>183.92877777777778</v>
      </c>
      <c r="G657" s="3">
        <f>SUM(Table39[[#This Row],[RN Hours Contract (W/ Admin, DON)]], Table39[[#This Row],[LPN Contract Hours (w/ Admin)]], Table39[[#This Row],[CNA/NA/Med Aide Contract Hours]])</f>
        <v>0</v>
      </c>
      <c r="H657" s="4">
        <f>Table39[[#This Row],[Total Contract Hours]]/Table39[[#This Row],[Total Hours Nurse Staffing]]</f>
        <v>0</v>
      </c>
      <c r="I657" s="3">
        <f>SUM(Table39[[#This Row],[RN Hours]], Table39[[#This Row],[RN Admin Hours]], Table39[[#This Row],[RN DON Hours]])</f>
        <v>57.422222222222231</v>
      </c>
      <c r="J657" s="3">
        <f t="shared" si="30"/>
        <v>0</v>
      </c>
      <c r="K657" s="4">
        <f>Table39[[#This Row],[RN Hours Contract (W/ Admin, DON)]]/Table39[[#This Row],[RN Hours (w/ Admin, DON)]]</f>
        <v>0</v>
      </c>
      <c r="L657" s="3">
        <v>33.56666666666667</v>
      </c>
      <c r="M657" s="3">
        <v>0</v>
      </c>
      <c r="N657" s="4">
        <f>Table39[[#This Row],[RN Hours Contract]]/Table39[[#This Row],[RN Hours]]</f>
        <v>0</v>
      </c>
      <c r="O657" s="3">
        <v>18.477777777777778</v>
      </c>
      <c r="P657" s="3">
        <v>0</v>
      </c>
      <c r="Q657" s="4">
        <f>Table39[[#This Row],[RN Admin Hours Contract]]/Table39[[#This Row],[RN Admin Hours]]</f>
        <v>0</v>
      </c>
      <c r="R657" s="3">
        <v>5.3777777777777782</v>
      </c>
      <c r="S657" s="3">
        <v>0</v>
      </c>
      <c r="T657" s="4">
        <f>Table39[[#This Row],[RN DON Hours Contract]]/Table39[[#This Row],[RN DON Hours]]</f>
        <v>0</v>
      </c>
      <c r="U657" s="3">
        <f>SUM(Table39[[#This Row],[LPN Hours]], Table39[[#This Row],[LPN Admin Hours]])</f>
        <v>41.316222222222223</v>
      </c>
      <c r="V657" s="3">
        <f>Table39[[#This Row],[LPN Hours Contract]]+Table39[[#This Row],[LPN Admin Hours Contract]]</f>
        <v>0</v>
      </c>
      <c r="W657" s="4">
        <f t="shared" si="31"/>
        <v>0</v>
      </c>
      <c r="X657" s="3">
        <v>41.316222222222223</v>
      </c>
      <c r="Y657" s="3">
        <v>0</v>
      </c>
      <c r="Z657" s="4">
        <f>Table39[[#This Row],[LPN Hours Contract]]/Table39[[#This Row],[LPN Hours]]</f>
        <v>0</v>
      </c>
      <c r="AA657" s="3">
        <v>0</v>
      </c>
      <c r="AB657" s="3">
        <v>0</v>
      </c>
      <c r="AC657" s="4">
        <v>0</v>
      </c>
      <c r="AD657" s="3">
        <f>SUM(Table39[[#This Row],[CNA Hours]], Table39[[#This Row],[NA in Training Hours]], Table39[[#This Row],[Med Aide/Tech Hours]])</f>
        <v>85.190333333333328</v>
      </c>
      <c r="AE657" s="3">
        <f>SUM(Table39[[#This Row],[CNA Hours Contract]], Table39[[#This Row],[NA in Training Hours Contract]], Table39[[#This Row],[Med Aide/Tech Hours Contract]])</f>
        <v>0</v>
      </c>
      <c r="AF657" s="4">
        <f>Table39[[#This Row],[CNA/NA/Med Aide Contract Hours]]/Table39[[#This Row],[Total CNA, NA in Training, Med Aide/Tech Hours]]</f>
        <v>0</v>
      </c>
      <c r="AG657" s="3">
        <v>85.190333333333328</v>
      </c>
      <c r="AH657" s="3">
        <v>0</v>
      </c>
      <c r="AI657" s="4">
        <f>Table39[[#This Row],[CNA Hours Contract]]/Table39[[#This Row],[CNA Hours]]</f>
        <v>0</v>
      </c>
      <c r="AJ657" s="3">
        <v>0</v>
      </c>
      <c r="AK657" s="3">
        <v>0</v>
      </c>
      <c r="AL657" s="4">
        <v>0</v>
      </c>
      <c r="AM657" s="3">
        <v>0</v>
      </c>
      <c r="AN657" s="3">
        <v>0</v>
      </c>
      <c r="AO657" s="4">
        <v>0</v>
      </c>
      <c r="AP657" s="1" t="s">
        <v>655</v>
      </c>
      <c r="AQ657" s="1">
        <v>3</v>
      </c>
    </row>
    <row r="658" spans="1:43" x14ac:dyDescent="0.2">
      <c r="A658" s="1" t="s">
        <v>681</v>
      </c>
      <c r="B658" s="1" t="s">
        <v>1339</v>
      </c>
      <c r="C658" s="1" t="s">
        <v>1518</v>
      </c>
      <c r="D658" s="1" t="s">
        <v>1731</v>
      </c>
      <c r="E658" s="3">
        <v>18.833333333333332</v>
      </c>
      <c r="F658" s="3">
        <f t="shared" si="32"/>
        <v>108.61622222222223</v>
      </c>
      <c r="G658" s="3">
        <f>SUM(Table39[[#This Row],[RN Hours Contract (W/ Admin, DON)]], Table39[[#This Row],[LPN Contract Hours (w/ Admin)]], Table39[[#This Row],[CNA/NA/Med Aide Contract Hours]])</f>
        <v>20.921666666666667</v>
      </c>
      <c r="H658" s="4">
        <f>Table39[[#This Row],[Total Contract Hours]]/Table39[[#This Row],[Total Hours Nurse Staffing]]</f>
        <v>0.19262009153533438</v>
      </c>
      <c r="I658" s="3">
        <f>SUM(Table39[[#This Row],[RN Hours]], Table39[[#This Row],[RN Admin Hours]], Table39[[#This Row],[RN DON Hours]])</f>
        <v>49.870888888888892</v>
      </c>
      <c r="J658" s="3">
        <f t="shared" si="30"/>
        <v>7.5841111111111088</v>
      </c>
      <c r="K658" s="4">
        <f>Table39[[#This Row],[RN Hours Contract (W/ Admin, DON)]]/Table39[[#This Row],[RN Hours (w/ Admin, DON)]]</f>
        <v>0.1520749134431576</v>
      </c>
      <c r="L658" s="3">
        <v>44.315333333333335</v>
      </c>
      <c r="M658" s="3">
        <v>7.5841111111111088</v>
      </c>
      <c r="N658" s="4">
        <f>Table39[[#This Row],[RN Hours Contract]]/Table39[[#This Row],[RN Hours]]</f>
        <v>0.1711396607143752</v>
      </c>
      <c r="O658" s="3">
        <v>0.31111111111111112</v>
      </c>
      <c r="P658" s="3">
        <v>0</v>
      </c>
      <c r="Q658" s="4">
        <f>Table39[[#This Row],[RN Admin Hours Contract]]/Table39[[#This Row],[RN Admin Hours]]</f>
        <v>0</v>
      </c>
      <c r="R658" s="3">
        <v>5.2444444444444445</v>
      </c>
      <c r="S658" s="3">
        <v>0</v>
      </c>
      <c r="T658" s="4">
        <f>Table39[[#This Row],[RN DON Hours Contract]]/Table39[[#This Row],[RN DON Hours]]</f>
        <v>0</v>
      </c>
      <c r="U658" s="3">
        <f>SUM(Table39[[#This Row],[LPN Hours]], Table39[[#This Row],[LPN Admin Hours]])</f>
        <v>25.054555555555552</v>
      </c>
      <c r="V658" s="3">
        <f>Table39[[#This Row],[LPN Hours Contract]]+Table39[[#This Row],[LPN Admin Hours Contract]]</f>
        <v>0.51088888888888895</v>
      </c>
      <c r="W658" s="4">
        <f t="shared" si="31"/>
        <v>2.0391057736228946E-2</v>
      </c>
      <c r="X658" s="3">
        <v>13.628</v>
      </c>
      <c r="Y658" s="3">
        <v>0.51088888888888895</v>
      </c>
      <c r="Z658" s="4">
        <f>Table39[[#This Row],[LPN Hours Contract]]/Table39[[#This Row],[LPN Hours]]</f>
        <v>3.7488177934318238E-2</v>
      </c>
      <c r="AA658" s="3">
        <v>11.426555555555554</v>
      </c>
      <c r="AB658" s="3">
        <v>0</v>
      </c>
      <c r="AC658" s="4">
        <f>Table39[[#This Row],[LPN Admin Hours Contract]]/Table39[[#This Row],[LPN Admin Hours]]</f>
        <v>0</v>
      </c>
      <c r="AD658" s="3">
        <f>SUM(Table39[[#This Row],[CNA Hours]], Table39[[#This Row],[NA in Training Hours]], Table39[[#This Row],[Med Aide/Tech Hours]])</f>
        <v>33.690777777777775</v>
      </c>
      <c r="AE658" s="3">
        <f>SUM(Table39[[#This Row],[CNA Hours Contract]], Table39[[#This Row],[NA in Training Hours Contract]], Table39[[#This Row],[Med Aide/Tech Hours Contract]])</f>
        <v>12.82666666666667</v>
      </c>
      <c r="AF658" s="4">
        <f>Table39[[#This Row],[CNA/NA/Med Aide Contract Hours]]/Table39[[#This Row],[Total CNA, NA in Training, Med Aide/Tech Hours]]</f>
        <v>0.38071743998522523</v>
      </c>
      <c r="AG658" s="3">
        <v>33.690777777777775</v>
      </c>
      <c r="AH658" s="3">
        <v>12.82666666666667</v>
      </c>
      <c r="AI658" s="4">
        <f>Table39[[#This Row],[CNA Hours Contract]]/Table39[[#This Row],[CNA Hours]]</f>
        <v>0.38071743998522523</v>
      </c>
      <c r="AJ658" s="3">
        <v>0</v>
      </c>
      <c r="AK658" s="3">
        <v>0</v>
      </c>
      <c r="AL658" s="4">
        <v>0</v>
      </c>
      <c r="AM658" s="3">
        <v>0</v>
      </c>
      <c r="AN658" s="3">
        <v>0</v>
      </c>
      <c r="AO658" s="4">
        <v>0</v>
      </c>
      <c r="AP658" s="1" t="s">
        <v>656</v>
      </c>
      <c r="AQ658" s="1">
        <v>3</v>
      </c>
    </row>
    <row r="659" spans="1:43" x14ac:dyDescent="0.2">
      <c r="A659" s="1" t="s">
        <v>681</v>
      </c>
      <c r="B659" s="1" t="s">
        <v>1340</v>
      </c>
      <c r="C659" s="1" t="s">
        <v>1383</v>
      </c>
      <c r="D659" s="1" t="s">
        <v>1714</v>
      </c>
      <c r="E659" s="3">
        <v>37.722222222222221</v>
      </c>
      <c r="F659" s="3">
        <f t="shared" si="32"/>
        <v>192.89255555555553</v>
      </c>
      <c r="G659" s="3">
        <f>SUM(Table39[[#This Row],[RN Hours Contract (W/ Admin, DON)]], Table39[[#This Row],[LPN Contract Hours (w/ Admin)]], Table39[[#This Row],[CNA/NA/Med Aide Contract Hours]])</f>
        <v>0</v>
      </c>
      <c r="H659" s="4">
        <f>Table39[[#This Row],[Total Contract Hours]]/Table39[[#This Row],[Total Hours Nurse Staffing]]</f>
        <v>0</v>
      </c>
      <c r="I659" s="3">
        <f>SUM(Table39[[#This Row],[RN Hours]], Table39[[#This Row],[RN Admin Hours]], Table39[[#This Row],[RN DON Hours]])</f>
        <v>43.728888888888882</v>
      </c>
      <c r="J659" s="3">
        <f t="shared" si="30"/>
        <v>0</v>
      </c>
      <c r="K659" s="4">
        <f>Table39[[#This Row],[RN Hours Contract (W/ Admin, DON)]]/Table39[[#This Row],[RN Hours (w/ Admin, DON)]]</f>
        <v>0</v>
      </c>
      <c r="L659" s="3">
        <v>23.306666666666665</v>
      </c>
      <c r="M659" s="3">
        <v>0</v>
      </c>
      <c r="N659" s="4">
        <f>Table39[[#This Row],[RN Hours Contract]]/Table39[[#This Row],[RN Hours]]</f>
        <v>0</v>
      </c>
      <c r="O659" s="3">
        <v>15.933333333333328</v>
      </c>
      <c r="P659" s="3">
        <v>0</v>
      </c>
      <c r="Q659" s="4">
        <f>Table39[[#This Row],[RN Admin Hours Contract]]/Table39[[#This Row],[RN Admin Hours]]</f>
        <v>0</v>
      </c>
      <c r="R659" s="3">
        <v>4.4888888888888889</v>
      </c>
      <c r="S659" s="3">
        <v>0</v>
      </c>
      <c r="T659" s="4">
        <f>Table39[[#This Row],[RN DON Hours Contract]]/Table39[[#This Row],[RN DON Hours]]</f>
        <v>0</v>
      </c>
      <c r="U659" s="3">
        <f>SUM(Table39[[#This Row],[LPN Hours]], Table39[[#This Row],[LPN Admin Hours]])</f>
        <v>46.654222222222224</v>
      </c>
      <c r="V659" s="3">
        <f>Table39[[#This Row],[LPN Hours Contract]]+Table39[[#This Row],[LPN Admin Hours Contract]]</f>
        <v>0</v>
      </c>
      <c r="W659" s="4">
        <f t="shared" si="31"/>
        <v>0</v>
      </c>
      <c r="X659" s="3">
        <v>40.684222222222225</v>
      </c>
      <c r="Y659" s="3">
        <v>0</v>
      </c>
      <c r="Z659" s="4">
        <f>Table39[[#This Row],[LPN Hours Contract]]/Table39[[#This Row],[LPN Hours]]</f>
        <v>0</v>
      </c>
      <c r="AA659" s="3">
        <v>5.97</v>
      </c>
      <c r="AB659" s="3">
        <v>0</v>
      </c>
      <c r="AC659" s="4">
        <f>Table39[[#This Row],[LPN Admin Hours Contract]]/Table39[[#This Row],[LPN Admin Hours]]</f>
        <v>0</v>
      </c>
      <c r="AD659" s="3">
        <f>SUM(Table39[[#This Row],[CNA Hours]], Table39[[#This Row],[NA in Training Hours]], Table39[[#This Row],[Med Aide/Tech Hours]])</f>
        <v>102.50944444444444</v>
      </c>
      <c r="AE659" s="3">
        <f>SUM(Table39[[#This Row],[CNA Hours Contract]], Table39[[#This Row],[NA in Training Hours Contract]], Table39[[#This Row],[Med Aide/Tech Hours Contract]])</f>
        <v>0</v>
      </c>
      <c r="AF659" s="4">
        <f>Table39[[#This Row],[CNA/NA/Med Aide Contract Hours]]/Table39[[#This Row],[Total CNA, NA in Training, Med Aide/Tech Hours]]</f>
        <v>0</v>
      </c>
      <c r="AG659" s="3">
        <v>100.96722222222222</v>
      </c>
      <c r="AH659" s="3">
        <v>0</v>
      </c>
      <c r="AI659" s="4">
        <f>Table39[[#This Row],[CNA Hours Contract]]/Table39[[#This Row],[CNA Hours]]</f>
        <v>0</v>
      </c>
      <c r="AJ659" s="3">
        <v>1.5422222222222219</v>
      </c>
      <c r="AK659" s="3">
        <v>0</v>
      </c>
      <c r="AL659" s="4">
        <f>Table39[[#This Row],[NA in Training Hours Contract]]/Table39[[#This Row],[NA in Training Hours]]</f>
        <v>0</v>
      </c>
      <c r="AM659" s="3">
        <v>0</v>
      </c>
      <c r="AN659" s="3">
        <v>0</v>
      </c>
      <c r="AO659" s="4">
        <v>0</v>
      </c>
      <c r="AP659" s="1" t="s">
        <v>657</v>
      </c>
      <c r="AQ659" s="1">
        <v>3</v>
      </c>
    </row>
    <row r="660" spans="1:43" x14ac:dyDescent="0.2">
      <c r="A660" s="1" t="s">
        <v>681</v>
      </c>
      <c r="B660" s="1" t="s">
        <v>1341</v>
      </c>
      <c r="C660" s="1" t="s">
        <v>1443</v>
      </c>
      <c r="D660" s="1" t="s">
        <v>1727</v>
      </c>
      <c r="E660" s="3">
        <v>157.24444444444444</v>
      </c>
      <c r="F660" s="3">
        <f t="shared" si="32"/>
        <v>587.76066666666668</v>
      </c>
      <c r="G660" s="3">
        <f>SUM(Table39[[#This Row],[RN Hours Contract (W/ Admin, DON)]], Table39[[#This Row],[LPN Contract Hours (w/ Admin)]], Table39[[#This Row],[CNA/NA/Med Aide Contract Hours]])</f>
        <v>155.94755555555548</v>
      </c>
      <c r="H660" s="4">
        <f>Table39[[#This Row],[Total Contract Hours]]/Table39[[#This Row],[Total Hours Nurse Staffing]]</f>
        <v>0.26532492628329812</v>
      </c>
      <c r="I660" s="3">
        <f>SUM(Table39[[#This Row],[RN Hours]], Table39[[#This Row],[RN Admin Hours]], Table39[[#This Row],[RN DON Hours]])</f>
        <v>87.937222222222232</v>
      </c>
      <c r="J660" s="3">
        <f t="shared" si="30"/>
        <v>21.106888888888889</v>
      </c>
      <c r="K660" s="4">
        <f>Table39[[#This Row],[RN Hours Contract (W/ Admin, DON)]]/Table39[[#This Row],[RN Hours (w/ Admin, DON)]]</f>
        <v>0.24002223808651371</v>
      </c>
      <c r="L660" s="3">
        <v>22.397333333333332</v>
      </c>
      <c r="M660" s="3">
        <v>7.0698888888888884</v>
      </c>
      <c r="N660" s="4">
        <f>Table39[[#This Row],[RN Hours Contract]]/Table39[[#This Row],[RN Hours]]</f>
        <v>0.31565761797039332</v>
      </c>
      <c r="O660" s="3">
        <v>59.939888888888909</v>
      </c>
      <c r="P660" s="3">
        <v>14.036999999999999</v>
      </c>
      <c r="Q660" s="4">
        <f>Table39[[#This Row],[RN Admin Hours Contract]]/Table39[[#This Row],[RN Admin Hours]]</f>
        <v>0.23418461829351248</v>
      </c>
      <c r="R660" s="3">
        <v>5.6</v>
      </c>
      <c r="S660" s="3">
        <v>0</v>
      </c>
      <c r="T660" s="4">
        <f>Table39[[#This Row],[RN DON Hours Contract]]/Table39[[#This Row],[RN DON Hours]]</f>
        <v>0</v>
      </c>
      <c r="U660" s="3">
        <f>SUM(Table39[[#This Row],[LPN Hours]], Table39[[#This Row],[LPN Admin Hours]])</f>
        <v>163.60222222222222</v>
      </c>
      <c r="V660" s="3">
        <f>Table39[[#This Row],[LPN Hours Contract]]+Table39[[#This Row],[LPN Admin Hours Contract]]</f>
        <v>21.298999999999999</v>
      </c>
      <c r="W660" s="4">
        <f t="shared" si="31"/>
        <v>0.13018771817823718</v>
      </c>
      <c r="X660" s="3">
        <v>146.18</v>
      </c>
      <c r="Y660" s="3">
        <v>21.298999999999999</v>
      </c>
      <c r="Z660" s="4">
        <f>Table39[[#This Row],[LPN Hours Contract]]/Table39[[#This Row],[LPN Hours]]</f>
        <v>0.14570392666575455</v>
      </c>
      <c r="AA660" s="3">
        <v>17.422222222222221</v>
      </c>
      <c r="AB660" s="3">
        <v>0</v>
      </c>
      <c r="AC660" s="4">
        <f>Table39[[#This Row],[LPN Admin Hours Contract]]/Table39[[#This Row],[LPN Admin Hours]]</f>
        <v>0</v>
      </c>
      <c r="AD660" s="3">
        <f>SUM(Table39[[#This Row],[CNA Hours]], Table39[[#This Row],[NA in Training Hours]], Table39[[#This Row],[Med Aide/Tech Hours]])</f>
        <v>336.2212222222222</v>
      </c>
      <c r="AE660" s="3">
        <f>SUM(Table39[[#This Row],[CNA Hours Contract]], Table39[[#This Row],[NA in Training Hours Contract]], Table39[[#This Row],[Med Aide/Tech Hours Contract]])</f>
        <v>113.5416666666666</v>
      </c>
      <c r="AF660" s="4">
        <f>Table39[[#This Row],[CNA/NA/Med Aide Contract Hours]]/Table39[[#This Row],[Total CNA, NA in Training, Med Aide/Tech Hours]]</f>
        <v>0.33769928595293225</v>
      </c>
      <c r="AG660" s="3">
        <v>336.2212222222222</v>
      </c>
      <c r="AH660" s="3">
        <v>113.5416666666666</v>
      </c>
      <c r="AI660" s="4">
        <f>Table39[[#This Row],[CNA Hours Contract]]/Table39[[#This Row],[CNA Hours]]</f>
        <v>0.33769928595293225</v>
      </c>
      <c r="AJ660" s="3">
        <v>0</v>
      </c>
      <c r="AK660" s="3">
        <v>0</v>
      </c>
      <c r="AL660" s="4">
        <v>0</v>
      </c>
      <c r="AM660" s="3">
        <v>0</v>
      </c>
      <c r="AN660" s="3">
        <v>0</v>
      </c>
      <c r="AO660" s="4">
        <v>0</v>
      </c>
      <c r="AP660" s="1" t="s">
        <v>658</v>
      </c>
      <c r="AQ660" s="1">
        <v>3</v>
      </c>
    </row>
    <row r="661" spans="1:43" x14ac:dyDescent="0.2">
      <c r="A661" s="1" t="s">
        <v>681</v>
      </c>
      <c r="B661" s="1" t="s">
        <v>1342</v>
      </c>
      <c r="C661" s="1" t="s">
        <v>1585</v>
      </c>
      <c r="D661" s="1" t="s">
        <v>1696</v>
      </c>
      <c r="E661" s="3">
        <v>44.911111111111111</v>
      </c>
      <c r="F661" s="3">
        <f t="shared" si="32"/>
        <v>155.03488888888887</v>
      </c>
      <c r="G661" s="3">
        <f>SUM(Table39[[#This Row],[RN Hours Contract (W/ Admin, DON)]], Table39[[#This Row],[LPN Contract Hours (w/ Admin)]], Table39[[#This Row],[CNA/NA/Med Aide Contract Hours]])</f>
        <v>8.8932222222222208</v>
      </c>
      <c r="H661" s="4">
        <f>Table39[[#This Row],[Total Contract Hours]]/Table39[[#This Row],[Total Hours Nurse Staffing]]</f>
        <v>5.7362715489130044E-2</v>
      </c>
      <c r="I661" s="3">
        <f>SUM(Table39[[#This Row],[RN Hours]], Table39[[#This Row],[RN Admin Hours]], Table39[[#This Row],[RN DON Hours]])</f>
        <v>32.562555555555555</v>
      </c>
      <c r="J661" s="3">
        <f t="shared" si="30"/>
        <v>4.7042222222222216</v>
      </c>
      <c r="K661" s="4">
        <f>Table39[[#This Row],[RN Hours Contract (W/ Admin, DON)]]/Table39[[#This Row],[RN Hours (w/ Admin, DON)]]</f>
        <v>0.14446723059546923</v>
      </c>
      <c r="L661" s="3">
        <v>23.001444444444445</v>
      </c>
      <c r="M661" s="3">
        <v>4.7042222222222216</v>
      </c>
      <c r="N661" s="4">
        <f>Table39[[#This Row],[RN Hours Contract]]/Table39[[#This Row],[RN Hours]]</f>
        <v>0.20451855680561121</v>
      </c>
      <c r="O661" s="3">
        <v>5.1166666666666663</v>
      </c>
      <c r="P661" s="3">
        <v>0</v>
      </c>
      <c r="Q661" s="4">
        <f>Table39[[#This Row],[RN Admin Hours Contract]]/Table39[[#This Row],[RN Admin Hours]]</f>
        <v>0</v>
      </c>
      <c r="R661" s="3">
        <v>4.4444444444444446</v>
      </c>
      <c r="S661" s="3">
        <v>0</v>
      </c>
      <c r="T661" s="4">
        <f>Table39[[#This Row],[RN DON Hours Contract]]/Table39[[#This Row],[RN DON Hours]]</f>
        <v>0</v>
      </c>
      <c r="U661" s="3">
        <f>SUM(Table39[[#This Row],[LPN Hours]], Table39[[#This Row],[LPN Admin Hours]])</f>
        <v>52.985111111111109</v>
      </c>
      <c r="V661" s="3">
        <f>Table39[[#This Row],[LPN Hours Contract]]+Table39[[#This Row],[LPN Admin Hours Contract]]</f>
        <v>3.054555555555555</v>
      </c>
      <c r="W661" s="4">
        <f t="shared" si="31"/>
        <v>5.7649318676525473E-2</v>
      </c>
      <c r="X661" s="3">
        <v>52.907333333333334</v>
      </c>
      <c r="Y661" s="3">
        <v>3.054555555555555</v>
      </c>
      <c r="Z661" s="4">
        <f>Table39[[#This Row],[LPN Hours Contract]]/Table39[[#This Row],[LPN Hours]]</f>
        <v>5.773406753107109E-2</v>
      </c>
      <c r="AA661" s="3">
        <v>7.7777777777777779E-2</v>
      </c>
      <c r="AB661" s="3">
        <v>0</v>
      </c>
      <c r="AC661" s="4">
        <f>Table39[[#This Row],[LPN Admin Hours Contract]]/Table39[[#This Row],[LPN Admin Hours]]</f>
        <v>0</v>
      </c>
      <c r="AD661" s="3">
        <f>SUM(Table39[[#This Row],[CNA Hours]], Table39[[#This Row],[NA in Training Hours]], Table39[[#This Row],[Med Aide/Tech Hours]])</f>
        <v>69.487222222222215</v>
      </c>
      <c r="AE661" s="3">
        <f>SUM(Table39[[#This Row],[CNA Hours Contract]], Table39[[#This Row],[NA in Training Hours Contract]], Table39[[#This Row],[Med Aide/Tech Hours Contract]])</f>
        <v>1.1344444444444446</v>
      </c>
      <c r="AF661" s="4">
        <f>Table39[[#This Row],[CNA/NA/Med Aide Contract Hours]]/Table39[[#This Row],[Total CNA, NA in Training, Med Aide/Tech Hours]]</f>
        <v>1.6325943218977113E-2</v>
      </c>
      <c r="AG661" s="3">
        <v>69.028888888888886</v>
      </c>
      <c r="AH661" s="3">
        <v>0.67611111111111122</v>
      </c>
      <c r="AI661" s="4">
        <f>Table39[[#This Row],[CNA Hours Contract]]/Table39[[#This Row],[CNA Hours]]</f>
        <v>9.7946109519363896E-3</v>
      </c>
      <c r="AJ661" s="3">
        <v>0.45833333333333331</v>
      </c>
      <c r="AK661" s="3">
        <v>0.45833333333333331</v>
      </c>
      <c r="AL661" s="4">
        <f>Table39[[#This Row],[NA in Training Hours Contract]]/Table39[[#This Row],[NA in Training Hours]]</f>
        <v>1</v>
      </c>
      <c r="AM661" s="3">
        <v>0</v>
      </c>
      <c r="AN661" s="3">
        <v>0</v>
      </c>
      <c r="AO661" s="4">
        <v>0</v>
      </c>
      <c r="AP661" s="1" t="s">
        <v>659</v>
      </c>
      <c r="AQ661" s="1">
        <v>3</v>
      </c>
    </row>
    <row r="662" spans="1:43" x14ac:dyDescent="0.2">
      <c r="A662" s="1" t="s">
        <v>681</v>
      </c>
      <c r="B662" s="1" t="s">
        <v>1343</v>
      </c>
      <c r="C662" s="1" t="s">
        <v>1449</v>
      </c>
      <c r="D662" s="1" t="s">
        <v>1748</v>
      </c>
      <c r="E662" s="3">
        <v>29.855555555555554</v>
      </c>
      <c r="F662" s="3">
        <f t="shared" si="32"/>
        <v>118.06666666666666</v>
      </c>
      <c r="G662" s="3">
        <f>SUM(Table39[[#This Row],[RN Hours Contract (W/ Admin, DON)]], Table39[[#This Row],[LPN Contract Hours (w/ Admin)]], Table39[[#This Row],[CNA/NA/Med Aide Contract Hours]])</f>
        <v>0</v>
      </c>
      <c r="H662" s="4">
        <f>Table39[[#This Row],[Total Contract Hours]]/Table39[[#This Row],[Total Hours Nurse Staffing]]</f>
        <v>0</v>
      </c>
      <c r="I662" s="3">
        <f>SUM(Table39[[#This Row],[RN Hours]], Table39[[#This Row],[RN Admin Hours]], Table39[[#This Row],[RN DON Hours]])</f>
        <v>38.636111111111113</v>
      </c>
      <c r="J662" s="3">
        <f t="shared" si="30"/>
        <v>0</v>
      </c>
      <c r="K662" s="4">
        <f>Table39[[#This Row],[RN Hours Contract (W/ Admin, DON)]]/Table39[[#This Row],[RN Hours (w/ Admin, DON)]]</f>
        <v>0</v>
      </c>
      <c r="L662" s="3">
        <v>27.883333333333333</v>
      </c>
      <c r="M662" s="3">
        <v>0</v>
      </c>
      <c r="N662" s="4">
        <f>Table39[[#This Row],[RN Hours Contract]]/Table39[[#This Row],[RN Hours]]</f>
        <v>0</v>
      </c>
      <c r="O662" s="3">
        <v>5.5972222222222223</v>
      </c>
      <c r="P662" s="3">
        <v>0</v>
      </c>
      <c r="Q662" s="4">
        <f>Table39[[#This Row],[RN Admin Hours Contract]]/Table39[[#This Row],[RN Admin Hours]]</f>
        <v>0</v>
      </c>
      <c r="R662" s="3">
        <v>5.1555555555555559</v>
      </c>
      <c r="S662" s="3">
        <v>0</v>
      </c>
      <c r="T662" s="4">
        <f>Table39[[#This Row],[RN DON Hours Contract]]/Table39[[#This Row],[RN DON Hours]]</f>
        <v>0</v>
      </c>
      <c r="U662" s="3">
        <f>SUM(Table39[[#This Row],[LPN Hours]], Table39[[#This Row],[LPN Admin Hours]])</f>
        <v>23.333333333333332</v>
      </c>
      <c r="V662" s="3">
        <f>Table39[[#This Row],[LPN Hours Contract]]+Table39[[#This Row],[LPN Admin Hours Contract]]</f>
        <v>0</v>
      </c>
      <c r="W662" s="4">
        <f t="shared" si="31"/>
        <v>0</v>
      </c>
      <c r="X662" s="3">
        <v>23.333333333333332</v>
      </c>
      <c r="Y662" s="3">
        <v>0</v>
      </c>
      <c r="Z662" s="4">
        <f>Table39[[#This Row],[LPN Hours Contract]]/Table39[[#This Row],[LPN Hours]]</f>
        <v>0</v>
      </c>
      <c r="AA662" s="3">
        <v>0</v>
      </c>
      <c r="AB662" s="3">
        <v>0</v>
      </c>
      <c r="AC662" s="4">
        <v>0</v>
      </c>
      <c r="AD662" s="3">
        <f>SUM(Table39[[#This Row],[CNA Hours]], Table39[[#This Row],[NA in Training Hours]], Table39[[#This Row],[Med Aide/Tech Hours]])</f>
        <v>56.097222222222221</v>
      </c>
      <c r="AE662" s="3">
        <f>SUM(Table39[[#This Row],[CNA Hours Contract]], Table39[[#This Row],[NA in Training Hours Contract]], Table39[[#This Row],[Med Aide/Tech Hours Contract]])</f>
        <v>0</v>
      </c>
      <c r="AF662" s="4">
        <f>Table39[[#This Row],[CNA/NA/Med Aide Contract Hours]]/Table39[[#This Row],[Total CNA, NA in Training, Med Aide/Tech Hours]]</f>
        <v>0</v>
      </c>
      <c r="AG662" s="3">
        <v>56.097222222222221</v>
      </c>
      <c r="AH662" s="3">
        <v>0</v>
      </c>
      <c r="AI662" s="4">
        <f>Table39[[#This Row],[CNA Hours Contract]]/Table39[[#This Row],[CNA Hours]]</f>
        <v>0</v>
      </c>
      <c r="AJ662" s="3">
        <v>0</v>
      </c>
      <c r="AK662" s="3">
        <v>0</v>
      </c>
      <c r="AL662" s="4">
        <v>0</v>
      </c>
      <c r="AM662" s="3">
        <v>0</v>
      </c>
      <c r="AN662" s="3">
        <v>0</v>
      </c>
      <c r="AO662" s="4">
        <v>0</v>
      </c>
      <c r="AP662" s="1" t="s">
        <v>660</v>
      </c>
      <c r="AQ662" s="1">
        <v>3</v>
      </c>
    </row>
    <row r="663" spans="1:43" x14ac:dyDescent="0.2">
      <c r="A663" s="1" t="s">
        <v>681</v>
      </c>
      <c r="B663" s="1" t="s">
        <v>1344</v>
      </c>
      <c r="C663" s="1" t="s">
        <v>1556</v>
      </c>
      <c r="D663" s="1" t="s">
        <v>1708</v>
      </c>
      <c r="E663" s="3">
        <v>44.422222222222224</v>
      </c>
      <c r="F663" s="3">
        <f t="shared" si="32"/>
        <v>124.11944444444444</v>
      </c>
      <c r="G663" s="3">
        <f>SUM(Table39[[#This Row],[RN Hours Contract (W/ Admin, DON)]], Table39[[#This Row],[LPN Contract Hours (w/ Admin)]], Table39[[#This Row],[CNA/NA/Med Aide Contract Hours]])</f>
        <v>0</v>
      </c>
      <c r="H663" s="4">
        <f>Table39[[#This Row],[Total Contract Hours]]/Table39[[#This Row],[Total Hours Nurse Staffing]]</f>
        <v>0</v>
      </c>
      <c r="I663" s="3">
        <f>SUM(Table39[[#This Row],[RN Hours]], Table39[[#This Row],[RN Admin Hours]], Table39[[#This Row],[RN DON Hours]])</f>
        <v>32.847222222222221</v>
      </c>
      <c r="J663" s="3">
        <f t="shared" si="30"/>
        <v>0</v>
      </c>
      <c r="K663" s="4">
        <f>Table39[[#This Row],[RN Hours Contract (W/ Admin, DON)]]/Table39[[#This Row],[RN Hours (w/ Admin, DON)]]</f>
        <v>0</v>
      </c>
      <c r="L663" s="3">
        <v>19.930555555555557</v>
      </c>
      <c r="M663" s="3">
        <v>0</v>
      </c>
      <c r="N663" s="4">
        <f>Table39[[#This Row],[RN Hours Contract]]/Table39[[#This Row],[RN Hours]]</f>
        <v>0</v>
      </c>
      <c r="O663" s="3">
        <v>5.5388888888888888</v>
      </c>
      <c r="P663" s="3">
        <v>0</v>
      </c>
      <c r="Q663" s="4">
        <f>Table39[[#This Row],[RN Admin Hours Contract]]/Table39[[#This Row],[RN Admin Hours]]</f>
        <v>0</v>
      </c>
      <c r="R663" s="3">
        <v>7.3777777777777782</v>
      </c>
      <c r="S663" s="3">
        <v>0</v>
      </c>
      <c r="T663" s="4">
        <f>Table39[[#This Row],[RN DON Hours Contract]]/Table39[[#This Row],[RN DON Hours]]</f>
        <v>0</v>
      </c>
      <c r="U663" s="3">
        <f>SUM(Table39[[#This Row],[LPN Hours]], Table39[[#This Row],[LPN Admin Hours]])</f>
        <v>44.605555555555554</v>
      </c>
      <c r="V663" s="3">
        <f>Table39[[#This Row],[LPN Hours Contract]]+Table39[[#This Row],[LPN Admin Hours Contract]]</f>
        <v>0</v>
      </c>
      <c r="W663" s="4">
        <f t="shared" si="31"/>
        <v>0</v>
      </c>
      <c r="X663" s="3">
        <v>38.916666666666664</v>
      </c>
      <c r="Y663" s="3">
        <v>0</v>
      </c>
      <c r="Z663" s="4">
        <f>Table39[[#This Row],[LPN Hours Contract]]/Table39[[#This Row],[LPN Hours]]</f>
        <v>0</v>
      </c>
      <c r="AA663" s="3">
        <v>5.6888888888888891</v>
      </c>
      <c r="AB663" s="3">
        <v>0</v>
      </c>
      <c r="AC663" s="4">
        <f>Table39[[#This Row],[LPN Admin Hours Contract]]/Table39[[#This Row],[LPN Admin Hours]]</f>
        <v>0</v>
      </c>
      <c r="AD663" s="3">
        <f>SUM(Table39[[#This Row],[CNA Hours]], Table39[[#This Row],[NA in Training Hours]], Table39[[#This Row],[Med Aide/Tech Hours]])</f>
        <v>46.666666666666664</v>
      </c>
      <c r="AE663" s="3">
        <f>SUM(Table39[[#This Row],[CNA Hours Contract]], Table39[[#This Row],[NA in Training Hours Contract]], Table39[[#This Row],[Med Aide/Tech Hours Contract]])</f>
        <v>0</v>
      </c>
      <c r="AF663" s="4">
        <f>Table39[[#This Row],[CNA/NA/Med Aide Contract Hours]]/Table39[[#This Row],[Total CNA, NA in Training, Med Aide/Tech Hours]]</f>
        <v>0</v>
      </c>
      <c r="AG663" s="3">
        <v>46.666666666666664</v>
      </c>
      <c r="AH663" s="3">
        <v>0</v>
      </c>
      <c r="AI663" s="4">
        <f>Table39[[#This Row],[CNA Hours Contract]]/Table39[[#This Row],[CNA Hours]]</f>
        <v>0</v>
      </c>
      <c r="AJ663" s="3">
        <v>0</v>
      </c>
      <c r="AK663" s="3">
        <v>0</v>
      </c>
      <c r="AL663" s="4">
        <v>0</v>
      </c>
      <c r="AM663" s="3">
        <v>0</v>
      </c>
      <c r="AN663" s="3">
        <v>0</v>
      </c>
      <c r="AO663" s="4">
        <v>0</v>
      </c>
      <c r="AP663" s="1" t="s">
        <v>661</v>
      </c>
      <c r="AQ663" s="1">
        <v>3</v>
      </c>
    </row>
    <row r="664" spans="1:43" x14ac:dyDescent="0.2">
      <c r="A664" s="1" t="s">
        <v>681</v>
      </c>
      <c r="B664" s="1" t="s">
        <v>1345</v>
      </c>
      <c r="C664" s="1" t="s">
        <v>1683</v>
      </c>
      <c r="D664" s="1" t="s">
        <v>1726</v>
      </c>
      <c r="E664" s="3">
        <v>13.633333333333333</v>
      </c>
      <c r="F664" s="3">
        <f t="shared" si="32"/>
        <v>83.336555555555549</v>
      </c>
      <c r="G664" s="3">
        <f>SUM(Table39[[#This Row],[RN Hours Contract (W/ Admin, DON)]], Table39[[#This Row],[LPN Contract Hours (w/ Admin)]], Table39[[#This Row],[CNA/NA/Med Aide Contract Hours]])</f>
        <v>1.5524444444444445</v>
      </c>
      <c r="H664" s="4">
        <f>Table39[[#This Row],[Total Contract Hours]]/Table39[[#This Row],[Total Hours Nurse Staffing]]</f>
        <v>1.8628613026962958E-2</v>
      </c>
      <c r="I664" s="3">
        <f>SUM(Table39[[#This Row],[RN Hours]], Table39[[#This Row],[RN Admin Hours]], Table39[[#This Row],[RN DON Hours]])</f>
        <v>36.293444444444447</v>
      </c>
      <c r="J664" s="3">
        <f t="shared" si="30"/>
        <v>1.5524444444444445</v>
      </c>
      <c r="K664" s="4">
        <f>Table39[[#This Row],[RN Hours Contract (W/ Admin, DON)]]/Table39[[#This Row],[RN Hours (w/ Admin, DON)]]</f>
        <v>4.2774789447742323E-2</v>
      </c>
      <c r="L664" s="3">
        <v>25.360111111111109</v>
      </c>
      <c r="M664" s="3">
        <v>1.5524444444444445</v>
      </c>
      <c r="N664" s="4">
        <f>Table39[[#This Row],[RN Hours Contract]]/Table39[[#This Row],[RN Hours]]</f>
        <v>6.1215995373311551E-2</v>
      </c>
      <c r="O664" s="3">
        <v>5.4222222222222225</v>
      </c>
      <c r="P664" s="3">
        <v>0</v>
      </c>
      <c r="Q664" s="4">
        <f>Table39[[#This Row],[RN Admin Hours Contract]]/Table39[[#This Row],[RN Admin Hours]]</f>
        <v>0</v>
      </c>
      <c r="R664" s="3">
        <v>5.5111111111111111</v>
      </c>
      <c r="S664" s="3">
        <v>0</v>
      </c>
      <c r="T664" s="4">
        <f>Table39[[#This Row],[RN DON Hours Contract]]/Table39[[#This Row],[RN DON Hours]]</f>
        <v>0</v>
      </c>
      <c r="U664" s="3">
        <f>SUM(Table39[[#This Row],[LPN Hours]], Table39[[#This Row],[LPN Admin Hours]])</f>
        <v>18.661555555555555</v>
      </c>
      <c r="V664" s="3">
        <f>Table39[[#This Row],[LPN Hours Contract]]+Table39[[#This Row],[LPN Admin Hours Contract]]</f>
        <v>0</v>
      </c>
      <c r="W664" s="4">
        <f t="shared" si="31"/>
        <v>0</v>
      </c>
      <c r="X664" s="3">
        <v>18.661555555555555</v>
      </c>
      <c r="Y664" s="3">
        <v>0</v>
      </c>
      <c r="Z664" s="4">
        <f>Table39[[#This Row],[LPN Hours Contract]]/Table39[[#This Row],[LPN Hours]]</f>
        <v>0</v>
      </c>
      <c r="AA664" s="3">
        <v>0</v>
      </c>
      <c r="AB664" s="3">
        <v>0</v>
      </c>
      <c r="AC664" s="4">
        <v>0</v>
      </c>
      <c r="AD664" s="3">
        <f>SUM(Table39[[#This Row],[CNA Hours]], Table39[[#This Row],[NA in Training Hours]], Table39[[#This Row],[Med Aide/Tech Hours]])</f>
        <v>28.381555555555558</v>
      </c>
      <c r="AE664" s="3">
        <f>SUM(Table39[[#This Row],[CNA Hours Contract]], Table39[[#This Row],[NA in Training Hours Contract]], Table39[[#This Row],[Med Aide/Tech Hours Contract]])</f>
        <v>0</v>
      </c>
      <c r="AF664" s="4">
        <f>Table39[[#This Row],[CNA/NA/Med Aide Contract Hours]]/Table39[[#This Row],[Total CNA, NA in Training, Med Aide/Tech Hours]]</f>
        <v>0</v>
      </c>
      <c r="AG664" s="3">
        <v>28.381555555555558</v>
      </c>
      <c r="AH664" s="3">
        <v>0</v>
      </c>
      <c r="AI664" s="4">
        <f>Table39[[#This Row],[CNA Hours Contract]]/Table39[[#This Row],[CNA Hours]]</f>
        <v>0</v>
      </c>
      <c r="AJ664" s="3">
        <v>0</v>
      </c>
      <c r="AK664" s="3">
        <v>0</v>
      </c>
      <c r="AL664" s="4">
        <v>0</v>
      </c>
      <c r="AM664" s="3">
        <v>0</v>
      </c>
      <c r="AN664" s="3">
        <v>0</v>
      </c>
      <c r="AO664" s="4">
        <v>0</v>
      </c>
      <c r="AP664" s="1" t="s">
        <v>662</v>
      </c>
      <c r="AQ664" s="1">
        <v>3</v>
      </c>
    </row>
    <row r="665" spans="1:43" x14ac:dyDescent="0.2">
      <c r="A665" s="1" t="s">
        <v>681</v>
      </c>
      <c r="B665" s="1" t="s">
        <v>1346</v>
      </c>
      <c r="C665" s="1" t="s">
        <v>1477</v>
      </c>
      <c r="D665" s="1" t="s">
        <v>1725</v>
      </c>
      <c r="E665" s="3">
        <v>26.177777777777777</v>
      </c>
      <c r="F665" s="3">
        <f t="shared" si="32"/>
        <v>146.35833333333335</v>
      </c>
      <c r="G665" s="3">
        <f>SUM(Table39[[#This Row],[RN Hours Contract (W/ Admin, DON)]], Table39[[#This Row],[LPN Contract Hours (w/ Admin)]], Table39[[#This Row],[CNA/NA/Med Aide Contract Hours]])</f>
        <v>0</v>
      </c>
      <c r="H665" s="4">
        <f>Table39[[#This Row],[Total Contract Hours]]/Table39[[#This Row],[Total Hours Nurse Staffing]]</f>
        <v>0</v>
      </c>
      <c r="I665" s="3">
        <f>SUM(Table39[[#This Row],[RN Hours]], Table39[[#This Row],[RN Admin Hours]], Table39[[#This Row],[RN DON Hours]])</f>
        <v>40.405555555555559</v>
      </c>
      <c r="J665" s="3">
        <f t="shared" si="30"/>
        <v>0</v>
      </c>
      <c r="K665" s="4">
        <f>Table39[[#This Row],[RN Hours Contract (W/ Admin, DON)]]/Table39[[#This Row],[RN Hours (w/ Admin, DON)]]</f>
        <v>0</v>
      </c>
      <c r="L665" s="3">
        <v>24.511111111111113</v>
      </c>
      <c r="M665" s="3">
        <v>0</v>
      </c>
      <c r="N665" s="4">
        <f>Table39[[#This Row],[RN Hours Contract]]/Table39[[#This Row],[RN Hours]]</f>
        <v>0</v>
      </c>
      <c r="O665" s="3">
        <v>10.738888888888889</v>
      </c>
      <c r="P665" s="3">
        <v>0</v>
      </c>
      <c r="Q665" s="4">
        <f>Table39[[#This Row],[RN Admin Hours Contract]]/Table39[[#This Row],[RN Admin Hours]]</f>
        <v>0</v>
      </c>
      <c r="R665" s="3">
        <v>5.1555555555555559</v>
      </c>
      <c r="S665" s="3">
        <v>0</v>
      </c>
      <c r="T665" s="4">
        <f>Table39[[#This Row],[RN DON Hours Contract]]/Table39[[#This Row],[RN DON Hours]]</f>
        <v>0</v>
      </c>
      <c r="U665" s="3">
        <f>SUM(Table39[[#This Row],[LPN Hours]], Table39[[#This Row],[LPN Admin Hours]])</f>
        <v>41.269444444444446</v>
      </c>
      <c r="V665" s="3">
        <f>Table39[[#This Row],[LPN Hours Contract]]+Table39[[#This Row],[LPN Admin Hours Contract]]</f>
        <v>0</v>
      </c>
      <c r="W665" s="4">
        <f t="shared" si="31"/>
        <v>0</v>
      </c>
      <c r="X665" s="3">
        <v>41.269444444444446</v>
      </c>
      <c r="Y665" s="3">
        <v>0</v>
      </c>
      <c r="Z665" s="4">
        <f>Table39[[#This Row],[LPN Hours Contract]]/Table39[[#This Row],[LPN Hours]]</f>
        <v>0</v>
      </c>
      <c r="AA665" s="3">
        <v>0</v>
      </c>
      <c r="AB665" s="3">
        <v>0</v>
      </c>
      <c r="AC665" s="4">
        <v>0</v>
      </c>
      <c r="AD665" s="3">
        <f>SUM(Table39[[#This Row],[CNA Hours]], Table39[[#This Row],[NA in Training Hours]], Table39[[#This Row],[Med Aide/Tech Hours]])</f>
        <v>64.683333333333337</v>
      </c>
      <c r="AE665" s="3">
        <f>SUM(Table39[[#This Row],[CNA Hours Contract]], Table39[[#This Row],[NA in Training Hours Contract]], Table39[[#This Row],[Med Aide/Tech Hours Contract]])</f>
        <v>0</v>
      </c>
      <c r="AF665" s="4">
        <f>Table39[[#This Row],[CNA/NA/Med Aide Contract Hours]]/Table39[[#This Row],[Total CNA, NA in Training, Med Aide/Tech Hours]]</f>
        <v>0</v>
      </c>
      <c r="AG665" s="3">
        <v>64.683333333333337</v>
      </c>
      <c r="AH665" s="3">
        <v>0</v>
      </c>
      <c r="AI665" s="4">
        <f>Table39[[#This Row],[CNA Hours Contract]]/Table39[[#This Row],[CNA Hours]]</f>
        <v>0</v>
      </c>
      <c r="AJ665" s="3">
        <v>0</v>
      </c>
      <c r="AK665" s="3">
        <v>0</v>
      </c>
      <c r="AL665" s="4">
        <v>0</v>
      </c>
      <c r="AM665" s="3">
        <v>0</v>
      </c>
      <c r="AN665" s="3">
        <v>0</v>
      </c>
      <c r="AO665" s="4">
        <v>0</v>
      </c>
      <c r="AP665" s="1" t="s">
        <v>663</v>
      </c>
      <c r="AQ665" s="1">
        <v>3</v>
      </c>
    </row>
    <row r="666" spans="1:43" x14ac:dyDescent="0.2">
      <c r="A666" s="1" t="s">
        <v>681</v>
      </c>
      <c r="B666" s="1" t="s">
        <v>1347</v>
      </c>
      <c r="C666" s="1" t="s">
        <v>1364</v>
      </c>
      <c r="D666" s="1" t="s">
        <v>1703</v>
      </c>
      <c r="E666" s="3">
        <v>53.722222222222221</v>
      </c>
      <c r="F666" s="3">
        <f t="shared" si="32"/>
        <v>202.42777777777778</v>
      </c>
      <c r="G666" s="3">
        <f>SUM(Table39[[#This Row],[RN Hours Contract (W/ Admin, DON)]], Table39[[#This Row],[LPN Contract Hours (w/ Admin)]], Table39[[#This Row],[CNA/NA/Med Aide Contract Hours]])</f>
        <v>53.488888888888887</v>
      </c>
      <c r="H666" s="4">
        <f>Table39[[#This Row],[Total Contract Hours]]/Table39[[#This Row],[Total Hours Nurse Staffing]]</f>
        <v>0.26423690205011391</v>
      </c>
      <c r="I666" s="3">
        <f>SUM(Table39[[#This Row],[RN Hours]], Table39[[#This Row],[RN Admin Hours]], Table39[[#This Row],[RN DON Hours]])</f>
        <v>39.958333333333336</v>
      </c>
      <c r="J666" s="3">
        <f t="shared" si="30"/>
        <v>0</v>
      </c>
      <c r="K666" s="4">
        <f>Table39[[#This Row],[RN Hours Contract (W/ Admin, DON)]]/Table39[[#This Row],[RN Hours (w/ Admin, DON)]]</f>
        <v>0</v>
      </c>
      <c r="L666" s="3">
        <v>31.011111111111113</v>
      </c>
      <c r="M666" s="3">
        <v>0</v>
      </c>
      <c r="N666" s="4">
        <f>Table39[[#This Row],[RN Hours Contract]]/Table39[[#This Row],[RN Hours]]</f>
        <v>0</v>
      </c>
      <c r="O666" s="3">
        <v>3.2833333333333332</v>
      </c>
      <c r="P666" s="3">
        <v>0</v>
      </c>
      <c r="Q666" s="4">
        <f>Table39[[#This Row],[RN Admin Hours Contract]]/Table39[[#This Row],[RN Admin Hours]]</f>
        <v>0</v>
      </c>
      <c r="R666" s="3">
        <v>5.6638888888888888</v>
      </c>
      <c r="S666" s="3">
        <v>0</v>
      </c>
      <c r="T666" s="4">
        <f>Table39[[#This Row],[RN DON Hours Contract]]/Table39[[#This Row],[RN DON Hours]]</f>
        <v>0</v>
      </c>
      <c r="U666" s="3">
        <f>SUM(Table39[[#This Row],[LPN Hours]], Table39[[#This Row],[LPN Admin Hours]])</f>
        <v>53.761111111111113</v>
      </c>
      <c r="V666" s="3">
        <f>Table39[[#This Row],[LPN Hours Contract]]+Table39[[#This Row],[LPN Admin Hours Contract]]</f>
        <v>13.061111111111112</v>
      </c>
      <c r="W666" s="4">
        <f t="shared" si="31"/>
        <v>0.24294719437842308</v>
      </c>
      <c r="X666" s="3">
        <v>46.030555555555559</v>
      </c>
      <c r="Y666" s="3">
        <v>13.061111111111112</v>
      </c>
      <c r="Z666" s="4">
        <f>Table39[[#This Row],[LPN Hours Contract]]/Table39[[#This Row],[LPN Hours]]</f>
        <v>0.2837487176392493</v>
      </c>
      <c r="AA666" s="3">
        <v>7.7305555555555552</v>
      </c>
      <c r="AB666" s="3">
        <v>0</v>
      </c>
      <c r="AC666" s="4">
        <f>Table39[[#This Row],[LPN Admin Hours Contract]]/Table39[[#This Row],[LPN Admin Hours]]</f>
        <v>0</v>
      </c>
      <c r="AD666" s="3">
        <f>SUM(Table39[[#This Row],[CNA Hours]], Table39[[#This Row],[NA in Training Hours]], Table39[[#This Row],[Med Aide/Tech Hours]])</f>
        <v>108.70833333333333</v>
      </c>
      <c r="AE666" s="3">
        <f>SUM(Table39[[#This Row],[CNA Hours Contract]], Table39[[#This Row],[NA in Training Hours Contract]], Table39[[#This Row],[Med Aide/Tech Hours Contract]])</f>
        <v>40.427777777777777</v>
      </c>
      <c r="AF666" s="4">
        <f>Table39[[#This Row],[CNA/NA/Med Aide Contract Hours]]/Table39[[#This Row],[Total CNA, NA in Training, Med Aide/Tech Hours]]</f>
        <v>0.37189216813593973</v>
      </c>
      <c r="AG666" s="3">
        <v>108.70833333333333</v>
      </c>
      <c r="AH666" s="3">
        <v>40.427777777777777</v>
      </c>
      <c r="AI666" s="4">
        <f>Table39[[#This Row],[CNA Hours Contract]]/Table39[[#This Row],[CNA Hours]]</f>
        <v>0.37189216813593973</v>
      </c>
      <c r="AJ666" s="3">
        <v>0</v>
      </c>
      <c r="AK666" s="3">
        <v>0</v>
      </c>
      <c r="AL666" s="4">
        <v>0</v>
      </c>
      <c r="AM666" s="3">
        <v>0</v>
      </c>
      <c r="AN666" s="3">
        <v>0</v>
      </c>
      <c r="AO666" s="4">
        <v>0</v>
      </c>
      <c r="AP666" s="1" t="s">
        <v>664</v>
      </c>
      <c r="AQ666" s="1">
        <v>3</v>
      </c>
    </row>
    <row r="667" spans="1:43" x14ac:dyDescent="0.2">
      <c r="A667" s="1" t="s">
        <v>681</v>
      </c>
      <c r="B667" s="1" t="s">
        <v>1348</v>
      </c>
      <c r="C667" s="1" t="s">
        <v>1371</v>
      </c>
      <c r="D667" s="1" t="s">
        <v>1721</v>
      </c>
      <c r="E667" s="3">
        <v>20.8</v>
      </c>
      <c r="F667" s="3">
        <f t="shared" si="32"/>
        <v>98.918222222222226</v>
      </c>
      <c r="G667" s="3">
        <f>SUM(Table39[[#This Row],[RN Hours Contract (W/ Admin, DON)]], Table39[[#This Row],[LPN Contract Hours (w/ Admin)]], Table39[[#This Row],[CNA/NA/Med Aide Contract Hours]])</f>
        <v>0</v>
      </c>
      <c r="H667" s="4">
        <f>Table39[[#This Row],[Total Contract Hours]]/Table39[[#This Row],[Total Hours Nurse Staffing]]</f>
        <v>0</v>
      </c>
      <c r="I667" s="3">
        <f>SUM(Table39[[#This Row],[RN Hours]], Table39[[#This Row],[RN Admin Hours]], Table39[[#This Row],[RN DON Hours]])</f>
        <v>28.008333333333333</v>
      </c>
      <c r="J667" s="3">
        <f t="shared" si="30"/>
        <v>0</v>
      </c>
      <c r="K667" s="4">
        <f>Table39[[#This Row],[RN Hours Contract (W/ Admin, DON)]]/Table39[[#This Row],[RN Hours (w/ Admin, DON)]]</f>
        <v>0</v>
      </c>
      <c r="L667" s="3">
        <v>22.18611111111111</v>
      </c>
      <c r="M667" s="3">
        <v>0</v>
      </c>
      <c r="N667" s="4">
        <f>Table39[[#This Row],[RN Hours Contract]]/Table39[[#This Row],[RN Hours]]</f>
        <v>0</v>
      </c>
      <c r="O667" s="3">
        <v>0.13333333333333333</v>
      </c>
      <c r="P667" s="3">
        <v>0</v>
      </c>
      <c r="Q667" s="4">
        <f>Table39[[#This Row],[RN Admin Hours Contract]]/Table39[[#This Row],[RN Admin Hours]]</f>
        <v>0</v>
      </c>
      <c r="R667" s="3">
        <v>5.6888888888888891</v>
      </c>
      <c r="S667" s="3">
        <v>0</v>
      </c>
      <c r="T667" s="4">
        <f>Table39[[#This Row],[RN DON Hours Contract]]/Table39[[#This Row],[RN DON Hours]]</f>
        <v>0</v>
      </c>
      <c r="U667" s="3">
        <f>SUM(Table39[[#This Row],[LPN Hours]], Table39[[#This Row],[LPN Admin Hours]])</f>
        <v>35.362777777777779</v>
      </c>
      <c r="V667" s="3">
        <f>Table39[[#This Row],[LPN Hours Contract]]+Table39[[#This Row],[LPN Admin Hours Contract]]</f>
        <v>0</v>
      </c>
      <c r="W667" s="4">
        <f t="shared" si="31"/>
        <v>0</v>
      </c>
      <c r="X667" s="3">
        <v>28.626888888888889</v>
      </c>
      <c r="Y667" s="3">
        <v>0</v>
      </c>
      <c r="Z667" s="4">
        <f>Table39[[#This Row],[LPN Hours Contract]]/Table39[[#This Row],[LPN Hours]]</f>
        <v>0</v>
      </c>
      <c r="AA667" s="3">
        <v>6.7358888888888888</v>
      </c>
      <c r="AB667" s="3">
        <v>0</v>
      </c>
      <c r="AC667" s="4">
        <f>Table39[[#This Row],[LPN Admin Hours Contract]]/Table39[[#This Row],[LPN Admin Hours]]</f>
        <v>0</v>
      </c>
      <c r="AD667" s="3">
        <f>SUM(Table39[[#This Row],[CNA Hours]], Table39[[#This Row],[NA in Training Hours]], Table39[[#This Row],[Med Aide/Tech Hours]])</f>
        <v>35.547111111111107</v>
      </c>
      <c r="AE667" s="3">
        <f>SUM(Table39[[#This Row],[CNA Hours Contract]], Table39[[#This Row],[NA in Training Hours Contract]], Table39[[#This Row],[Med Aide/Tech Hours Contract]])</f>
        <v>0</v>
      </c>
      <c r="AF667" s="4">
        <f>Table39[[#This Row],[CNA/NA/Med Aide Contract Hours]]/Table39[[#This Row],[Total CNA, NA in Training, Med Aide/Tech Hours]]</f>
        <v>0</v>
      </c>
      <c r="AG667" s="3">
        <v>35.547111111111107</v>
      </c>
      <c r="AH667" s="3">
        <v>0</v>
      </c>
      <c r="AI667" s="4">
        <f>Table39[[#This Row],[CNA Hours Contract]]/Table39[[#This Row],[CNA Hours]]</f>
        <v>0</v>
      </c>
      <c r="AJ667" s="3">
        <v>0</v>
      </c>
      <c r="AK667" s="3">
        <v>0</v>
      </c>
      <c r="AL667" s="4">
        <v>0</v>
      </c>
      <c r="AM667" s="3">
        <v>0</v>
      </c>
      <c r="AN667" s="3">
        <v>0</v>
      </c>
      <c r="AO667" s="4">
        <v>0</v>
      </c>
      <c r="AP667" s="1" t="s">
        <v>665</v>
      </c>
      <c r="AQ667" s="1">
        <v>3</v>
      </c>
    </row>
    <row r="668" spans="1:43" x14ac:dyDescent="0.2">
      <c r="A668" s="1" t="s">
        <v>681</v>
      </c>
      <c r="B668" s="1" t="s">
        <v>1349</v>
      </c>
      <c r="C668" s="1" t="s">
        <v>1381</v>
      </c>
      <c r="D668" s="1" t="s">
        <v>1714</v>
      </c>
      <c r="E668" s="3">
        <v>18.866666666666667</v>
      </c>
      <c r="F668" s="3">
        <f t="shared" si="32"/>
        <v>119.56111111111112</v>
      </c>
      <c r="G668" s="3">
        <f>SUM(Table39[[#This Row],[RN Hours Contract (W/ Admin, DON)]], Table39[[#This Row],[LPN Contract Hours (w/ Admin)]], Table39[[#This Row],[CNA/NA/Med Aide Contract Hours]])</f>
        <v>40.11944444444444</v>
      </c>
      <c r="H668" s="4">
        <f>Table39[[#This Row],[Total Contract Hours]]/Table39[[#This Row],[Total Hours Nurse Staffing]]</f>
        <v>0.33555596858882014</v>
      </c>
      <c r="I668" s="3">
        <f>SUM(Table39[[#This Row],[RN Hours]], Table39[[#This Row],[RN Admin Hours]], Table39[[#This Row],[RN DON Hours]])</f>
        <v>41.366666666666667</v>
      </c>
      <c r="J668" s="3">
        <f t="shared" si="30"/>
        <v>12.516666666666666</v>
      </c>
      <c r="K668" s="4">
        <f>Table39[[#This Row],[RN Hours Contract (W/ Admin, DON)]]/Table39[[#This Row],[RN Hours (w/ Admin, DON)]]</f>
        <v>0.30257856567284447</v>
      </c>
      <c r="L668" s="3">
        <v>35.108333333333334</v>
      </c>
      <c r="M668" s="3">
        <v>9.6361111111111111</v>
      </c>
      <c r="N668" s="4">
        <f>Table39[[#This Row],[RN Hours Contract]]/Table39[[#This Row],[RN Hours]]</f>
        <v>0.27446791676556687</v>
      </c>
      <c r="O668" s="3">
        <v>2.911111111111111</v>
      </c>
      <c r="P668" s="3">
        <v>2.8805555555555555</v>
      </c>
      <c r="Q668" s="4">
        <f>Table39[[#This Row],[RN Admin Hours Contract]]/Table39[[#This Row],[RN Admin Hours]]</f>
        <v>0.98950381679389321</v>
      </c>
      <c r="R668" s="3">
        <v>3.3472222222222223</v>
      </c>
      <c r="S668" s="3">
        <v>0</v>
      </c>
      <c r="T668" s="4">
        <f>Table39[[#This Row],[RN DON Hours Contract]]/Table39[[#This Row],[RN DON Hours]]</f>
        <v>0</v>
      </c>
      <c r="U668" s="3">
        <f>SUM(Table39[[#This Row],[LPN Hours]], Table39[[#This Row],[LPN Admin Hours]])</f>
        <v>22.122222222222224</v>
      </c>
      <c r="V668" s="3">
        <f>Table39[[#This Row],[LPN Hours Contract]]+Table39[[#This Row],[LPN Admin Hours Contract]]</f>
        <v>4.2666666666666666</v>
      </c>
      <c r="W668" s="4">
        <f t="shared" si="31"/>
        <v>0.19286790557508787</v>
      </c>
      <c r="X668" s="3">
        <v>22.122222222222224</v>
      </c>
      <c r="Y668" s="3">
        <v>4.2666666666666666</v>
      </c>
      <c r="Z668" s="4">
        <f>Table39[[#This Row],[LPN Hours Contract]]/Table39[[#This Row],[LPN Hours]]</f>
        <v>0.19286790557508787</v>
      </c>
      <c r="AA668" s="3">
        <v>0</v>
      </c>
      <c r="AB668" s="3">
        <v>0</v>
      </c>
      <c r="AC668" s="4">
        <v>0</v>
      </c>
      <c r="AD668" s="3">
        <f>SUM(Table39[[#This Row],[CNA Hours]], Table39[[#This Row],[NA in Training Hours]], Table39[[#This Row],[Med Aide/Tech Hours]])</f>
        <v>56.072222222222223</v>
      </c>
      <c r="AE668" s="3">
        <f>SUM(Table39[[#This Row],[CNA Hours Contract]], Table39[[#This Row],[NA in Training Hours Contract]], Table39[[#This Row],[Med Aide/Tech Hours Contract]])</f>
        <v>23.336111111111112</v>
      </c>
      <c r="AF668" s="4">
        <f>Table39[[#This Row],[CNA/NA/Med Aide Contract Hours]]/Table39[[#This Row],[Total CNA, NA in Training, Med Aide/Tech Hours]]</f>
        <v>0.41617953036758148</v>
      </c>
      <c r="AG668" s="3">
        <v>56.072222222222223</v>
      </c>
      <c r="AH668" s="3">
        <v>23.336111111111112</v>
      </c>
      <c r="AI668" s="4">
        <f>Table39[[#This Row],[CNA Hours Contract]]/Table39[[#This Row],[CNA Hours]]</f>
        <v>0.41617953036758148</v>
      </c>
      <c r="AJ668" s="3">
        <v>0</v>
      </c>
      <c r="AK668" s="3">
        <v>0</v>
      </c>
      <c r="AL668" s="4">
        <v>0</v>
      </c>
      <c r="AM668" s="3">
        <v>0</v>
      </c>
      <c r="AN668" s="3">
        <v>0</v>
      </c>
      <c r="AO668" s="4">
        <v>0</v>
      </c>
      <c r="AP668" s="1" t="s">
        <v>666</v>
      </c>
      <c r="AQ668" s="1">
        <v>3</v>
      </c>
    </row>
    <row r="669" spans="1:43" x14ac:dyDescent="0.2">
      <c r="A669" s="1" t="s">
        <v>681</v>
      </c>
      <c r="B669" s="1" t="s">
        <v>1350</v>
      </c>
      <c r="C669" s="1" t="s">
        <v>1443</v>
      </c>
      <c r="D669" s="1" t="s">
        <v>1727</v>
      </c>
      <c r="E669" s="3">
        <v>37.68888888888889</v>
      </c>
      <c r="F669" s="3">
        <f t="shared" si="32"/>
        <v>223.04999999999998</v>
      </c>
      <c r="G669" s="3">
        <f>SUM(Table39[[#This Row],[RN Hours Contract (W/ Admin, DON)]], Table39[[#This Row],[LPN Contract Hours (w/ Admin)]], Table39[[#This Row],[CNA/NA/Med Aide Contract Hours]])</f>
        <v>37.272222222222219</v>
      </c>
      <c r="H669" s="4">
        <f>Table39[[#This Row],[Total Contract Hours]]/Table39[[#This Row],[Total Hours Nurse Staffing]]</f>
        <v>0.16710254302722358</v>
      </c>
      <c r="I669" s="3">
        <f>SUM(Table39[[#This Row],[RN Hours]], Table39[[#This Row],[RN Admin Hours]], Table39[[#This Row],[RN DON Hours]])</f>
        <v>68.349999999999994</v>
      </c>
      <c r="J669" s="3">
        <f t="shared" si="30"/>
        <v>10.944444444444445</v>
      </c>
      <c r="K669" s="4">
        <f>Table39[[#This Row],[RN Hours Contract (W/ Admin, DON)]]/Table39[[#This Row],[RN Hours (w/ Admin, DON)]]</f>
        <v>0.16012354710233279</v>
      </c>
      <c r="L669" s="3">
        <v>46.694444444444443</v>
      </c>
      <c r="M669" s="3">
        <v>10.944444444444445</v>
      </c>
      <c r="N669" s="4">
        <f>Table39[[#This Row],[RN Hours Contract]]/Table39[[#This Row],[RN Hours]]</f>
        <v>0.23438429506246283</v>
      </c>
      <c r="O669" s="3">
        <v>16.572222222222223</v>
      </c>
      <c r="P669" s="3">
        <v>0</v>
      </c>
      <c r="Q669" s="4">
        <f>Table39[[#This Row],[RN Admin Hours Contract]]/Table39[[#This Row],[RN Admin Hours]]</f>
        <v>0</v>
      </c>
      <c r="R669" s="3">
        <v>5.083333333333333</v>
      </c>
      <c r="S669" s="3">
        <v>0</v>
      </c>
      <c r="T669" s="4">
        <f>Table39[[#This Row],[RN DON Hours Contract]]/Table39[[#This Row],[RN DON Hours]]</f>
        <v>0</v>
      </c>
      <c r="U669" s="3">
        <f>SUM(Table39[[#This Row],[LPN Hours]], Table39[[#This Row],[LPN Admin Hours]])</f>
        <v>51.475000000000001</v>
      </c>
      <c r="V669" s="3">
        <f>Table39[[#This Row],[LPN Hours Contract]]+Table39[[#This Row],[LPN Admin Hours Contract]]</f>
        <v>14.052777777777777</v>
      </c>
      <c r="W669" s="4">
        <f t="shared" si="31"/>
        <v>0.27300199665425501</v>
      </c>
      <c r="X669" s="3">
        <v>51.475000000000001</v>
      </c>
      <c r="Y669" s="3">
        <v>14.052777777777777</v>
      </c>
      <c r="Z669" s="4">
        <f>Table39[[#This Row],[LPN Hours Contract]]/Table39[[#This Row],[LPN Hours]]</f>
        <v>0.27300199665425501</v>
      </c>
      <c r="AA669" s="3">
        <v>0</v>
      </c>
      <c r="AB669" s="3">
        <v>0</v>
      </c>
      <c r="AC669" s="4">
        <v>0</v>
      </c>
      <c r="AD669" s="3">
        <f>SUM(Table39[[#This Row],[CNA Hours]], Table39[[#This Row],[NA in Training Hours]], Table39[[#This Row],[Med Aide/Tech Hours]])</f>
        <v>103.22499999999999</v>
      </c>
      <c r="AE669" s="3">
        <f>SUM(Table39[[#This Row],[CNA Hours Contract]], Table39[[#This Row],[NA in Training Hours Contract]], Table39[[#This Row],[Med Aide/Tech Hours Contract]])</f>
        <v>12.275</v>
      </c>
      <c r="AF669" s="4">
        <f>Table39[[#This Row],[CNA/NA/Med Aide Contract Hours]]/Table39[[#This Row],[Total CNA, NA in Training, Med Aide/Tech Hours]]</f>
        <v>0.11891499152337129</v>
      </c>
      <c r="AG669" s="3">
        <v>103.22499999999999</v>
      </c>
      <c r="AH669" s="3">
        <v>12.275</v>
      </c>
      <c r="AI669" s="4">
        <f>Table39[[#This Row],[CNA Hours Contract]]/Table39[[#This Row],[CNA Hours]]</f>
        <v>0.11891499152337129</v>
      </c>
      <c r="AJ669" s="3">
        <v>0</v>
      </c>
      <c r="AK669" s="3">
        <v>0</v>
      </c>
      <c r="AL669" s="4">
        <v>0</v>
      </c>
      <c r="AM669" s="3">
        <v>0</v>
      </c>
      <c r="AN669" s="3">
        <v>0</v>
      </c>
      <c r="AO669" s="4">
        <v>0</v>
      </c>
      <c r="AP669" s="1" t="s">
        <v>667</v>
      </c>
      <c r="AQ669" s="1">
        <v>3</v>
      </c>
    </row>
    <row r="670" spans="1:43" x14ac:dyDescent="0.2">
      <c r="A670" s="1" t="s">
        <v>681</v>
      </c>
      <c r="B670" s="1" t="s">
        <v>1351</v>
      </c>
      <c r="C670" s="1" t="s">
        <v>1467</v>
      </c>
      <c r="D670" s="1" t="s">
        <v>1721</v>
      </c>
      <c r="E670" s="3">
        <v>5.5</v>
      </c>
      <c r="F670" s="3">
        <f t="shared" si="32"/>
        <v>31.741666666666667</v>
      </c>
      <c r="G670" s="3">
        <f>SUM(Table39[[#This Row],[RN Hours Contract (W/ Admin, DON)]], Table39[[#This Row],[LPN Contract Hours (w/ Admin)]], Table39[[#This Row],[CNA/NA/Med Aide Contract Hours]])</f>
        <v>0</v>
      </c>
      <c r="H670" s="4">
        <f>Table39[[#This Row],[Total Contract Hours]]/Table39[[#This Row],[Total Hours Nurse Staffing]]</f>
        <v>0</v>
      </c>
      <c r="I670" s="3">
        <f>SUM(Table39[[#This Row],[RN Hours]], Table39[[#This Row],[RN Admin Hours]], Table39[[#This Row],[RN DON Hours]])</f>
        <v>9.8194444444444446</v>
      </c>
      <c r="J670" s="3">
        <f t="shared" si="30"/>
        <v>0</v>
      </c>
      <c r="K670" s="4">
        <f>Table39[[#This Row],[RN Hours Contract (W/ Admin, DON)]]/Table39[[#This Row],[RN Hours (w/ Admin, DON)]]</f>
        <v>0</v>
      </c>
      <c r="L670" s="3">
        <v>7.2416666666666663</v>
      </c>
      <c r="M670" s="3">
        <v>0</v>
      </c>
      <c r="N670" s="4">
        <f>Table39[[#This Row],[RN Hours Contract]]/Table39[[#This Row],[RN Hours]]</f>
        <v>0</v>
      </c>
      <c r="O670" s="3">
        <v>2.5777777777777779</v>
      </c>
      <c r="P670" s="3">
        <v>0</v>
      </c>
      <c r="Q670" s="4">
        <f>Table39[[#This Row],[RN Admin Hours Contract]]/Table39[[#This Row],[RN Admin Hours]]</f>
        <v>0</v>
      </c>
      <c r="R670" s="3">
        <v>0</v>
      </c>
      <c r="S670" s="3">
        <v>0</v>
      </c>
      <c r="T670" s="4">
        <v>0</v>
      </c>
      <c r="U670" s="3">
        <f>SUM(Table39[[#This Row],[LPN Hours]], Table39[[#This Row],[LPN Admin Hours]])</f>
        <v>8.219444444444445</v>
      </c>
      <c r="V670" s="3">
        <f>Table39[[#This Row],[LPN Hours Contract]]+Table39[[#This Row],[LPN Admin Hours Contract]]</f>
        <v>0</v>
      </c>
      <c r="W670" s="4">
        <f t="shared" si="31"/>
        <v>0</v>
      </c>
      <c r="X670" s="3">
        <v>5.552777777777778</v>
      </c>
      <c r="Y670" s="3">
        <v>0</v>
      </c>
      <c r="Z670" s="4">
        <f>Table39[[#This Row],[LPN Hours Contract]]/Table39[[#This Row],[LPN Hours]]</f>
        <v>0</v>
      </c>
      <c r="AA670" s="3">
        <v>2.6666666666666665</v>
      </c>
      <c r="AB670" s="3">
        <v>0</v>
      </c>
      <c r="AC670" s="4">
        <f>Table39[[#This Row],[LPN Admin Hours Contract]]/Table39[[#This Row],[LPN Admin Hours]]</f>
        <v>0</v>
      </c>
      <c r="AD670" s="3">
        <f>SUM(Table39[[#This Row],[CNA Hours]], Table39[[#This Row],[NA in Training Hours]], Table39[[#This Row],[Med Aide/Tech Hours]])</f>
        <v>13.702777777777778</v>
      </c>
      <c r="AE670" s="3">
        <f>SUM(Table39[[#This Row],[CNA Hours Contract]], Table39[[#This Row],[NA in Training Hours Contract]], Table39[[#This Row],[Med Aide/Tech Hours Contract]])</f>
        <v>0</v>
      </c>
      <c r="AF670" s="4">
        <f>Table39[[#This Row],[CNA/NA/Med Aide Contract Hours]]/Table39[[#This Row],[Total CNA, NA in Training, Med Aide/Tech Hours]]</f>
        <v>0</v>
      </c>
      <c r="AG670" s="3">
        <v>13.702777777777778</v>
      </c>
      <c r="AH670" s="3">
        <v>0</v>
      </c>
      <c r="AI670" s="4">
        <f>Table39[[#This Row],[CNA Hours Contract]]/Table39[[#This Row],[CNA Hours]]</f>
        <v>0</v>
      </c>
      <c r="AJ670" s="3">
        <v>0</v>
      </c>
      <c r="AK670" s="3">
        <v>0</v>
      </c>
      <c r="AL670" s="4">
        <v>0</v>
      </c>
      <c r="AM670" s="3">
        <v>0</v>
      </c>
      <c r="AN670" s="3">
        <v>0</v>
      </c>
      <c r="AO670" s="4">
        <v>0</v>
      </c>
      <c r="AP670" s="1" t="s">
        <v>668</v>
      </c>
      <c r="AQ670" s="1">
        <v>3</v>
      </c>
    </row>
    <row r="671" spans="1:43" x14ac:dyDescent="0.2">
      <c r="A671" s="1" t="s">
        <v>681</v>
      </c>
      <c r="B671" s="1" t="s">
        <v>1352</v>
      </c>
      <c r="C671" s="1" t="s">
        <v>1443</v>
      </c>
      <c r="D671" s="1" t="s">
        <v>1727</v>
      </c>
      <c r="E671" s="3">
        <v>50.388888888888886</v>
      </c>
      <c r="F671" s="3">
        <f t="shared" si="32"/>
        <v>278.27100000000002</v>
      </c>
      <c r="G671" s="3">
        <f>SUM(Table39[[#This Row],[RN Hours Contract (W/ Admin, DON)]], Table39[[#This Row],[LPN Contract Hours (w/ Admin)]], Table39[[#This Row],[CNA/NA/Med Aide Contract Hours]])</f>
        <v>27.698999999999998</v>
      </c>
      <c r="H671" s="4">
        <f>Table39[[#This Row],[Total Contract Hours]]/Table39[[#This Row],[Total Hours Nurse Staffing]]</f>
        <v>9.9539657384348335E-2</v>
      </c>
      <c r="I671" s="3">
        <f>SUM(Table39[[#This Row],[RN Hours]], Table39[[#This Row],[RN Admin Hours]], Table39[[#This Row],[RN DON Hours]])</f>
        <v>52.389555555555553</v>
      </c>
      <c r="J671" s="3">
        <f t="shared" si="30"/>
        <v>13.492555555555555</v>
      </c>
      <c r="K671" s="4">
        <f>Table39[[#This Row],[RN Hours Contract (W/ Admin, DON)]]/Table39[[#This Row],[RN Hours (w/ Admin, DON)]]</f>
        <v>0.25754285205278404</v>
      </c>
      <c r="L671" s="3">
        <v>37.154777777777774</v>
      </c>
      <c r="M671" s="3">
        <v>13.492555555555555</v>
      </c>
      <c r="N671" s="4">
        <f>Table39[[#This Row],[RN Hours Contract]]/Table39[[#This Row],[RN Hours]]</f>
        <v>0.36314456343284701</v>
      </c>
      <c r="O671" s="3">
        <v>9.812555555555555</v>
      </c>
      <c r="P671" s="3">
        <v>0</v>
      </c>
      <c r="Q671" s="4">
        <f>Table39[[#This Row],[RN Admin Hours Contract]]/Table39[[#This Row],[RN Admin Hours]]</f>
        <v>0</v>
      </c>
      <c r="R671" s="3">
        <v>5.4222222222222225</v>
      </c>
      <c r="S671" s="3">
        <v>0</v>
      </c>
      <c r="T671" s="4">
        <f>Table39[[#This Row],[RN DON Hours Contract]]/Table39[[#This Row],[RN DON Hours]]</f>
        <v>0</v>
      </c>
      <c r="U671" s="3">
        <f>SUM(Table39[[#This Row],[LPN Hours]], Table39[[#This Row],[LPN Admin Hours]])</f>
        <v>108.82255555555555</v>
      </c>
      <c r="V671" s="3">
        <f>Table39[[#This Row],[LPN Hours Contract]]+Table39[[#This Row],[LPN Admin Hours Contract]]</f>
        <v>5.8392222222222232</v>
      </c>
      <c r="W671" s="4">
        <f t="shared" si="31"/>
        <v>5.3658197902191444E-2</v>
      </c>
      <c r="X671" s="3">
        <v>99.467555555555549</v>
      </c>
      <c r="Y671" s="3">
        <v>5.8392222222222232</v>
      </c>
      <c r="Z671" s="4">
        <f>Table39[[#This Row],[LPN Hours Contract]]/Table39[[#This Row],[LPN Hours]]</f>
        <v>5.8704792629199039E-2</v>
      </c>
      <c r="AA671" s="3">
        <v>9.3550000000000004</v>
      </c>
      <c r="AB671" s="3">
        <v>0</v>
      </c>
      <c r="AC671" s="4">
        <f>Table39[[#This Row],[LPN Admin Hours Contract]]/Table39[[#This Row],[LPN Admin Hours]]</f>
        <v>0</v>
      </c>
      <c r="AD671" s="3">
        <f>SUM(Table39[[#This Row],[CNA Hours]], Table39[[#This Row],[NA in Training Hours]], Table39[[#This Row],[Med Aide/Tech Hours]])</f>
        <v>117.05888888888889</v>
      </c>
      <c r="AE671" s="3">
        <f>SUM(Table39[[#This Row],[CNA Hours Contract]], Table39[[#This Row],[NA in Training Hours Contract]], Table39[[#This Row],[Med Aide/Tech Hours Contract]])</f>
        <v>8.3672222222222228</v>
      </c>
      <c r="AF671" s="4">
        <f>Table39[[#This Row],[CNA/NA/Med Aide Contract Hours]]/Table39[[#This Row],[Total CNA, NA in Training, Med Aide/Tech Hours]]</f>
        <v>7.1478742892940886E-2</v>
      </c>
      <c r="AG671" s="3">
        <v>117.05888888888889</v>
      </c>
      <c r="AH671" s="3">
        <v>8.3672222222222228</v>
      </c>
      <c r="AI671" s="4">
        <f>Table39[[#This Row],[CNA Hours Contract]]/Table39[[#This Row],[CNA Hours]]</f>
        <v>7.1478742892940886E-2</v>
      </c>
      <c r="AJ671" s="3">
        <v>0</v>
      </c>
      <c r="AK671" s="3">
        <v>0</v>
      </c>
      <c r="AL671" s="4">
        <v>0</v>
      </c>
      <c r="AM671" s="3">
        <v>0</v>
      </c>
      <c r="AN671" s="3">
        <v>0</v>
      </c>
      <c r="AO671" s="4">
        <v>0</v>
      </c>
      <c r="AP671" s="1" t="s">
        <v>669</v>
      </c>
      <c r="AQ671" s="1">
        <v>3</v>
      </c>
    </row>
    <row r="672" spans="1:43" x14ac:dyDescent="0.2">
      <c r="A672" s="1" t="s">
        <v>681</v>
      </c>
      <c r="B672" s="1" t="s">
        <v>1353</v>
      </c>
      <c r="C672" s="1" t="s">
        <v>1684</v>
      </c>
      <c r="D672" s="1" t="s">
        <v>1731</v>
      </c>
      <c r="E672" s="3">
        <v>102.57777777777778</v>
      </c>
      <c r="F672" s="3">
        <f t="shared" si="32"/>
        <v>599.01611111111117</v>
      </c>
      <c r="G672" s="3">
        <f>SUM(Table39[[#This Row],[RN Hours Contract (W/ Admin, DON)]], Table39[[#This Row],[LPN Contract Hours (w/ Admin)]], Table39[[#This Row],[CNA/NA/Med Aide Contract Hours]])</f>
        <v>151.05500000000001</v>
      </c>
      <c r="H672" s="4">
        <f>Table39[[#This Row],[Total Contract Hours]]/Table39[[#This Row],[Total Hours Nurse Staffing]]</f>
        <v>0.25217184846632762</v>
      </c>
      <c r="I672" s="3">
        <f>SUM(Table39[[#This Row],[RN Hours]], Table39[[#This Row],[RN Admin Hours]], Table39[[#This Row],[RN DON Hours]])</f>
        <v>210.49622222222223</v>
      </c>
      <c r="J672" s="3">
        <f t="shared" si="30"/>
        <v>20.096999999999994</v>
      </c>
      <c r="K672" s="4">
        <f>Table39[[#This Row],[RN Hours Contract (W/ Admin, DON)]]/Table39[[#This Row],[RN Hours (w/ Admin, DON)]]</f>
        <v>9.5474397534714234E-2</v>
      </c>
      <c r="L672" s="3">
        <v>178.64211111111112</v>
      </c>
      <c r="M672" s="3">
        <v>20.096999999999994</v>
      </c>
      <c r="N672" s="4">
        <f>Table39[[#This Row],[RN Hours Contract]]/Table39[[#This Row],[RN Hours]]</f>
        <v>0.11249867052623522</v>
      </c>
      <c r="O672" s="3">
        <v>26.209666666666667</v>
      </c>
      <c r="P672" s="3">
        <v>0</v>
      </c>
      <c r="Q672" s="4">
        <f>Table39[[#This Row],[RN Admin Hours Contract]]/Table39[[#This Row],[RN Admin Hours]]</f>
        <v>0</v>
      </c>
      <c r="R672" s="3">
        <v>5.6444444444444448</v>
      </c>
      <c r="S672" s="3">
        <v>0</v>
      </c>
      <c r="T672" s="4">
        <f>Table39[[#This Row],[RN DON Hours Contract]]/Table39[[#This Row],[RN DON Hours]]</f>
        <v>0</v>
      </c>
      <c r="U672" s="3">
        <f>SUM(Table39[[#This Row],[LPN Hours]], Table39[[#This Row],[LPN Admin Hours]])</f>
        <v>175.25777777777779</v>
      </c>
      <c r="V672" s="3">
        <f>Table39[[#This Row],[LPN Hours Contract]]+Table39[[#This Row],[LPN Admin Hours Contract]]</f>
        <v>48.815222222222218</v>
      </c>
      <c r="W672" s="4">
        <f t="shared" si="31"/>
        <v>0.27853384221337452</v>
      </c>
      <c r="X672" s="3">
        <v>141.44077777777778</v>
      </c>
      <c r="Y672" s="3">
        <v>48.815222222222218</v>
      </c>
      <c r="Z672" s="4">
        <f>Table39[[#This Row],[LPN Hours Contract]]/Table39[[#This Row],[LPN Hours]]</f>
        <v>0.34512834975297862</v>
      </c>
      <c r="AA672" s="3">
        <v>33.816999999999993</v>
      </c>
      <c r="AB672" s="3">
        <v>0</v>
      </c>
      <c r="AC672" s="4">
        <f>Table39[[#This Row],[LPN Admin Hours Contract]]/Table39[[#This Row],[LPN Admin Hours]]</f>
        <v>0</v>
      </c>
      <c r="AD672" s="3">
        <f>SUM(Table39[[#This Row],[CNA Hours]], Table39[[#This Row],[NA in Training Hours]], Table39[[#This Row],[Med Aide/Tech Hours]])</f>
        <v>213.26211111111112</v>
      </c>
      <c r="AE672" s="3">
        <f>SUM(Table39[[#This Row],[CNA Hours Contract]], Table39[[#This Row],[NA in Training Hours Contract]], Table39[[#This Row],[Med Aide/Tech Hours Contract]])</f>
        <v>82.142777777777809</v>
      </c>
      <c r="AF672" s="4">
        <f>Table39[[#This Row],[CNA/NA/Med Aide Contract Hours]]/Table39[[#This Row],[Total CNA, NA in Training, Med Aide/Tech Hours]]</f>
        <v>0.38517286239833204</v>
      </c>
      <c r="AG672" s="3">
        <v>209.74188888888889</v>
      </c>
      <c r="AH672" s="3">
        <v>82.142777777777809</v>
      </c>
      <c r="AI672" s="4">
        <f>Table39[[#This Row],[CNA Hours Contract]]/Table39[[#This Row],[CNA Hours]]</f>
        <v>0.3916374464487305</v>
      </c>
      <c r="AJ672" s="3">
        <v>3.5202222222222228</v>
      </c>
      <c r="AK672" s="3">
        <v>0</v>
      </c>
      <c r="AL672" s="4">
        <f>Table39[[#This Row],[NA in Training Hours Contract]]/Table39[[#This Row],[NA in Training Hours]]</f>
        <v>0</v>
      </c>
      <c r="AM672" s="3">
        <v>0</v>
      </c>
      <c r="AN672" s="3">
        <v>0</v>
      </c>
      <c r="AO672" s="4">
        <v>0</v>
      </c>
      <c r="AP672" s="1" t="s">
        <v>670</v>
      </c>
      <c r="AQ672" s="1">
        <v>3</v>
      </c>
    </row>
    <row r="673" spans="1:43" x14ac:dyDescent="0.2">
      <c r="A673" s="1" t="s">
        <v>681</v>
      </c>
      <c r="B673" s="1" t="s">
        <v>1354</v>
      </c>
      <c r="C673" s="1" t="s">
        <v>1463</v>
      </c>
      <c r="D673" s="1" t="s">
        <v>1689</v>
      </c>
      <c r="E673" s="3">
        <v>33.299999999999997</v>
      </c>
      <c r="F673" s="3">
        <f t="shared" si="32"/>
        <v>187.27777777777777</v>
      </c>
      <c r="G673" s="3">
        <f>SUM(Table39[[#This Row],[RN Hours Contract (W/ Admin, DON)]], Table39[[#This Row],[LPN Contract Hours (w/ Admin)]], Table39[[#This Row],[CNA/NA/Med Aide Contract Hours]])</f>
        <v>3.5111111111111111</v>
      </c>
      <c r="H673" s="4">
        <f>Table39[[#This Row],[Total Contract Hours]]/Table39[[#This Row],[Total Hours Nurse Staffing]]</f>
        <v>1.8748145950756454E-2</v>
      </c>
      <c r="I673" s="3">
        <f>SUM(Table39[[#This Row],[RN Hours]], Table39[[#This Row],[RN Admin Hours]], Table39[[#This Row],[RN DON Hours]])</f>
        <v>49.072222222222223</v>
      </c>
      <c r="J673" s="3">
        <f t="shared" si="30"/>
        <v>3.5111111111111111</v>
      </c>
      <c r="K673" s="4">
        <f>Table39[[#This Row],[RN Hours Contract (W/ Admin, DON)]]/Table39[[#This Row],[RN Hours (w/ Admin, DON)]]</f>
        <v>7.154986980640779E-2</v>
      </c>
      <c r="L673" s="3">
        <v>38.463888888888889</v>
      </c>
      <c r="M673" s="3">
        <v>3.5111111111111111</v>
      </c>
      <c r="N673" s="4">
        <f>Table39[[#This Row],[RN Hours Contract]]/Table39[[#This Row],[RN Hours]]</f>
        <v>9.1283310464360515E-2</v>
      </c>
      <c r="O673" s="3">
        <v>5.9194444444444443</v>
      </c>
      <c r="P673" s="3">
        <v>0</v>
      </c>
      <c r="Q673" s="4">
        <f>Table39[[#This Row],[RN Admin Hours Contract]]/Table39[[#This Row],[RN Admin Hours]]</f>
        <v>0</v>
      </c>
      <c r="R673" s="3">
        <v>4.6888888888888891</v>
      </c>
      <c r="S673" s="3">
        <v>0</v>
      </c>
      <c r="T673" s="4">
        <f>Table39[[#This Row],[RN DON Hours Contract]]/Table39[[#This Row],[RN DON Hours]]</f>
        <v>0</v>
      </c>
      <c r="U673" s="3">
        <f>SUM(Table39[[#This Row],[LPN Hours]], Table39[[#This Row],[LPN Admin Hours]])</f>
        <v>38.269444444444446</v>
      </c>
      <c r="V673" s="3">
        <f>Table39[[#This Row],[LPN Hours Contract]]+Table39[[#This Row],[LPN Admin Hours Contract]]</f>
        <v>0</v>
      </c>
      <c r="W673" s="4">
        <f t="shared" si="31"/>
        <v>0</v>
      </c>
      <c r="X673" s="3">
        <v>34.677777777777777</v>
      </c>
      <c r="Y673" s="3">
        <v>0</v>
      </c>
      <c r="Z673" s="4">
        <f>Table39[[#This Row],[LPN Hours Contract]]/Table39[[#This Row],[LPN Hours]]</f>
        <v>0</v>
      </c>
      <c r="AA673" s="3">
        <v>3.5916666666666668</v>
      </c>
      <c r="AB673" s="3">
        <v>0</v>
      </c>
      <c r="AC673" s="4">
        <f>Table39[[#This Row],[LPN Admin Hours Contract]]/Table39[[#This Row],[LPN Admin Hours]]</f>
        <v>0</v>
      </c>
      <c r="AD673" s="3">
        <f>SUM(Table39[[#This Row],[CNA Hours]], Table39[[#This Row],[NA in Training Hours]], Table39[[#This Row],[Med Aide/Tech Hours]])</f>
        <v>99.936111111111117</v>
      </c>
      <c r="AE673" s="3">
        <f>SUM(Table39[[#This Row],[CNA Hours Contract]], Table39[[#This Row],[NA in Training Hours Contract]], Table39[[#This Row],[Med Aide/Tech Hours Contract]])</f>
        <v>0</v>
      </c>
      <c r="AF673" s="4">
        <f>Table39[[#This Row],[CNA/NA/Med Aide Contract Hours]]/Table39[[#This Row],[Total CNA, NA in Training, Med Aide/Tech Hours]]</f>
        <v>0</v>
      </c>
      <c r="AG673" s="3">
        <v>99.936111111111117</v>
      </c>
      <c r="AH673" s="3">
        <v>0</v>
      </c>
      <c r="AI673" s="4">
        <f>Table39[[#This Row],[CNA Hours Contract]]/Table39[[#This Row],[CNA Hours]]</f>
        <v>0</v>
      </c>
      <c r="AJ673" s="3">
        <v>0</v>
      </c>
      <c r="AK673" s="3">
        <v>0</v>
      </c>
      <c r="AL673" s="4">
        <v>0</v>
      </c>
      <c r="AM673" s="3">
        <v>0</v>
      </c>
      <c r="AN673" s="3">
        <v>0</v>
      </c>
      <c r="AO673" s="4">
        <v>0</v>
      </c>
      <c r="AP673" s="1" t="s">
        <v>671</v>
      </c>
      <c r="AQ673" s="1">
        <v>3</v>
      </c>
    </row>
    <row r="674" spans="1:43" x14ac:dyDescent="0.2">
      <c r="A674" s="1" t="s">
        <v>681</v>
      </c>
      <c r="B674" s="1" t="s">
        <v>1355</v>
      </c>
      <c r="C674" s="1" t="s">
        <v>1463</v>
      </c>
      <c r="D674" s="1" t="s">
        <v>1702</v>
      </c>
      <c r="E674" s="3">
        <v>26.911111111111111</v>
      </c>
      <c r="F674" s="3">
        <f t="shared" si="32"/>
        <v>108.91055555555556</v>
      </c>
      <c r="G674" s="3">
        <f>SUM(Table39[[#This Row],[RN Hours Contract (W/ Admin, DON)]], Table39[[#This Row],[LPN Contract Hours (w/ Admin)]], Table39[[#This Row],[CNA/NA/Med Aide Contract Hours]])</f>
        <v>0</v>
      </c>
      <c r="H674" s="4">
        <f>Table39[[#This Row],[Total Contract Hours]]/Table39[[#This Row],[Total Hours Nurse Staffing]]</f>
        <v>0</v>
      </c>
      <c r="I674" s="3">
        <f>SUM(Table39[[#This Row],[RN Hours]], Table39[[#This Row],[RN Admin Hours]], Table39[[#This Row],[RN DON Hours]])</f>
        <v>31.705555555555556</v>
      </c>
      <c r="J674" s="3">
        <f t="shared" si="30"/>
        <v>0</v>
      </c>
      <c r="K674" s="4">
        <f>Table39[[#This Row],[RN Hours Contract (W/ Admin, DON)]]/Table39[[#This Row],[RN Hours (w/ Admin, DON)]]</f>
        <v>0</v>
      </c>
      <c r="L674" s="3">
        <v>21.730555555555554</v>
      </c>
      <c r="M674" s="3">
        <v>0</v>
      </c>
      <c r="N674" s="4">
        <f>Table39[[#This Row],[RN Hours Contract]]/Table39[[#This Row],[RN Hours]]</f>
        <v>0</v>
      </c>
      <c r="O674" s="3">
        <v>5.166666666666667</v>
      </c>
      <c r="P674" s="3">
        <v>0</v>
      </c>
      <c r="Q674" s="4">
        <f>Table39[[#This Row],[RN Admin Hours Contract]]/Table39[[#This Row],[RN Admin Hours]]</f>
        <v>0</v>
      </c>
      <c r="R674" s="3">
        <v>4.8083333333333336</v>
      </c>
      <c r="S674" s="3">
        <v>0</v>
      </c>
      <c r="T674" s="4">
        <f>Table39[[#This Row],[RN DON Hours Contract]]/Table39[[#This Row],[RN DON Hours]]</f>
        <v>0</v>
      </c>
      <c r="U674" s="3">
        <f>SUM(Table39[[#This Row],[LPN Hours]], Table39[[#This Row],[LPN Admin Hours]])</f>
        <v>27.071666666666665</v>
      </c>
      <c r="V674" s="3">
        <f>Table39[[#This Row],[LPN Hours Contract]]+Table39[[#This Row],[LPN Admin Hours Contract]]</f>
        <v>0</v>
      </c>
      <c r="W674" s="4">
        <f t="shared" si="31"/>
        <v>0</v>
      </c>
      <c r="X674" s="3">
        <v>27.071666666666665</v>
      </c>
      <c r="Y674" s="3">
        <v>0</v>
      </c>
      <c r="Z674" s="4">
        <f>Table39[[#This Row],[LPN Hours Contract]]/Table39[[#This Row],[LPN Hours]]</f>
        <v>0</v>
      </c>
      <c r="AA674" s="3">
        <v>0</v>
      </c>
      <c r="AB674" s="3">
        <v>0</v>
      </c>
      <c r="AC674" s="4">
        <v>0</v>
      </c>
      <c r="AD674" s="3">
        <f>SUM(Table39[[#This Row],[CNA Hours]], Table39[[#This Row],[NA in Training Hours]], Table39[[#This Row],[Med Aide/Tech Hours]])</f>
        <v>50.133333333333333</v>
      </c>
      <c r="AE674" s="3">
        <f>SUM(Table39[[#This Row],[CNA Hours Contract]], Table39[[#This Row],[NA in Training Hours Contract]], Table39[[#This Row],[Med Aide/Tech Hours Contract]])</f>
        <v>0</v>
      </c>
      <c r="AF674" s="4">
        <f>Table39[[#This Row],[CNA/NA/Med Aide Contract Hours]]/Table39[[#This Row],[Total CNA, NA in Training, Med Aide/Tech Hours]]</f>
        <v>0</v>
      </c>
      <c r="AG674" s="3">
        <v>50.133333333333333</v>
      </c>
      <c r="AH674" s="3">
        <v>0</v>
      </c>
      <c r="AI674" s="4">
        <f>Table39[[#This Row],[CNA Hours Contract]]/Table39[[#This Row],[CNA Hours]]</f>
        <v>0</v>
      </c>
      <c r="AJ674" s="3">
        <v>0</v>
      </c>
      <c r="AK674" s="3">
        <v>0</v>
      </c>
      <c r="AL674" s="4">
        <v>0</v>
      </c>
      <c r="AM674" s="3">
        <v>0</v>
      </c>
      <c r="AN674" s="3">
        <v>0</v>
      </c>
      <c r="AO674" s="4">
        <v>0</v>
      </c>
      <c r="AP674" s="1" t="s">
        <v>672</v>
      </c>
      <c r="AQ674" s="1">
        <v>3</v>
      </c>
    </row>
    <row r="675" spans="1:43" x14ac:dyDescent="0.2">
      <c r="A675" s="1" t="s">
        <v>681</v>
      </c>
      <c r="B675" s="1" t="s">
        <v>1356</v>
      </c>
      <c r="C675" s="1" t="s">
        <v>1449</v>
      </c>
      <c r="D675" s="1" t="s">
        <v>1748</v>
      </c>
      <c r="E675" s="3">
        <v>8.4777777777777779</v>
      </c>
      <c r="F675" s="3">
        <f t="shared" si="32"/>
        <v>65.759999999999991</v>
      </c>
      <c r="G675" s="3">
        <f>SUM(Table39[[#This Row],[RN Hours Contract (W/ Admin, DON)]], Table39[[#This Row],[LPN Contract Hours (w/ Admin)]], Table39[[#This Row],[CNA/NA/Med Aide Contract Hours]])</f>
        <v>0</v>
      </c>
      <c r="H675" s="4">
        <f>Table39[[#This Row],[Total Contract Hours]]/Table39[[#This Row],[Total Hours Nurse Staffing]]</f>
        <v>0</v>
      </c>
      <c r="I675" s="3">
        <f>SUM(Table39[[#This Row],[RN Hours]], Table39[[#This Row],[RN Admin Hours]], Table39[[#This Row],[RN DON Hours]])</f>
        <v>34.596666666666664</v>
      </c>
      <c r="J675" s="3">
        <f t="shared" si="30"/>
        <v>0</v>
      </c>
      <c r="K675" s="4">
        <f>Table39[[#This Row],[RN Hours Contract (W/ Admin, DON)]]/Table39[[#This Row],[RN Hours (w/ Admin, DON)]]</f>
        <v>0</v>
      </c>
      <c r="L675" s="3">
        <v>26.963333333333331</v>
      </c>
      <c r="M675" s="3">
        <v>0</v>
      </c>
      <c r="N675" s="4">
        <f>Table39[[#This Row],[RN Hours Contract]]/Table39[[#This Row],[RN Hours]]</f>
        <v>0</v>
      </c>
      <c r="O675" s="3">
        <v>1.9444444444444444</v>
      </c>
      <c r="P675" s="3">
        <v>0</v>
      </c>
      <c r="Q675" s="4">
        <f>Table39[[#This Row],[RN Admin Hours Contract]]/Table39[[#This Row],[RN Admin Hours]]</f>
        <v>0</v>
      </c>
      <c r="R675" s="3">
        <v>5.6888888888888891</v>
      </c>
      <c r="S675" s="3">
        <v>0</v>
      </c>
      <c r="T675" s="4">
        <f>Table39[[#This Row],[RN DON Hours Contract]]/Table39[[#This Row],[RN DON Hours]]</f>
        <v>0</v>
      </c>
      <c r="U675" s="3">
        <f>SUM(Table39[[#This Row],[LPN Hours]], Table39[[#This Row],[LPN Admin Hours]])</f>
        <v>5.65</v>
      </c>
      <c r="V675" s="3">
        <f>Table39[[#This Row],[LPN Hours Contract]]+Table39[[#This Row],[LPN Admin Hours Contract]]</f>
        <v>0</v>
      </c>
      <c r="W675" s="4">
        <f t="shared" si="31"/>
        <v>0</v>
      </c>
      <c r="X675" s="3">
        <v>5.65</v>
      </c>
      <c r="Y675" s="3">
        <v>0</v>
      </c>
      <c r="Z675" s="4">
        <f>Table39[[#This Row],[LPN Hours Contract]]/Table39[[#This Row],[LPN Hours]]</f>
        <v>0</v>
      </c>
      <c r="AA675" s="3">
        <v>0</v>
      </c>
      <c r="AB675" s="3">
        <v>0</v>
      </c>
      <c r="AC675" s="4">
        <v>0</v>
      </c>
      <c r="AD675" s="3">
        <f>SUM(Table39[[#This Row],[CNA Hours]], Table39[[#This Row],[NA in Training Hours]], Table39[[#This Row],[Med Aide/Tech Hours]])</f>
        <v>25.513333333333332</v>
      </c>
      <c r="AE675" s="3">
        <f>SUM(Table39[[#This Row],[CNA Hours Contract]], Table39[[#This Row],[NA in Training Hours Contract]], Table39[[#This Row],[Med Aide/Tech Hours Contract]])</f>
        <v>0</v>
      </c>
      <c r="AF675" s="4">
        <f>Table39[[#This Row],[CNA/NA/Med Aide Contract Hours]]/Table39[[#This Row],[Total CNA, NA in Training, Med Aide/Tech Hours]]</f>
        <v>0</v>
      </c>
      <c r="AG675" s="3">
        <v>25.513333333333332</v>
      </c>
      <c r="AH675" s="3">
        <v>0</v>
      </c>
      <c r="AI675" s="4">
        <f>Table39[[#This Row],[CNA Hours Contract]]/Table39[[#This Row],[CNA Hours]]</f>
        <v>0</v>
      </c>
      <c r="AJ675" s="3">
        <v>0</v>
      </c>
      <c r="AK675" s="3">
        <v>0</v>
      </c>
      <c r="AL675" s="4">
        <v>0</v>
      </c>
      <c r="AM675" s="3">
        <v>0</v>
      </c>
      <c r="AN675" s="3">
        <v>0</v>
      </c>
      <c r="AO675" s="4">
        <v>0</v>
      </c>
      <c r="AP675" s="1" t="s">
        <v>673</v>
      </c>
      <c r="AQ675" s="1">
        <v>3</v>
      </c>
    </row>
    <row r="676" spans="1:43" x14ac:dyDescent="0.2">
      <c r="A676" s="1" t="s">
        <v>681</v>
      </c>
      <c r="B676" s="1" t="s">
        <v>1357</v>
      </c>
      <c r="C676" s="1" t="s">
        <v>1685</v>
      </c>
      <c r="D676" s="1" t="s">
        <v>1695</v>
      </c>
      <c r="E676" s="3">
        <v>5.8555555555555552</v>
      </c>
      <c r="F676" s="3">
        <f t="shared" si="32"/>
        <v>47.924999999999997</v>
      </c>
      <c r="G676" s="3">
        <f>SUM(Table39[[#This Row],[RN Hours Contract (W/ Admin, DON)]], Table39[[#This Row],[LPN Contract Hours (w/ Admin)]], Table39[[#This Row],[CNA/NA/Med Aide Contract Hours]])</f>
        <v>0</v>
      </c>
      <c r="H676" s="4">
        <f>Table39[[#This Row],[Total Contract Hours]]/Table39[[#This Row],[Total Hours Nurse Staffing]]</f>
        <v>0</v>
      </c>
      <c r="I676" s="3">
        <f>SUM(Table39[[#This Row],[RN Hours]], Table39[[#This Row],[RN Admin Hours]], Table39[[#This Row],[RN DON Hours]])</f>
        <v>13.338888888888889</v>
      </c>
      <c r="J676" s="3">
        <f t="shared" si="30"/>
        <v>0</v>
      </c>
      <c r="K676" s="4">
        <f>Table39[[#This Row],[RN Hours Contract (W/ Admin, DON)]]/Table39[[#This Row],[RN Hours (w/ Admin, DON)]]</f>
        <v>0</v>
      </c>
      <c r="L676" s="3">
        <v>13.338888888888889</v>
      </c>
      <c r="M676" s="3">
        <v>0</v>
      </c>
      <c r="N676" s="4">
        <f>Table39[[#This Row],[RN Hours Contract]]/Table39[[#This Row],[RN Hours]]</f>
        <v>0</v>
      </c>
      <c r="O676" s="3">
        <v>0</v>
      </c>
      <c r="P676" s="3">
        <v>0</v>
      </c>
      <c r="Q676" s="4">
        <v>0</v>
      </c>
      <c r="R676" s="3">
        <v>0</v>
      </c>
      <c r="S676" s="3">
        <v>0</v>
      </c>
      <c r="T676" s="4">
        <v>0</v>
      </c>
      <c r="U676" s="3">
        <f>SUM(Table39[[#This Row],[LPN Hours]], Table39[[#This Row],[LPN Admin Hours]])</f>
        <v>17.083333333333332</v>
      </c>
      <c r="V676" s="3">
        <f>Table39[[#This Row],[LPN Hours Contract]]+Table39[[#This Row],[LPN Admin Hours Contract]]</f>
        <v>0</v>
      </c>
      <c r="W676" s="4">
        <f t="shared" si="31"/>
        <v>0</v>
      </c>
      <c r="X676" s="3">
        <v>17.083333333333332</v>
      </c>
      <c r="Y676" s="3">
        <v>0</v>
      </c>
      <c r="Z676" s="4">
        <f>Table39[[#This Row],[LPN Hours Contract]]/Table39[[#This Row],[LPN Hours]]</f>
        <v>0</v>
      </c>
      <c r="AA676" s="3">
        <v>0</v>
      </c>
      <c r="AB676" s="3">
        <v>0</v>
      </c>
      <c r="AC676" s="4">
        <v>0</v>
      </c>
      <c r="AD676" s="3">
        <f>SUM(Table39[[#This Row],[CNA Hours]], Table39[[#This Row],[NA in Training Hours]], Table39[[#This Row],[Med Aide/Tech Hours]])</f>
        <v>17.502777777777776</v>
      </c>
      <c r="AE676" s="3">
        <f>SUM(Table39[[#This Row],[CNA Hours Contract]], Table39[[#This Row],[NA in Training Hours Contract]], Table39[[#This Row],[Med Aide/Tech Hours Contract]])</f>
        <v>0</v>
      </c>
      <c r="AF676" s="4">
        <f>Table39[[#This Row],[CNA/NA/Med Aide Contract Hours]]/Table39[[#This Row],[Total CNA, NA in Training, Med Aide/Tech Hours]]</f>
        <v>0</v>
      </c>
      <c r="AG676" s="3">
        <v>17.502777777777776</v>
      </c>
      <c r="AH676" s="3">
        <v>0</v>
      </c>
      <c r="AI676" s="4">
        <f>Table39[[#This Row],[CNA Hours Contract]]/Table39[[#This Row],[CNA Hours]]</f>
        <v>0</v>
      </c>
      <c r="AJ676" s="3">
        <v>0</v>
      </c>
      <c r="AK676" s="3">
        <v>0</v>
      </c>
      <c r="AL676" s="4">
        <v>0</v>
      </c>
      <c r="AM676" s="3">
        <v>0</v>
      </c>
      <c r="AN676" s="3">
        <v>0</v>
      </c>
      <c r="AO676" s="4">
        <v>0</v>
      </c>
      <c r="AP676" s="1" t="s">
        <v>674</v>
      </c>
      <c r="AQ676" s="1">
        <v>3</v>
      </c>
    </row>
    <row r="677" spans="1:43" x14ac:dyDescent="0.2">
      <c r="A677" s="1" t="s">
        <v>681</v>
      </c>
      <c r="B677" s="1" t="s">
        <v>1358</v>
      </c>
      <c r="C677" s="1" t="s">
        <v>1477</v>
      </c>
      <c r="D677" s="1" t="s">
        <v>1725</v>
      </c>
      <c r="E677" s="3">
        <v>125.82222222222222</v>
      </c>
      <c r="F677" s="3">
        <f t="shared" si="32"/>
        <v>622.08866666666665</v>
      </c>
      <c r="G677" s="3">
        <f>SUM(Table39[[#This Row],[RN Hours Contract (W/ Admin, DON)]], Table39[[#This Row],[LPN Contract Hours (w/ Admin)]], Table39[[#This Row],[CNA/NA/Med Aide Contract Hours]])</f>
        <v>0</v>
      </c>
      <c r="H677" s="4">
        <f>Table39[[#This Row],[Total Contract Hours]]/Table39[[#This Row],[Total Hours Nurse Staffing]]</f>
        <v>0</v>
      </c>
      <c r="I677" s="3">
        <f>SUM(Table39[[#This Row],[RN Hours]], Table39[[#This Row],[RN Admin Hours]], Table39[[#This Row],[RN DON Hours]])</f>
        <v>142.89966666666666</v>
      </c>
      <c r="J677" s="3">
        <f t="shared" si="30"/>
        <v>0</v>
      </c>
      <c r="K677" s="4">
        <f>Table39[[#This Row],[RN Hours Contract (W/ Admin, DON)]]/Table39[[#This Row],[RN Hours (w/ Admin, DON)]]</f>
        <v>0</v>
      </c>
      <c r="L677" s="3">
        <v>126.18855555555555</v>
      </c>
      <c r="M677" s="3">
        <v>0</v>
      </c>
      <c r="N677" s="4">
        <f>Table39[[#This Row],[RN Hours Contract]]/Table39[[#This Row],[RN Hours]]</f>
        <v>0</v>
      </c>
      <c r="O677" s="3">
        <v>11.377777777777778</v>
      </c>
      <c r="P677" s="3">
        <v>0</v>
      </c>
      <c r="Q677" s="4">
        <f>Table39[[#This Row],[RN Admin Hours Contract]]/Table39[[#This Row],[RN Admin Hours]]</f>
        <v>0</v>
      </c>
      <c r="R677" s="3">
        <v>5.333333333333333</v>
      </c>
      <c r="S677" s="3">
        <v>0</v>
      </c>
      <c r="T677" s="4">
        <f>Table39[[#This Row],[RN DON Hours Contract]]/Table39[[#This Row],[RN DON Hours]]</f>
        <v>0</v>
      </c>
      <c r="U677" s="3">
        <f>SUM(Table39[[#This Row],[LPN Hours]], Table39[[#This Row],[LPN Admin Hours]])</f>
        <v>146.84444444444443</v>
      </c>
      <c r="V677" s="3">
        <f>Table39[[#This Row],[LPN Hours Contract]]+Table39[[#This Row],[LPN Admin Hours Contract]]</f>
        <v>0</v>
      </c>
      <c r="W677" s="4">
        <f t="shared" si="31"/>
        <v>0</v>
      </c>
      <c r="X677" s="3">
        <v>146.84444444444443</v>
      </c>
      <c r="Y677" s="3">
        <v>0</v>
      </c>
      <c r="Z677" s="4">
        <f>Table39[[#This Row],[LPN Hours Contract]]/Table39[[#This Row],[LPN Hours]]</f>
        <v>0</v>
      </c>
      <c r="AA677" s="3">
        <v>0</v>
      </c>
      <c r="AB677" s="3">
        <v>0</v>
      </c>
      <c r="AC677" s="4">
        <v>0</v>
      </c>
      <c r="AD677" s="3">
        <f>SUM(Table39[[#This Row],[CNA Hours]], Table39[[#This Row],[NA in Training Hours]], Table39[[#This Row],[Med Aide/Tech Hours]])</f>
        <v>332.34455555555553</v>
      </c>
      <c r="AE677" s="3">
        <f>SUM(Table39[[#This Row],[CNA Hours Contract]], Table39[[#This Row],[NA in Training Hours Contract]], Table39[[#This Row],[Med Aide/Tech Hours Contract]])</f>
        <v>0</v>
      </c>
      <c r="AF677" s="4">
        <f>Table39[[#This Row],[CNA/NA/Med Aide Contract Hours]]/Table39[[#This Row],[Total CNA, NA in Training, Med Aide/Tech Hours]]</f>
        <v>0</v>
      </c>
      <c r="AG677" s="3">
        <v>332.34455555555553</v>
      </c>
      <c r="AH677" s="3">
        <v>0</v>
      </c>
      <c r="AI677" s="4">
        <f>Table39[[#This Row],[CNA Hours Contract]]/Table39[[#This Row],[CNA Hours]]</f>
        <v>0</v>
      </c>
      <c r="AJ677" s="3">
        <v>0</v>
      </c>
      <c r="AK677" s="3">
        <v>0</v>
      </c>
      <c r="AL677" s="4">
        <v>0</v>
      </c>
      <c r="AM677" s="3">
        <v>0</v>
      </c>
      <c r="AN677" s="3">
        <v>0</v>
      </c>
      <c r="AO677" s="4">
        <v>0</v>
      </c>
      <c r="AP677" s="1" t="s">
        <v>675</v>
      </c>
      <c r="AQ677" s="1">
        <v>3</v>
      </c>
    </row>
    <row r="678" spans="1:43" x14ac:dyDescent="0.2">
      <c r="A678" s="1" t="s">
        <v>681</v>
      </c>
      <c r="B678" s="1" t="s">
        <v>1359</v>
      </c>
      <c r="C678" s="1" t="s">
        <v>1471</v>
      </c>
      <c r="D678" s="1" t="s">
        <v>1716</v>
      </c>
      <c r="E678" s="3">
        <v>65.13333333333334</v>
      </c>
      <c r="F678" s="3">
        <f t="shared" si="32"/>
        <v>485.92922222222228</v>
      </c>
      <c r="G678" s="3">
        <f>SUM(Table39[[#This Row],[RN Hours Contract (W/ Admin, DON)]], Table39[[#This Row],[LPN Contract Hours (w/ Admin)]], Table39[[#This Row],[CNA/NA/Med Aide Contract Hours]])</f>
        <v>0</v>
      </c>
      <c r="H678" s="4">
        <f>Table39[[#This Row],[Total Contract Hours]]/Table39[[#This Row],[Total Hours Nurse Staffing]]</f>
        <v>0</v>
      </c>
      <c r="I678" s="3">
        <f>SUM(Table39[[#This Row],[RN Hours]], Table39[[#This Row],[RN Admin Hours]], Table39[[#This Row],[RN DON Hours]])</f>
        <v>114.2091111111111</v>
      </c>
      <c r="J678" s="3">
        <f t="shared" si="30"/>
        <v>0</v>
      </c>
      <c r="K678" s="4">
        <f>Table39[[#This Row],[RN Hours Contract (W/ Admin, DON)]]/Table39[[#This Row],[RN Hours (w/ Admin, DON)]]</f>
        <v>0</v>
      </c>
      <c r="L678" s="3">
        <v>97.586888888888879</v>
      </c>
      <c r="M678" s="3">
        <v>0</v>
      </c>
      <c r="N678" s="4">
        <f>Table39[[#This Row],[RN Hours Contract]]/Table39[[#This Row],[RN Hours]]</f>
        <v>0</v>
      </c>
      <c r="O678" s="3">
        <v>11.28888888888889</v>
      </c>
      <c r="P678" s="3">
        <v>0</v>
      </c>
      <c r="Q678" s="4">
        <f>Table39[[#This Row],[RN Admin Hours Contract]]/Table39[[#This Row],[RN Admin Hours]]</f>
        <v>0</v>
      </c>
      <c r="R678" s="3">
        <v>5.333333333333333</v>
      </c>
      <c r="S678" s="3">
        <v>0</v>
      </c>
      <c r="T678" s="4">
        <f>Table39[[#This Row],[RN DON Hours Contract]]/Table39[[#This Row],[RN DON Hours]]</f>
        <v>0</v>
      </c>
      <c r="U678" s="3">
        <f>SUM(Table39[[#This Row],[LPN Hours]], Table39[[#This Row],[LPN Admin Hours]])</f>
        <v>101.01711111111112</v>
      </c>
      <c r="V678" s="3">
        <f>Table39[[#This Row],[LPN Hours Contract]]+Table39[[#This Row],[LPN Admin Hours Contract]]</f>
        <v>0</v>
      </c>
      <c r="W678" s="4">
        <f t="shared" si="31"/>
        <v>0</v>
      </c>
      <c r="X678" s="3">
        <v>101.01711111111112</v>
      </c>
      <c r="Y678" s="3">
        <v>0</v>
      </c>
      <c r="Z678" s="4">
        <f>Table39[[#This Row],[LPN Hours Contract]]/Table39[[#This Row],[LPN Hours]]</f>
        <v>0</v>
      </c>
      <c r="AA678" s="3">
        <v>0</v>
      </c>
      <c r="AB678" s="3">
        <v>0</v>
      </c>
      <c r="AC678" s="4">
        <v>0</v>
      </c>
      <c r="AD678" s="3">
        <f>SUM(Table39[[#This Row],[CNA Hours]], Table39[[#This Row],[NA in Training Hours]], Table39[[#This Row],[Med Aide/Tech Hours]])</f>
        <v>270.70300000000003</v>
      </c>
      <c r="AE678" s="3">
        <f>SUM(Table39[[#This Row],[CNA Hours Contract]], Table39[[#This Row],[NA in Training Hours Contract]], Table39[[#This Row],[Med Aide/Tech Hours Contract]])</f>
        <v>0</v>
      </c>
      <c r="AF678" s="4">
        <f>Table39[[#This Row],[CNA/NA/Med Aide Contract Hours]]/Table39[[#This Row],[Total CNA, NA in Training, Med Aide/Tech Hours]]</f>
        <v>0</v>
      </c>
      <c r="AG678" s="3">
        <v>270.70300000000003</v>
      </c>
      <c r="AH678" s="3">
        <v>0</v>
      </c>
      <c r="AI678" s="4">
        <f>Table39[[#This Row],[CNA Hours Contract]]/Table39[[#This Row],[CNA Hours]]</f>
        <v>0</v>
      </c>
      <c r="AJ678" s="3">
        <v>0</v>
      </c>
      <c r="AK678" s="3">
        <v>0</v>
      </c>
      <c r="AL678" s="4">
        <v>0</v>
      </c>
      <c r="AM678" s="3">
        <v>0</v>
      </c>
      <c r="AN678" s="3">
        <v>0</v>
      </c>
      <c r="AO678" s="4">
        <v>0</v>
      </c>
      <c r="AP678" s="1" t="s">
        <v>676</v>
      </c>
      <c r="AQ678" s="1">
        <v>3</v>
      </c>
    </row>
    <row r="679" spans="1:43" x14ac:dyDescent="0.2">
      <c r="A679" s="1" t="s">
        <v>681</v>
      </c>
      <c r="B679" s="1" t="s">
        <v>1360</v>
      </c>
      <c r="C679" s="1" t="s">
        <v>1686</v>
      </c>
      <c r="D679" s="1" t="s">
        <v>1731</v>
      </c>
      <c r="E679" s="3">
        <v>140.87777777777777</v>
      </c>
      <c r="F679" s="3">
        <f t="shared" si="32"/>
        <v>819.01744444444444</v>
      </c>
      <c r="G679" s="3">
        <f>SUM(Table39[[#This Row],[RN Hours Contract (W/ Admin, DON)]], Table39[[#This Row],[LPN Contract Hours (w/ Admin)]], Table39[[#This Row],[CNA/NA/Med Aide Contract Hours]])</f>
        <v>0.26666666666666666</v>
      </c>
      <c r="H679" s="4">
        <f>Table39[[#This Row],[Total Contract Hours]]/Table39[[#This Row],[Total Hours Nurse Staffing]]</f>
        <v>3.2559339056270273E-4</v>
      </c>
      <c r="I679" s="3">
        <f>SUM(Table39[[#This Row],[RN Hours]], Table39[[#This Row],[RN Admin Hours]], Table39[[#This Row],[RN DON Hours]])</f>
        <v>162.38388888888889</v>
      </c>
      <c r="J679" s="3">
        <f t="shared" si="30"/>
        <v>0.26666666666666666</v>
      </c>
      <c r="K679" s="4">
        <f>Table39[[#This Row],[RN Hours Contract (W/ Admin, DON)]]/Table39[[#This Row],[RN Hours (w/ Admin, DON)]]</f>
        <v>1.6421990413663095E-3</v>
      </c>
      <c r="L679" s="3">
        <v>150.73944444444444</v>
      </c>
      <c r="M679" s="3">
        <v>0</v>
      </c>
      <c r="N679" s="4">
        <f>Table39[[#This Row],[RN Hours Contract]]/Table39[[#This Row],[RN Hours]]</f>
        <v>0</v>
      </c>
      <c r="O679" s="3">
        <v>11.644444444444444</v>
      </c>
      <c r="P679" s="3">
        <v>0.26666666666666666</v>
      </c>
      <c r="Q679" s="4">
        <f>Table39[[#This Row],[RN Admin Hours Contract]]/Table39[[#This Row],[RN Admin Hours]]</f>
        <v>2.2900763358778626E-2</v>
      </c>
      <c r="R679" s="3">
        <v>0</v>
      </c>
      <c r="S679" s="3">
        <v>0</v>
      </c>
      <c r="T679" s="4">
        <v>0</v>
      </c>
      <c r="U679" s="3">
        <f>SUM(Table39[[#This Row],[LPN Hours]], Table39[[#This Row],[LPN Admin Hours]])</f>
        <v>162.50855555555557</v>
      </c>
      <c r="V679" s="3">
        <f>Table39[[#This Row],[LPN Hours Contract]]+Table39[[#This Row],[LPN Admin Hours Contract]]</f>
        <v>0</v>
      </c>
      <c r="W679" s="4">
        <f t="shared" si="31"/>
        <v>0</v>
      </c>
      <c r="X679" s="3">
        <v>162.50855555555557</v>
      </c>
      <c r="Y679" s="3">
        <v>0</v>
      </c>
      <c r="Z679" s="4">
        <f>Table39[[#This Row],[LPN Hours Contract]]/Table39[[#This Row],[LPN Hours]]</f>
        <v>0</v>
      </c>
      <c r="AA679" s="3">
        <v>0</v>
      </c>
      <c r="AB679" s="3">
        <v>0</v>
      </c>
      <c r="AC679" s="4">
        <v>0</v>
      </c>
      <c r="AD679" s="3">
        <f>SUM(Table39[[#This Row],[CNA Hours]], Table39[[#This Row],[NA in Training Hours]], Table39[[#This Row],[Med Aide/Tech Hours]])</f>
        <v>494.125</v>
      </c>
      <c r="AE679" s="3">
        <f>SUM(Table39[[#This Row],[CNA Hours Contract]], Table39[[#This Row],[NA in Training Hours Contract]], Table39[[#This Row],[Med Aide/Tech Hours Contract]])</f>
        <v>0</v>
      </c>
      <c r="AF679" s="4">
        <f>Table39[[#This Row],[CNA/NA/Med Aide Contract Hours]]/Table39[[#This Row],[Total CNA, NA in Training, Med Aide/Tech Hours]]</f>
        <v>0</v>
      </c>
      <c r="AG679" s="3">
        <v>494.125</v>
      </c>
      <c r="AH679" s="3">
        <v>0</v>
      </c>
      <c r="AI679" s="4">
        <f>Table39[[#This Row],[CNA Hours Contract]]/Table39[[#This Row],[CNA Hours]]</f>
        <v>0</v>
      </c>
      <c r="AJ679" s="3">
        <v>0</v>
      </c>
      <c r="AK679" s="3">
        <v>0</v>
      </c>
      <c r="AL679" s="4">
        <v>0</v>
      </c>
      <c r="AM679" s="3">
        <v>0</v>
      </c>
      <c r="AN679" s="3">
        <v>0</v>
      </c>
      <c r="AO679" s="4">
        <v>0</v>
      </c>
      <c r="AP679" s="1" t="s">
        <v>677</v>
      </c>
      <c r="AQ679" s="1">
        <v>3</v>
      </c>
    </row>
    <row r="680" spans="1:43" x14ac:dyDescent="0.2">
      <c r="A680" s="1" t="s">
        <v>681</v>
      </c>
      <c r="B680" s="1" t="s">
        <v>1361</v>
      </c>
      <c r="C680" s="1" t="s">
        <v>1443</v>
      </c>
      <c r="D680" s="1" t="s">
        <v>1727</v>
      </c>
      <c r="E680" s="3">
        <v>73.288888888888891</v>
      </c>
      <c r="F680" s="3">
        <f t="shared" si="32"/>
        <v>501.91311111111111</v>
      </c>
      <c r="G680" s="3">
        <f>SUM(Table39[[#This Row],[RN Hours Contract (W/ Admin, DON)]], Table39[[#This Row],[LPN Contract Hours (w/ Admin)]], Table39[[#This Row],[CNA/NA/Med Aide Contract Hours]])</f>
        <v>0</v>
      </c>
      <c r="H680" s="4">
        <f>Table39[[#This Row],[Total Contract Hours]]/Table39[[#This Row],[Total Hours Nurse Staffing]]</f>
        <v>0</v>
      </c>
      <c r="I680" s="3">
        <f>SUM(Table39[[#This Row],[RN Hours]], Table39[[#This Row],[RN Admin Hours]], Table39[[#This Row],[RN DON Hours]])</f>
        <v>91.729222222222219</v>
      </c>
      <c r="J680" s="3">
        <f t="shared" si="30"/>
        <v>0</v>
      </c>
      <c r="K680" s="4">
        <f>Table39[[#This Row],[RN Hours Contract (W/ Admin, DON)]]/Table39[[#This Row],[RN Hours (w/ Admin, DON)]]</f>
        <v>0</v>
      </c>
      <c r="L680" s="3">
        <v>75.018111111111111</v>
      </c>
      <c r="M680" s="3">
        <v>0</v>
      </c>
      <c r="N680" s="4">
        <f>Table39[[#This Row],[RN Hours Contract]]/Table39[[#This Row],[RN Hours]]</f>
        <v>0</v>
      </c>
      <c r="O680" s="3">
        <v>11.377777777777778</v>
      </c>
      <c r="P680" s="3">
        <v>0</v>
      </c>
      <c r="Q680" s="4">
        <f>Table39[[#This Row],[RN Admin Hours Contract]]/Table39[[#This Row],[RN Admin Hours]]</f>
        <v>0</v>
      </c>
      <c r="R680" s="3">
        <v>5.333333333333333</v>
      </c>
      <c r="S680" s="3">
        <v>0</v>
      </c>
      <c r="T680" s="4">
        <f>Table39[[#This Row],[RN DON Hours Contract]]/Table39[[#This Row],[RN DON Hours]]</f>
        <v>0</v>
      </c>
      <c r="U680" s="3">
        <f>SUM(Table39[[#This Row],[LPN Hours]], Table39[[#This Row],[LPN Admin Hours]])</f>
        <v>116.03166666666667</v>
      </c>
      <c r="V680" s="3">
        <f>Table39[[#This Row],[LPN Hours Contract]]+Table39[[#This Row],[LPN Admin Hours Contract]]</f>
        <v>0</v>
      </c>
      <c r="W680" s="4">
        <f t="shared" si="31"/>
        <v>0</v>
      </c>
      <c r="X680" s="3">
        <v>116.03166666666667</v>
      </c>
      <c r="Y680" s="3">
        <v>0</v>
      </c>
      <c r="Z680" s="4">
        <f>Table39[[#This Row],[LPN Hours Contract]]/Table39[[#This Row],[LPN Hours]]</f>
        <v>0</v>
      </c>
      <c r="AA680" s="3">
        <v>0</v>
      </c>
      <c r="AB680" s="3">
        <v>0</v>
      </c>
      <c r="AC680" s="4">
        <v>0</v>
      </c>
      <c r="AD680" s="3">
        <f>SUM(Table39[[#This Row],[CNA Hours]], Table39[[#This Row],[NA in Training Hours]], Table39[[#This Row],[Med Aide/Tech Hours]])</f>
        <v>294.15222222222224</v>
      </c>
      <c r="AE680" s="3">
        <f>SUM(Table39[[#This Row],[CNA Hours Contract]], Table39[[#This Row],[NA in Training Hours Contract]], Table39[[#This Row],[Med Aide/Tech Hours Contract]])</f>
        <v>0</v>
      </c>
      <c r="AF680" s="4">
        <f>Table39[[#This Row],[CNA/NA/Med Aide Contract Hours]]/Table39[[#This Row],[Total CNA, NA in Training, Med Aide/Tech Hours]]</f>
        <v>0</v>
      </c>
      <c r="AG680" s="3">
        <v>294.15222222222224</v>
      </c>
      <c r="AH680" s="3">
        <v>0</v>
      </c>
      <c r="AI680" s="4">
        <f>Table39[[#This Row],[CNA Hours Contract]]/Table39[[#This Row],[CNA Hours]]</f>
        <v>0</v>
      </c>
      <c r="AJ680" s="3">
        <v>0</v>
      </c>
      <c r="AK680" s="3">
        <v>0</v>
      </c>
      <c r="AL680" s="4">
        <v>0</v>
      </c>
      <c r="AM680" s="3">
        <v>0</v>
      </c>
      <c r="AN680" s="3">
        <v>0</v>
      </c>
      <c r="AO680" s="4">
        <v>0</v>
      </c>
      <c r="AP680" s="1" t="s">
        <v>678</v>
      </c>
      <c r="AQ680" s="1">
        <v>3</v>
      </c>
    </row>
    <row r="681" spans="1:43" x14ac:dyDescent="0.2">
      <c r="A681" s="1" t="s">
        <v>681</v>
      </c>
      <c r="B681" s="1" t="s">
        <v>1362</v>
      </c>
      <c r="C681" s="1" t="s">
        <v>1474</v>
      </c>
      <c r="D681" s="1" t="s">
        <v>1724</v>
      </c>
      <c r="E681" s="3">
        <v>147.0888888888889</v>
      </c>
      <c r="F681" s="3">
        <f t="shared" si="32"/>
        <v>1134.1852222222224</v>
      </c>
      <c r="G681" s="3">
        <f>SUM(Table39[[#This Row],[RN Hours Contract (W/ Admin, DON)]], Table39[[#This Row],[LPN Contract Hours (w/ Admin)]], Table39[[#This Row],[CNA/NA/Med Aide Contract Hours]])</f>
        <v>0</v>
      </c>
      <c r="H681" s="4">
        <f>Table39[[#This Row],[Total Contract Hours]]/Table39[[#This Row],[Total Hours Nurse Staffing]]</f>
        <v>0</v>
      </c>
      <c r="I681" s="3">
        <f>SUM(Table39[[#This Row],[RN Hours]], Table39[[#This Row],[RN Admin Hours]], Table39[[#This Row],[RN DON Hours]])</f>
        <v>236.18044444444448</v>
      </c>
      <c r="J681" s="3">
        <f t="shared" ref="J681:J682" si="33">SUM(M681,P681,S681)</f>
        <v>0</v>
      </c>
      <c r="K681" s="4">
        <f>Table39[[#This Row],[RN Hours Contract (W/ Admin, DON)]]/Table39[[#This Row],[RN Hours (w/ Admin, DON)]]</f>
        <v>0</v>
      </c>
      <c r="L681" s="3">
        <v>213.78044444444447</v>
      </c>
      <c r="M681" s="3">
        <v>0</v>
      </c>
      <c r="N681" s="4">
        <f>Table39[[#This Row],[RN Hours Contract]]/Table39[[#This Row],[RN Hours]]</f>
        <v>0</v>
      </c>
      <c r="O681" s="3">
        <v>17.066666666666666</v>
      </c>
      <c r="P681" s="3">
        <v>0</v>
      </c>
      <c r="Q681" s="4">
        <f>Table39[[#This Row],[RN Admin Hours Contract]]/Table39[[#This Row],[RN Admin Hours]]</f>
        <v>0</v>
      </c>
      <c r="R681" s="3">
        <v>5.333333333333333</v>
      </c>
      <c r="S681" s="3">
        <v>0</v>
      </c>
      <c r="T681" s="4">
        <f>Table39[[#This Row],[RN DON Hours Contract]]/Table39[[#This Row],[RN DON Hours]]</f>
        <v>0</v>
      </c>
      <c r="U681" s="3">
        <f>SUM(Table39[[#This Row],[LPN Hours]], Table39[[#This Row],[LPN Admin Hours]])</f>
        <v>283.41833333333335</v>
      </c>
      <c r="V681" s="3">
        <f>Table39[[#This Row],[LPN Hours Contract]]+Table39[[#This Row],[LPN Admin Hours Contract]]</f>
        <v>0</v>
      </c>
      <c r="W681" s="4">
        <f t="shared" ref="W681:W682" si="34">V681/U681</f>
        <v>0</v>
      </c>
      <c r="X681" s="3">
        <v>283.41833333333335</v>
      </c>
      <c r="Y681" s="3">
        <v>0</v>
      </c>
      <c r="Z681" s="4">
        <f>Table39[[#This Row],[LPN Hours Contract]]/Table39[[#This Row],[LPN Hours]]</f>
        <v>0</v>
      </c>
      <c r="AA681" s="3">
        <v>0</v>
      </c>
      <c r="AB681" s="3">
        <v>0</v>
      </c>
      <c r="AC681" s="4">
        <v>0</v>
      </c>
      <c r="AD681" s="3">
        <f>SUM(Table39[[#This Row],[CNA Hours]], Table39[[#This Row],[NA in Training Hours]], Table39[[#This Row],[Med Aide/Tech Hours]])</f>
        <v>614.5864444444444</v>
      </c>
      <c r="AE681" s="3">
        <f>SUM(Table39[[#This Row],[CNA Hours Contract]], Table39[[#This Row],[NA in Training Hours Contract]], Table39[[#This Row],[Med Aide/Tech Hours Contract]])</f>
        <v>0</v>
      </c>
      <c r="AF681" s="4">
        <f>Table39[[#This Row],[CNA/NA/Med Aide Contract Hours]]/Table39[[#This Row],[Total CNA, NA in Training, Med Aide/Tech Hours]]</f>
        <v>0</v>
      </c>
      <c r="AG681" s="3">
        <v>614.5864444444444</v>
      </c>
      <c r="AH681" s="3">
        <v>0</v>
      </c>
      <c r="AI681" s="4">
        <f>Table39[[#This Row],[CNA Hours Contract]]/Table39[[#This Row],[CNA Hours]]</f>
        <v>0</v>
      </c>
      <c r="AJ681" s="3">
        <v>0</v>
      </c>
      <c r="AK681" s="3">
        <v>0</v>
      </c>
      <c r="AL681" s="4">
        <v>0</v>
      </c>
      <c r="AM681" s="3">
        <v>0</v>
      </c>
      <c r="AN681" s="3">
        <v>0</v>
      </c>
      <c r="AO681" s="4">
        <v>0</v>
      </c>
      <c r="AP681" s="1" t="s">
        <v>679</v>
      </c>
      <c r="AQ681" s="1">
        <v>3</v>
      </c>
    </row>
    <row r="682" spans="1:43" x14ac:dyDescent="0.2">
      <c r="A682" s="1" t="s">
        <v>681</v>
      </c>
      <c r="B682" s="1" t="s">
        <v>1363</v>
      </c>
      <c r="C682" s="1" t="s">
        <v>1467</v>
      </c>
      <c r="D682" s="1" t="s">
        <v>1721</v>
      </c>
      <c r="E682" s="3">
        <v>162.77777777777777</v>
      </c>
      <c r="F682" s="3">
        <f t="shared" si="32"/>
        <v>736.25788888888894</v>
      </c>
      <c r="G682" s="3">
        <f>SUM(Table39[[#This Row],[RN Hours Contract (W/ Admin, DON)]], Table39[[#This Row],[LPN Contract Hours (w/ Admin)]], Table39[[#This Row],[CNA/NA/Med Aide Contract Hours]])</f>
        <v>5.5555555555555552E-2</v>
      </c>
      <c r="H682" s="4">
        <f>Table39[[#This Row],[Total Contract Hours]]/Table39[[#This Row],[Total Hours Nurse Staffing]]</f>
        <v>7.5456652341472728E-5</v>
      </c>
      <c r="I682" s="3">
        <f>SUM(Table39[[#This Row],[RN Hours]], Table39[[#This Row],[RN Admin Hours]], Table39[[#This Row],[RN DON Hours]])</f>
        <v>191.09022222222225</v>
      </c>
      <c r="J682" s="3">
        <f t="shared" si="33"/>
        <v>5.5555555555555552E-2</v>
      </c>
      <c r="K682" s="4">
        <f>Table39[[#This Row],[RN Hours Contract (W/ Admin, DON)]]/Table39[[#This Row],[RN Hours (w/ Admin, DON)]]</f>
        <v>2.9072945182380394E-4</v>
      </c>
      <c r="L682" s="3">
        <v>168.4207777777778</v>
      </c>
      <c r="M682" s="3">
        <v>5.5555555555555552E-2</v>
      </c>
      <c r="N682" s="4">
        <f>Table39[[#This Row],[RN Hours Contract]]/Table39[[#This Row],[RN Hours]]</f>
        <v>3.2986164942699729E-4</v>
      </c>
      <c r="O682" s="3">
        <v>17.155555555555555</v>
      </c>
      <c r="P682" s="3">
        <v>0</v>
      </c>
      <c r="Q682" s="4">
        <f>Table39[[#This Row],[RN Admin Hours Contract]]/Table39[[#This Row],[RN Admin Hours]]</f>
        <v>0</v>
      </c>
      <c r="R682" s="3">
        <v>5.5138888888888893</v>
      </c>
      <c r="S682" s="3">
        <v>0</v>
      </c>
      <c r="T682" s="4">
        <f>Table39[[#This Row],[RN DON Hours Contract]]/Table39[[#This Row],[RN DON Hours]]</f>
        <v>0</v>
      </c>
      <c r="U682" s="3">
        <f>SUM(Table39[[#This Row],[LPN Hours]], Table39[[#This Row],[LPN Admin Hours]])</f>
        <v>143.89788888888887</v>
      </c>
      <c r="V682" s="3">
        <f>Table39[[#This Row],[LPN Hours Contract]]+Table39[[#This Row],[LPN Admin Hours Contract]]</f>
        <v>0</v>
      </c>
      <c r="W682" s="4">
        <f t="shared" si="34"/>
        <v>0</v>
      </c>
      <c r="X682" s="3">
        <v>143.89788888888887</v>
      </c>
      <c r="Y682" s="3">
        <v>0</v>
      </c>
      <c r="Z682" s="4">
        <f>Table39[[#This Row],[LPN Hours Contract]]/Table39[[#This Row],[LPN Hours]]</f>
        <v>0</v>
      </c>
      <c r="AA682" s="3">
        <v>0</v>
      </c>
      <c r="AB682" s="3">
        <v>0</v>
      </c>
      <c r="AC682" s="4">
        <v>0</v>
      </c>
      <c r="AD682" s="3">
        <f>SUM(Table39[[#This Row],[CNA Hours]], Table39[[#This Row],[NA in Training Hours]], Table39[[#This Row],[Med Aide/Tech Hours]])</f>
        <v>401.26977777777779</v>
      </c>
      <c r="AE682" s="3">
        <f>SUM(Table39[[#This Row],[CNA Hours Contract]], Table39[[#This Row],[NA in Training Hours Contract]], Table39[[#This Row],[Med Aide/Tech Hours Contract]])</f>
        <v>0</v>
      </c>
      <c r="AF682" s="4">
        <f>Table39[[#This Row],[CNA/NA/Med Aide Contract Hours]]/Table39[[#This Row],[Total CNA, NA in Training, Med Aide/Tech Hours]]</f>
        <v>0</v>
      </c>
      <c r="AG682" s="3">
        <v>401.26977777777779</v>
      </c>
      <c r="AH682" s="3">
        <v>0</v>
      </c>
      <c r="AI682" s="4">
        <f>Table39[[#This Row],[CNA Hours Contract]]/Table39[[#This Row],[CNA Hours]]</f>
        <v>0</v>
      </c>
      <c r="AJ682" s="3">
        <v>0</v>
      </c>
      <c r="AK682" s="3">
        <v>0</v>
      </c>
      <c r="AL682" s="4">
        <v>0</v>
      </c>
      <c r="AM682" s="3">
        <v>0</v>
      </c>
      <c r="AN682" s="3">
        <v>0</v>
      </c>
      <c r="AO682" s="4">
        <v>0</v>
      </c>
      <c r="AP682" s="1" t="s">
        <v>680</v>
      </c>
      <c r="AQ682" s="1">
        <v>3</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682" numberStoredAsText="1"/>
    <ignoredError sqref="A1:AO682"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682"/>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1754</v>
      </c>
      <c r="B1" s="5" t="s">
        <v>1756</v>
      </c>
      <c r="C1" s="5" t="s">
        <v>1772</v>
      </c>
      <c r="D1" s="5" t="s">
        <v>1757</v>
      </c>
      <c r="E1" s="5" t="s">
        <v>1758</v>
      </c>
      <c r="F1" s="5" t="s">
        <v>1800</v>
      </c>
      <c r="G1" s="5" t="s">
        <v>1801</v>
      </c>
      <c r="H1" s="5" t="s">
        <v>1802</v>
      </c>
      <c r="I1" s="5" t="s">
        <v>1803</v>
      </c>
      <c r="J1" s="5" t="s">
        <v>1804</v>
      </c>
      <c r="K1" s="5" t="s">
        <v>1805</v>
      </c>
      <c r="L1" s="5" t="s">
        <v>1806</v>
      </c>
      <c r="M1" s="5" t="s">
        <v>1807</v>
      </c>
      <c r="N1" s="5" t="s">
        <v>1808</v>
      </c>
      <c r="O1" s="5" t="s">
        <v>1809</v>
      </c>
      <c r="P1" s="5" t="s">
        <v>1810</v>
      </c>
      <c r="Q1" s="5" t="s">
        <v>1811</v>
      </c>
      <c r="R1" s="5" t="s">
        <v>1812</v>
      </c>
      <c r="S1" s="5" t="s">
        <v>1813</v>
      </c>
      <c r="T1" s="5" t="s">
        <v>1814</v>
      </c>
      <c r="U1" s="5" t="s">
        <v>1815</v>
      </c>
      <c r="V1" s="5" t="s">
        <v>1816</v>
      </c>
      <c r="W1" s="5" t="s">
        <v>1817</v>
      </c>
      <c r="X1" s="5" t="s">
        <v>1818</v>
      </c>
      <c r="Y1" s="5" t="s">
        <v>1819</v>
      </c>
      <c r="Z1" s="5" t="s">
        <v>1820</v>
      </c>
      <c r="AA1" s="5" t="s">
        <v>1821</v>
      </c>
      <c r="AB1" s="5" t="s">
        <v>1822</v>
      </c>
      <c r="AC1" s="5" t="s">
        <v>1823</v>
      </c>
      <c r="AD1" s="5" t="s">
        <v>1824</v>
      </c>
      <c r="AE1" s="5" t="s">
        <v>1825</v>
      </c>
      <c r="AF1" s="5" t="s">
        <v>1826</v>
      </c>
      <c r="AG1" s="5" t="s">
        <v>1827</v>
      </c>
      <c r="AH1" s="5" t="s">
        <v>1755</v>
      </c>
      <c r="AI1" s="5" t="s">
        <v>1799</v>
      </c>
    </row>
    <row r="2" spans="1:36" x14ac:dyDescent="0.2">
      <c r="A2" s="1" t="s">
        <v>681</v>
      </c>
      <c r="B2" s="1" t="s">
        <v>700</v>
      </c>
      <c r="C2" s="1" t="s">
        <v>1459</v>
      </c>
      <c r="D2" s="1" t="s">
        <v>1694</v>
      </c>
      <c r="E2" s="3">
        <v>93.9</v>
      </c>
      <c r="F2" s="3">
        <v>11.2</v>
      </c>
      <c r="G2" s="3">
        <v>0.7</v>
      </c>
      <c r="H2" s="3">
        <v>0.37777777777777777</v>
      </c>
      <c r="I2" s="3">
        <v>5.9555555555555557</v>
      </c>
      <c r="J2" s="3">
        <v>0</v>
      </c>
      <c r="K2" s="3">
        <v>0</v>
      </c>
      <c r="L2" s="3">
        <v>8.9944444444444418</v>
      </c>
      <c r="M2" s="3">
        <v>0</v>
      </c>
      <c r="N2" s="3">
        <v>16.792222222222222</v>
      </c>
      <c r="O2" s="3">
        <f>SUM(Table2[[#This Row],[Qualified Social Work Staff Hours]:[Other Social Work Staff Hours]])/Table2[[#This Row],[MDS Census]]</f>
        <v>0.17883090758490117</v>
      </c>
      <c r="P2" s="3">
        <v>0</v>
      </c>
      <c r="Q2" s="3">
        <v>27.785555555555547</v>
      </c>
      <c r="R2" s="3">
        <f>SUM(Table2[[#This Row],[Qualified Activities Professional Hours]:[Other Activities Professional Hours]])/Table2[[#This Row],[MDS Census]]</f>
        <v>0.29590580996331783</v>
      </c>
      <c r="S2" s="3">
        <v>6.6400000000000006</v>
      </c>
      <c r="T2" s="3">
        <v>7.4333333333333336</v>
      </c>
      <c r="U2" s="3">
        <v>0</v>
      </c>
      <c r="V2" s="3">
        <f>SUM(Table2[[#This Row],[Occupational Therapist Hours]:[OT Aide Hours]])/Table2[[#This Row],[MDS Census]]</f>
        <v>0.14987575434859779</v>
      </c>
      <c r="W2" s="3">
        <v>6.1922222222222238</v>
      </c>
      <c r="X2" s="3">
        <v>8.7688888888888901</v>
      </c>
      <c r="Y2" s="3">
        <v>0</v>
      </c>
      <c r="Z2" s="3">
        <f>SUM(Table2[[#This Row],[Physical Therapist (PT) Hours]:[PT Aide Hours]])/Table2[[#This Row],[MDS Census]]</f>
        <v>0.15933025677434626</v>
      </c>
      <c r="AA2" s="3">
        <v>0</v>
      </c>
      <c r="AB2" s="3">
        <v>0</v>
      </c>
      <c r="AC2" s="3">
        <v>0</v>
      </c>
      <c r="AD2" s="3">
        <v>0</v>
      </c>
      <c r="AE2" s="3">
        <v>0</v>
      </c>
      <c r="AF2" s="3">
        <v>0</v>
      </c>
      <c r="AG2" s="3">
        <v>0</v>
      </c>
      <c r="AH2" s="1" t="s">
        <v>0</v>
      </c>
      <c r="AI2" s="17">
        <v>3</v>
      </c>
      <c r="AJ2" s="1"/>
    </row>
    <row r="3" spans="1:36" x14ac:dyDescent="0.2">
      <c r="A3" s="1" t="s">
        <v>681</v>
      </c>
      <c r="B3" s="1" t="s">
        <v>701</v>
      </c>
      <c r="C3" s="1" t="s">
        <v>1391</v>
      </c>
      <c r="D3" s="1" t="s">
        <v>1692</v>
      </c>
      <c r="E3" s="3">
        <v>93.277777777777771</v>
      </c>
      <c r="F3" s="3">
        <v>8.5333333333333332</v>
      </c>
      <c r="G3" s="3">
        <v>1.7777777777777777</v>
      </c>
      <c r="H3" s="3">
        <v>0.1</v>
      </c>
      <c r="I3" s="3">
        <v>3.0222222222222221</v>
      </c>
      <c r="J3" s="3">
        <v>0</v>
      </c>
      <c r="K3" s="3">
        <v>5.7555555555555555</v>
      </c>
      <c r="L3" s="3">
        <v>5.1520000000000001</v>
      </c>
      <c r="M3" s="3">
        <v>6.4944444444444445</v>
      </c>
      <c r="N3" s="3">
        <v>5.3666666666666663</v>
      </c>
      <c r="O3" s="3">
        <f>SUM(Table2[[#This Row],[Qualified Social Work Staff Hours]:[Other Social Work Staff Hours]])/Table2[[#This Row],[MDS Census]]</f>
        <v>0.12715902322811198</v>
      </c>
      <c r="P3" s="3">
        <v>0</v>
      </c>
      <c r="Q3" s="3">
        <v>15.875</v>
      </c>
      <c r="R3" s="3">
        <f>SUM(Table2[[#This Row],[Qualified Activities Professional Hours]:[Other Activities Professional Hours]])/Table2[[#This Row],[MDS Census]]</f>
        <v>0.17019058963668851</v>
      </c>
      <c r="S3" s="3">
        <v>5.54</v>
      </c>
      <c r="T3" s="3">
        <v>7.5656666666666679</v>
      </c>
      <c r="U3" s="3">
        <v>0</v>
      </c>
      <c r="V3" s="3">
        <f>SUM(Table2[[#This Row],[Occupational Therapist Hours]:[OT Aide Hours]])/Table2[[#This Row],[MDS Census]]</f>
        <v>0.14050148898153667</v>
      </c>
      <c r="W3" s="3">
        <v>4.8576666666666659</v>
      </c>
      <c r="X3" s="3">
        <v>8.6165555555555553</v>
      </c>
      <c r="Y3" s="3">
        <v>0</v>
      </c>
      <c r="Z3" s="3">
        <f>SUM(Table2[[#This Row],[Physical Therapist (PT) Hours]:[PT Aide Hours]])/Table2[[#This Row],[MDS Census]]</f>
        <v>0.1444526503871352</v>
      </c>
      <c r="AA3" s="3">
        <v>0</v>
      </c>
      <c r="AB3" s="3">
        <v>0</v>
      </c>
      <c r="AC3" s="3">
        <v>0</v>
      </c>
      <c r="AD3" s="3">
        <v>0</v>
      </c>
      <c r="AE3" s="3">
        <v>0</v>
      </c>
      <c r="AF3" s="3">
        <v>0</v>
      </c>
      <c r="AG3" s="3">
        <v>0</v>
      </c>
      <c r="AH3" s="1" t="s">
        <v>1</v>
      </c>
      <c r="AI3" s="17">
        <v>3</v>
      </c>
      <c r="AJ3" s="1"/>
    </row>
    <row r="4" spans="1:36" x14ac:dyDescent="0.2">
      <c r="A4" s="1" t="s">
        <v>681</v>
      </c>
      <c r="B4" s="1" t="s">
        <v>702</v>
      </c>
      <c r="C4" s="1" t="s">
        <v>1460</v>
      </c>
      <c r="D4" s="1" t="s">
        <v>1688</v>
      </c>
      <c r="E4" s="3">
        <v>205.75555555555556</v>
      </c>
      <c r="F4" s="3">
        <v>5.2444444444444445</v>
      </c>
      <c r="G4" s="3">
        <v>0.26666666666666666</v>
      </c>
      <c r="H4" s="3">
        <v>1.5516666666666663</v>
      </c>
      <c r="I4" s="3">
        <v>6.291666666666667</v>
      </c>
      <c r="J4" s="3">
        <v>0</v>
      </c>
      <c r="K4" s="3">
        <v>4.0888888888888886</v>
      </c>
      <c r="L4" s="3">
        <v>5.6163333333333343</v>
      </c>
      <c r="M4" s="3">
        <v>0</v>
      </c>
      <c r="N4" s="3">
        <v>6.7944444444444443</v>
      </c>
      <c r="O4" s="3">
        <f>SUM(Table2[[#This Row],[Qualified Social Work Staff Hours]:[Other Social Work Staff Hours]])/Table2[[#This Row],[MDS Census]]</f>
        <v>3.3021924613889191E-2</v>
      </c>
      <c r="P4" s="3">
        <v>16.808333333333334</v>
      </c>
      <c r="Q4" s="3">
        <v>16.502777777777776</v>
      </c>
      <c r="R4" s="3">
        <f>SUM(Table2[[#This Row],[Qualified Activities Professional Hours]:[Other Activities Professional Hours]])/Table2[[#This Row],[MDS Census]]</f>
        <v>0.16189653310292687</v>
      </c>
      <c r="S4" s="3">
        <v>9.4380000000000024</v>
      </c>
      <c r="T4" s="3">
        <v>15.530666666666667</v>
      </c>
      <c r="U4" s="3">
        <v>0</v>
      </c>
      <c r="V4" s="3">
        <f>SUM(Table2[[#This Row],[Occupational Therapist Hours]:[OT Aide Hours]])/Table2[[#This Row],[MDS Census]]</f>
        <v>0.1213511178312993</v>
      </c>
      <c r="W4" s="3">
        <v>14.73266666666667</v>
      </c>
      <c r="X4" s="3">
        <v>13.486777777777775</v>
      </c>
      <c r="Y4" s="3">
        <v>0</v>
      </c>
      <c r="Z4" s="3">
        <f>SUM(Table2[[#This Row],[Physical Therapist (PT) Hours]:[PT Aide Hours]])/Table2[[#This Row],[MDS Census]]</f>
        <v>0.13715034020952588</v>
      </c>
      <c r="AA4" s="3">
        <v>0</v>
      </c>
      <c r="AB4" s="3">
        <v>0</v>
      </c>
      <c r="AC4" s="3">
        <v>0</v>
      </c>
      <c r="AD4" s="3">
        <v>0</v>
      </c>
      <c r="AE4" s="3">
        <v>0</v>
      </c>
      <c r="AF4" s="3">
        <v>0</v>
      </c>
      <c r="AG4" s="3">
        <v>0</v>
      </c>
      <c r="AH4" s="1" t="s">
        <v>2</v>
      </c>
      <c r="AI4" s="17">
        <v>3</v>
      </c>
      <c r="AJ4" s="1"/>
    </row>
    <row r="5" spans="1:36" x14ac:dyDescent="0.2">
      <c r="A5" s="1" t="s">
        <v>681</v>
      </c>
      <c r="B5" s="1" t="s">
        <v>703</v>
      </c>
      <c r="C5" s="1" t="s">
        <v>1461</v>
      </c>
      <c r="D5" s="1" t="s">
        <v>1720</v>
      </c>
      <c r="E5" s="3">
        <v>317.57777777777778</v>
      </c>
      <c r="F5" s="3">
        <v>9.905555555555555</v>
      </c>
      <c r="G5" s="3">
        <v>0.72222222222222221</v>
      </c>
      <c r="H5" s="3">
        <v>2.2472222222222222</v>
      </c>
      <c r="I5" s="3">
        <v>8.7861111111111114</v>
      </c>
      <c r="J5" s="3">
        <v>0</v>
      </c>
      <c r="K5" s="3">
        <v>0</v>
      </c>
      <c r="L5" s="3">
        <v>5.2907777777777785</v>
      </c>
      <c r="M5" s="3">
        <v>25.074999999999999</v>
      </c>
      <c r="N5" s="3">
        <v>0</v>
      </c>
      <c r="O5" s="3">
        <f>SUM(Table2[[#This Row],[Qualified Social Work Staff Hours]:[Other Social Work Staff Hours]])/Table2[[#This Row],[MDS Census]]</f>
        <v>7.8957035896718208E-2</v>
      </c>
      <c r="P5" s="3">
        <v>9.75</v>
      </c>
      <c r="Q5" s="3">
        <v>111.52777777777777</v>
      </c>
      <c r="R5" s="3">
        <f>SUM(Table2[[#This Row],[Qualified Activities Professional Hours]:[Other Activities Professional Hours]])/Table2[[#This Row],[MDS Census]]</f>
        <v>0.3818837030298789</v>
      </c>
      <c r="S5" s="3">
        <v>8.8225555555555548</v>
      </c>
      <c r="T5" s="3">
        <v>13.752777777777778</v>
      </c>
      <c r="U5" s="3">
        <v>0</v>
      </c>
      <c r="V5" s="3">
        <f>SUM(Table2[[#This Row],[Occupational Therapist Hours]:[OT Aide Hours]])/Table2[[#This Row],[MDS Census]]</f>
        <v>7.1085998180673154E-2</v>
      </c>
      <c r="W5" s="3">
        <v>13.085333333333335</v>
      </c>
      <c r="X5" s="3">
        <v>15.82588888888888</v>
      </c>
      <c r="Y5" s="3">
        <v>7.8719999999999999</v>
      </c>
      <c r="Z5" s="3">
        <f>SUM(Table2[[#This Row],[Physical Therapist (PT) Hours]:[PT Aide Hours]])/Table2[[#This Row],[MDS Census]]</f>
        <v>0.11582429501084596</v>
      </c>
      <c r="AA5" s="3">
        <v>0</v>
      </c>
      <c r="AB5" s="3">
        <v>0</v>
      </c>
      <c r="AC5" s="3">
        <v>0</v>
      </c>
      <c r="AD5" s="3">
        <v>0</v>
      </c>
      <c r="AE5" s="3">
        <v>0</v>
      </c>
      <c r="AF5" s="3">
        <v>0</v>
      </c>
      <c r="AG5" s="3">
        <v>0</v>
      </c>
      <c r="AH5" s="1" t="s">
        <v>3</v>
      </c>
      <c r="AI5" s="17">
        <v>3</v>
      </c>
      <c r="AJ5" s="1"/>
    </row>
    <row r="6" spans="1:36" x14ac:dyDescent="0.2">
      <c r="A6" s="1" t="s">
        <v>681</v>
      </c>
      <c r="B6" s="1" t="s">
        <v>704</v>
      </c>
      <c r="C6" s="1" t="s">
        <v>1462</v>
      </c>
      <c r="D6" s="1" t="s">
        <v>1721</v>
      </c>
      <c r="E6" s="3">
        <v>80.966666666666669</v>
      </c>
      <c r="F6" s="3">
        <v>5.25</v>
      </c>
      <c r="G6" s="3">
        <v>0.26666666666666666</v>
      </c>
      <c r="H6" s="3">
        <v>0.26666666666666666</v>
      </c>
      <c r="I6" s="3">
        <v>3.4166666666666665</v>
      </c>
      <c r="J6" s="3">
        <v>0</v>
      </c>
      <c r="K6" s="3">
        <v>0</v>
      </c>
      <c r="L6" s="3">
        <v>3.036111111111111</v>
      </c>
      <c r="M6" s="3">
        <v>4.9972222222222218</v>
      </c>
      <c r="N6" s="3">
        <v>5.083333333333333</v>
      </c>
      <c r="O6" s="3">
        <f>SUM(Table2[[#This Row],[Qualified Social Work Staff Hours]:[Other Social Work Staff Hours]])/Table2[[#This Row],[MDS Census]]</f>
        <v>0.12450253876766845</v>
      </c>
      <c r="P6" s="3">
        <v>5.083333333333333</v>
      </c>
      <c r="Q6" s="3">
        <v>6.5055555555555555</v>
      </c>
      <c r="R6" s="3">
        <f>SUM(Table2[[#This Row],[Qualified Activities Professional Hours]:[Other Activities Professional Hours]])/Table2[[#This Row],[MDS Census]]</f>
        <v>0.14313160422670509</v>
      </c>
      <c r="S6" s="3">
        <v>5.822222222222222</v>
      </c>
      <c r="T6" s="3">
        <v>4.7305555555555552</v>
      </c>
      <c r="U6" s="3">
        <v>0</v>
      </c>
      <c r="V6" s="3">
        <f>SUM(Table2[[#This Row],[Occupational Therapist Hours]:[OT Aide Hours]])/Table2[[#This Row],[MDS Census]]</f>
        <v>0.13033484287086591</v>
      </c>
      <c r="W6" s="3">
        <v>3.7</v>
      </c>
      <c r="X6" s="3">
        <v>5.5638888888888891</v>
      </c>
      <c r="Y6" s="3">
        <v>0</v>
      </c>
      <c r="Z6" s="3">
        <f>SUM(Table2[[#This Row],[Physical Therapist (PT) Hours]:[PT Aide Hours]])/Table2[[#This Row],[MDS Census]]</f>
        <v>0.11441608343625635</v>
      </c>
      <c r="AA6" s="3">
        <v>0</v>
      </c>
      <c r="AB6" s="3">
        <v>0</v>
      </c>
      <c r="AC6" s="3">
        <v>0</v>
      </c>
      <c r="AD6" s="3">
        <v>0</v>
      </c>
      <c r="AE6" s="3">
        <v>0</v>
      </c>
      <c r="AF6" s="3">
        <v>0</v>
      </c>
      <c r="AG6" s="3">
        <v>0</v>
      </c>
      <c r="AH6" s="1" t="s">
        <v>4</v>
      </c>
      <c r="AI6" s="17">
        <v>3</v>
      </c>
      <c r="AJ6" s="1"/>
    </row>
    <row r="7" spans="1:36" x14ac:dyDescent="0.2">
      <c r="A7" s="1" t="s">
        <v>681</v>
      </c>
      <c r="B7" s="1" t="s">
        <v>705</v>
      </c>
      <c r="C7" s="1" t="s">
        <v>1463</v>
      </c>
      <c r="D7" s="1" t="s">
        <v>1689</v>
      </c>
      <c r="E7" s="3">
        <v>47.111111111111114</v>
      </c>
      <c r="F7" s="3">
        <v>5.6888888888888891</v>
      </c>
      <c r="G7" s="3">
        <v>3.888888888888889E-2</v>
      </c>
      <c r="H7" s="3">
        <v>0.42222222222222222</v>
      </c>
      <c r="I7" s="3">
        <v>1.7067777777777773</v>
      </c>
      <c r="J7" s="3">
        <v>0</v>
      </c>
      <c r="K7" s="3">
        <v>0</v>
      </c>
      <c r="L7" s="3">
        <v>2.8990000000000009</v>
      </c>
      <c r="M7" s="3">
        <v>3.5333333333333332</v>
      </c>
      <c r="N7" s="3">
        <v>1.4388888888888889</v>
      </c>
      <c r="O7" s="3">
        <f>SUM(Table2[[#This Row],[Qualified Social Work Staff Hours]:[Other Social Work Staff Hours]])/Table2[[#This Row],[MDS Census]]</f>
        <v>0.10554245283018868</v>
      </c>
      <c r="P7" s="3">
        <v>2.0333333333333332</v>
      </c>
      <c r="Q7" s="3">
        <v>2.7361111111111112</v>
      </c>
      <c r="R7" s="3">
        <f>SUM(Table2[[#This Row],[Qualified Activities Professional Hours]:[Other Activities Professional Hours]])/Table2[[#This Row],[MDS Census]]</f>
        <v>0.10123820754716979</v>
      </c>
      <c r="S7" s="3">
        <v>2.4191111111111105</v>
      </c>
      <c r="T7" s="3">
        <v>7.1905555555555551</v>
      </c>
      <c r="U7" s="3">
        <v>0</v>
      </c>
      <c r="V7" s="3">
        <f>SUM(Table2[[#This Row],[Occupational Therapist Hours]:[OT Aide Hours]])/Table2[[#This Row],[MDS Census]]</f>
        <v>0.20397877358490563</v>
      </c>
      <c r="W7" s="3">
        <v>5.2440000000000007</v>
      </c>
      <c r="X7" s="3">
        <v>5.0185555555555545</v>
      </c>
      <c r="Y7" s="3">
        <v>0</v>
      </c>
      <c r="Z7" s="3">
        <f>SUM(Table2[[#This Row],[Physical Therapist (PT) Hours]:[PT Aide Hours]])/Table2[[#This Row],[MDS Census]]</f>
        <v>0.21783726415094334</v>
      </c>
      <c r="AA7" s="3">
        <v>0</v>
      </c>
      <c r="AB7" s="3">
        <v>0</v>
      </c>
      <c r="AC7" s="3">
        <v>0</v>
      </c>
      <c r="AD7" s="3">
        <v>0</v>
      </c>
      <c r="AE7" s="3">
        <v>0</v>
      </c>
      <c r="AF7" s="3">
        <v>0</v>
      </c>
      <c r="AG7" s="3">
        <v>0</v>
      </c>
      <c r="AH7" s="1" t="s">
        <v>5</v>
      </c>
      <c r="AI7" s="17">
        <v>3</v>
      </c>
      <c r="AJ7" s="1"/>
    </row>
    <row r="8" spans="1:36" x14ac:dyDescent="0.2">
      <c r="A8" s="1" t="s">
        <v>681</v>
      </c>
      <c r="B8" s="1" t="s">
        <v>706</v>
      </c>
      <c r="C8" s="1" t="s">
        <v>1464</v>
      </c>
      <c r="D8" s="1" t="s">
        <v>1721</v>
      </c>
      <c r="E8" s="3">
        <v>40.544444444444444</v>
      </c>
      <c r="F8" s="3">
        <v>5.6</v>
      </c>
      <c r="G8" s="3">
        <v>0</v>
      </c>
      <c r="H8" s="3">
        <v>0.38333333333333336</v>
      </c>
      <c r="I8" s="3">
        <v>1.413888888888889</v>
      </c>
      <c r="J8" s="3">
        <v>0</v>
      </c>
      <c r="K8" s="3">
        <v>0</v>
      </c>
      <c r="L8" s="3">
        <v>3.5102222222222226</v>
      </c>
      <c r="M8" s="3">
        <v>0</v>
      </c>
      <c r="N8" s="3">
        <v>5.4222222222222225</v>
      </c>
      <c r="O8" s="3">
        <f>SUM(Table2[[#This Row],[Qualified Social Work Staff Hours]:[Other Social Work Staff Hours]])/Table2[[#This Row],[MDS Census]]</f>
        <v>0.13373526993696905</v>
      </c>
      <c r="P8" s="3">
        <v>5.1916666666666664</v>
      </c>
      <c r="Q8" s="3">
        <v>0</v>
      </c>
      <c r="R8" s="3">
        <f>SUM(Table2[[#This Row],[Qualified Activities Professional Hours]:[Other Activities Professional Hours]])/Table2[[#This Row],[MDS Census]]</f>
        <v>0.12804878048780488</v>
      </c>
      <c r="S8" s="3">
        <v>2.9157777777777767</v>
      </c>
      <c r="T8" s="3">
        <v>6.2553333333333336</v>
      </c>
      <c r="U8" s="3">
        <v>0</v>
      </c>
      <c r="V8" s="3">
        <f>SUM(Table2[[#This Row],[Occupational Therapist Hours]:[OT Aide Hours]])/Table2[[#This Row],[MDS Census]]</f>
        <v>0.22619895861879963</v>
      </c>
      <c r="W8" s="3">
        <v>6.1471111111111112</v>
      </c>
      <c r="X8" s="3">
        <v>1.6813333333333336</v>
      </c>
      <c r="Y8" s="3">
        <v>0</v>
      </c>
      <c r="Z8" s="3">
        <f>SUM(Table2[[#This Row],[Physical Therapist (PT) Hours]:[PT Aide Hours]])/Table2[[#This Row],[MDS Census]]</f>
        <v>0.19308303644834202</v>
      </c>
      <c r="AA8" s="3">
        <v>0</v>
      </c>
      <c r="AB8" s="3">
        <v>0</v>
      </c>
      <c r="AC8" s="3">
        <v>0</v>
      </c>
      <c r="AD8" s="3">
        <v>0</v>
      </c>
      <c r="AE8" s="3">
        <v>0</v>
      </c>
      <c r="AF8" s="3">
        <v>0</v>
      </c>
      <c r="AG8" s="3">
        <v>0</v>
      </c>
      <c r="AH8" s="1" t="s">
        <v>6</v>
      </c>
      <c r="AI8" s="17">
        <v>3</v>
      </c>
      <c r="AJ8" s="1"/>
    </row>
    <row r="9" spans="1:36" x14ac:dyDescent="0.2">
      <c r="A9" s="1" t="s">
        <v>681</v>
      </c>
      <c r="B9" s="1" t="s">
        <v>707</v>
      </c>
      <c r="C9" s="1" t="s">
        <v>1458</v>
      </c>
      <c r="D9" s="1" t="s">
        <v>1719</v>
      </c>
      <c r="E9" s="3">
        <v>318.98888888888888</v>
      </c>
      <c r="F9" s="3">
        <v>9.75</v>
      </c>
      <c r="G9" s="3">
        <v>0</v>
      </c>
      <c r="H9" s="3">
        <v>0</v>
      </c>
      <c r="I9" s="3">
        <v>14.416666666666666</v>
      </c>
      <c r="J9" s="3">
        <v>0</v>
      </c>
      <c r="K9" s="3">
        <v>0</v>
      </c>
      <c r="L9" s="3">
        <v>11.069444444444445</v>
      </c>
      <c r="M9" s="3">
        <v>24.862000000000005</v>
      </c>
      <c r="N9" s="3">
        <v>0</v>
      </c>
      <c r="O9" s="3">
        <f>SUM(Table2[[#This Row],[Qualified Social Work Staff Hours]:[Other Social Work Staff Hours]])/Table2[[#This Row],[MDS Census]]</f>
        <v>7.7940018809432604E-2</v>
      </c>
      <c r="P9" s="3">
        <v>11.326555555555556</v>
      </c>
      <c r="Q9" s="3">
        <v>34.371777777777773</v>
      </c>
      <c r="R9" s="3">
        <f>SUM(Table2[[#This Row],[Qualified Activities Professional Hours]:[Other Activities Professional Hours]])/Table2[[#This Row],[MDS Census]]</f>
        <v>0.14325995332474137</v>
      </c>
      <c r="S9" s="3">
        <v>9.5754444444444449</v>
      </c>
      <c r="T9" s="3">
        <v>23.072444444444443</v>
      </c>
      <c r="U9" s="3">
        <v>0</v>
      </c>
      <c r="V9" s="3">
        <f>SUM(Table2[[#This Row],[Occupational Therapist Hours]:[OT Aide Hours]])/Table2[[#This Row],[MDS Census]]</f>
        <v>0.10234804416733428</v>
      </c>
      <c r="W9" s="3">
        <v>15.465222222222222</v>
      </c>
      <c r="X9" s="3">
        <v>23.574666666666669</v>
      </c>
      <c r="Y9" s="3">
        <v>0</v>
      </c>
      <c r="Z9" s="3">
        <f>SUM(Table2[[#This Row],[Physical Therapist (PT) Hours]:[PT Aide Hours]])/Table2[[#This Row],[MDS Census]]</f>
        <v>0.12238635967814972</v>
      </c>
      <c r="AA9" s="3">
        <v>0</v>
      </c>
      <c r="AB9" s="3">
        <v>0</v>
      </c>
      <c r="AC9" s="3">
        <v>0</v>
      </c>
      <c r="AD9" s="3">
        <v>0</v>
      </c>
      <c r="AE9" s="3">
        <v>0</v>
      </c>
      <c r="AF9" s="3">
        <v>16.600222222222218</v>
      </c>
      <c r="AG9" s="3">
        <v>0</v>
      </c>
      <c r="AH9" s="1" t="s">
        <v>7</v>
      </c>
      <c r="AI9" s="17">
        <v>3</v>
      </c>
      <c r="AJ9" s="1"/>
    </row>
    <row r="10" spans="1:36" x14ac:dyDescent="0.2">
      <c r="A10" s="1" t="s">
        <v>681</v>
      </c>
      <c r="B10" s="1" t="s">
        <v>708</v>
      </c>
      <c r="C10" s="1" t="s">
        <v>1405</v>
      </c>
      <c r="D10" s="1" t="s">
        <v>1711</v>
      </c>
      <c r="E10" s="3">
        <v>113.1</v>
      </c>
      <c r="F10" s="3">
        <v>4.9333333333333336</v>
      </c>
      <c r="G10" s="3">
        <v>0</v>
      </c>
      <c r="H10" s="3">
        <v>0.53888888888888886</v>
      </c>
      <c r="I10" s="3">
        <v>5.2722222222222221</v>
      </c>
      <c r="J10" s="3">
        <v>0</v>
      </c>
      <c r="K10" s="3">
        <v>0</v>
      </c>
      <c r="L10" s="3">
        <v>3.8645555555555555</v>
      </c>
      <c r="M10" s="3">
        <v>9.9926666666666684</v>
      </c>
      <c r="N10" s="3">
        <v>2.0833333333333335</v>
      </c>
      <c r="O10" s="3">
        <f>SUM(Table2[[#This Row],[Qualified Social Work Staff Hours]:[Other Social Work Staff Hours]])/Table2[[#This Row],[MDS Census]]</f>
        <v>0.10677276746242266</v>
      </c>
      <c r="P10" s="3">
        <v>0</v>
      </c>
      <c r="Q10" s="3">
        <v>0</v>
      </c>
      <c r="R10" s="3">
        <f>SUM(Table2[[#This Row],[Qualified Activities Professional Hours]:[Other Activities Professional Hours]])/Table2[[#This Row],[MDS Census]]</f>
        <v>0</v>
      </c>
      <c r="S10" s="3">
        <v>4.5378888888888884</v>
      </c>
      <c r="T10" s="3">
        <v>7.8206666666666633</v>
      </c>
      <c r="U10" s="3">
        <v>0</v>
      </c>
      <c r="V10" s="3">
        <f>SUM(Table2[[#This Row],[Occupational Therapist Hours]:[OT Aide Hours]])/Table2[[#This Row],[MDS Census]]</f>
        <v>0.10927104823656544</v>
      </c>
      <c r="W10" s="3">
        <v>6.216666666666665</v>
      </c>
      <c r="X10" s="3">
        <v>9.5571111111111087</v>
      </c>
      <c r="Y10" s="3">
        <v>3.0265555555555554</v>
      </c>
      <c r="Z10" s="3">
        <f>SUM(Table2[[#This Row],[Physical Therapist (PT) Hours]:[PT Aide Hours]])/Table2[[#This Row],[MDS Census]]</f>
        <v>0.16622752726200998</v>
      </c>
      <c r="AA10" s="3">
        <v>0</v>
      </c>
      <c r="AB10" s="3">
        <v>28.805555555555557</v>
      </c>
      <c r="AC10" s="3">
        <v>0</v>
      </c>
      <c r="AD10" s="3">
        <v>0</v>
      </c>
      <c r="AE10" s="3">
        <v>0</v>
      </c>
      <c r="AF10" s="3">
        <v>7.94411111111111</v>
      </c>
      <c r="AG10" s="3">
        <v>0</v>
      </c>
      <c r="AH10" s="1" t="s">
        <v>8</v>
      </c>
      <c r="AI10" s="17">
        <v>3</v>
      </c>
      <c r="AJ10" s="1"/>
    </row>
    <row r="11" spans="1:36" x14ac:dyDescent="0.2">
      <c r="A11" s="1" t="s">
        <v>681</v>
      </c>
      <c r="B11" s="1" t="s">
        <v>709</v>
      </c>
      <c r="C11" s="1" t="s">
        <v>1465</v>
      </c>
      <c r="D11" s="1" t="s">
        <v>1722</v>
      </c>
      <c r="E11" s="3">
        <v>98.2</v>
      </c>
      <c r="F11" s="3">
        <v>5.3555555555555552</v>
      </c>
      <c r="G11" s="3">
        <v>0</v>
      </c>
      <c r="H11" s="3">
        <v>0</v>
      </c>
      <c r="I11" s="3">
        <v>0</v>
      </c>
      <c r="J11" s="3">
        <v>0</v>
      </c>
      <c r="K11" s="3">
        <v>0</v>
      </c>
      <c r="L11" s="3">
        <v>0</v>
      </c>
      <c r="M11" s="3">
        <v>11.05</v>
      </c>
      <c r="N11" s="3">
        <v>0</v>
      </c>
      <c r="O11" s="3">
        <f>SUM(Table2[[#This Row],[Qualified Social Work Staff Hours]:[Other Social Work Staff Hours]])/Table2[[#This Row],[MDS Census]]</f>
        <v>0.11252545824847252</v>
      </c>
      <c r="P11" s="3">
        <v>0</v>
      </c>
      <c r="Q11" s="3">
        <v>0</v>
      </c>
      <c r="R11" s="3">
        <f>SUM(Table2[[#This Row],[Qualified Activities Professional Hours]:[Other Activities Professional Hours]])/Table2[[#This Row],[MDS Census]]</f>
        <v>0</v>
      </c>
      <c r="S11" s="3">
        <v>0</v>
      </c>
      <c r="T11" s="3">
        <v>4.0111111111111111</v>
      </c>
      <c r="U11" s="3">
        <v>0</v>
      </c>
      <c r="V11" s="3">
        <f>SUM(Table2[[#This Row],[Occupational Therapist Hours]:[OT Aide Hours]])/Table2[[#This Row],[MDS Census]]</f>
        <v>4.0846345326997054E-2</v>
      </c>
      <c r="W11" s="3">
        <v>10.222222222222221</v>
      </c>
      <c r="X11" s="3">
        <v>7.7416666666666663</v>
      </c>
      <c r="Y11" s="3">
        <v>0</v>
      </c>
      <c r="Z11" s="3">
        <f>SUM(Table2[[#This Row],[Physical Therapist (PT) Hours]:[PT Aide Hours]])/Table2[[#This Row],[MDS Census]]</f>
        <v>0.1829316587463227</v>
      </c>
      <c r="AA11" s="3">
        <v>0</v>
      </c>
      <c r="AB11" s="3">
        <v>16.833333333333332</v>
      </c>
      <c r="AC11" s="3">
        <v>0</v>
      </c>
      <c r="AD11" s="3">
        <v>0</v>
      </c>
      <c r="AE11" s="3">
        <v>0</v>
      </c>
      <c r="AF11" s="3">
        <v>16.277777777777779</v>
      </c>
      <c r="AG11" s="3">
        <v>0</v>
      </c>
      <c r="AH11" s="1" t="s">
        <v>9</v>
      </c>
      <c r="AI11" s="17">
        <v>3</v>
      </c>
      <c r="AJ11" s="1"/>
    </row>
    <row r="12" spans="1:36" x14ac:dyDescent="0.2">
      <c r="A12" s="1" t="s">
        <v>681</v>
      </c>
      <c r="B12" s="1" t="s">
        <v>710</v>
      </c>
      <c r="C12" s="1" t="s">
        <v>1466</v>
      </c>
      <c r="D12" s="1" t="s">
        <v>1688</v>
      </c>
      <c r="E12" s="3">
        <v>135.27777777777777</v>
      </c>
      <c r="F12" s="3">
        <v>10.488888888888889</v>
      </c>
      <c r="G12" s="3">
        <v>1.1555555555555554</v>
      </c>
      <c r="H12" s="3">
        <v>0</v>
      </c>
      <c r="I12" s="3">
        <v>5.0861111111111112</v>
      </c>
      <c r="J12" s="3">
        <v>0</v>
      </c>
      <c r="K12" s="3">
        <v>0</v>
      </c>
      <c r="L12" s="3">
        <v>10.951333333333332</v>
      </c>
      <c r="M12" s="3">
        <v>10.755555555555556</v>
      </c>
      <c r="N12" s="3">
        <v>0</v>
      </c>
      <c r="O12" s="3">
        <f>SUM(Table2[[#This Row],[Qualified Social Work Staff Hours]:[Other Social Work Staff Hours]])/Table2[[#This Row],[MDS Census]]</f>
        <v>7.9507186858316231E-2</v>
      </c>
      <c r="P12" s="3">
        <v>0</v>
      </c>
      <c r="Q12" s="3">
        <v>3.6555555555555554</v>
      </c>
      <c r="R12" s="3">
        <f>SUM(Table2[[#This Row],[Qualified Activities Professional Hours]:[Other Activities Professional Hours]])/Table2[[#This Row],[MDS Census]]</f>
        <v>2.7022587268993842E-2</v>
      </c>
      <c r="S12" s="3">
        <v>14.540111111111109</v>
      </c>
      <c r="T12" s="3">
        <v>4.9519999999999991</v>
      </c>
      <c r="U12" s="3">
        <v>0</v>
      </c>
      <c r="V12" s="3">
        <f>SUM(Table2[[#This Row],[Occupational Therapist Hours]:[OT Aide Hours]])/Table2[[#This Row],[MDS Census]]</f>
        <v>0.14408952772073919</v>
      </c>
      <c r="W12" s="3">
        <v>21.623222222222218</v>
      </c>
      <c r="X12" s="3">
        <v>5.2138888888888895</v>
      </c>
      <c r="Y12" s="3">
        <v>4.4574444444444437</v>
      </c>
      <c r="Z12" s="3">
        <f>SUM(Table2[[#This Row],[Physical Therapist (PT) Hours]:[PT Aide Hours]])/Table2[[#This Row],[MDS Census]]</f>
        <v>0.23133552361396301</v>
      </c>
      <c r="AA12" s="3">
        <v>0</v>
      </c>
      <c r="AB12" s="3">
        <v>15.677777777777777</v>
      </c>
      <c r="AC12" s="3">
        <v>0</v>
      </c>
      <c r="AD12" s="3">
        <v>0</v>
      </c>
      <c r="AE12" s="3">
        <v>0</v>
      </c>
      <c r="AF12" s="3">
        <v>146.28544444444444</v>
      </c>
      <c r="AG12" s="3">
        <v>1.1555555555555554</v>
      </c>
      <c r="AH12" s="1" t="s">
        <v>10</v>
      </c>
      <c r="AI12" s="17">
        <v>3</v>
      </c>
      <c r="AJ12" s="1"/>
    </row>
    <row r="13" spans="1:36" x14ac:dyDescent="0.2">
      <c r="A13" s="1" t="s">
        <v>681</v>
      </c>
      <c r="B13" s="1" t="s">
        <v>711</v>
      </c>
      <c r="C13" s="1" t="s">
        <v>1467</v>
      </c>
      <c r="D13" s="1" t="s">
        <v>1721</v>
      </c>
      <c r="E13" s="3">
        <v>72.777777777777771</v>
      </c>
      <c r="F13" s="3">
        <v>5.1555555555555559</v>
      </c>
      <c r="G13" s="3">
        <v>0.28888888888888886</v>
      </c>
      <c r="H13" s="3">
        <v>0.45555555555555555</v>
      </c>
      <c r="I13" s="3">
        <v>7.3277777777777775</v>
      </c>
      <c r="J13" s="3">
        <v>0</v>
      </c>
      <c r="K13" s="3">
        <v>0</v>
      </c>
      <c r="L13" s="3">
        <v>9.5377777777777784</v>
      </c>
      <c r="M13" s="3">
        <v>8.6777777777777771</v>
      </c>
      <c r="N13" s="3">
        <v>0</v>
      </c>
      <c r="O13" s="3">
        <f>SUM(Table2[[#This Row],[Qualified Social Work Staff Hours]:[Other Social Work Staff Hours]])/Table2[[#This Row],[MDS Census]]</f>
        <v>0.11923664122137405</v>
      </c>
      <c r="P13" s="3">
        <v>37.00277777777778</v>
      </c>
      <c r="Q13" s="3">
        <v>0</v>
      </c>
      <c r="R13" s="3">
        <f>SUM(Table2[[#This Row],[Qualified Activities Professional Hours]:[Other Activities Professional Hours]])/Table2[[#This Row],[MDS Census]]</f>
        <v>0.50843511450381684</v>
      </c>
      <c r="S13" s="3">
        <v>7.2112222222222231</v>
      </c>
      <c r="T13" s="3">
        <v>6.2604444444444427</v>
      </c>
      <c r="U13" s="3">
        <v>0</v>
      </c>
      <c r="V13" s="3">
        <f>SUM(Table2[[#This Row],[Occupational Therapist Hours]:[OT Aide Hours]])/Table2[[#This Row],[MDS Census]]</f>
        <v>0.18510687022900763</v>
      </c>
      <c r="W13" s="3">
        <v>4.2602222222222208</v>
      </c>
      <c r="X13" s="3">
        <v>14.398000000000001</v>
      </c>
      <c r="Y13" s="3">
        <v>0</v>
      </c>
      <c r="Z13" s="3">
        <f>SUM(Table2[[#This Row],[Physical Therapist (PT) Hours]:[PT Aide Hours]])/Table2[[#This Row],[MDS Census]]</f>
        <v>0.25637251908396946</v>
      </c>
      <c r="AA13" s="3">
        <v>0</v>
      </c>
      <c r="AB13" s="3">
        <v>0</v>
      </c>
      <c r="AC13" s="3">
        <v>0</v>
      </c>
      <c r="AD13" s="3">
        <v>0</v>
      </c>
      <c r="AE13" s="3">
        <v>0</v>
      </c>
      <c r="AF13" s="3">
        <v>0</v>
      </c>
      <c r="AG13" s="3">
        <v>0</v>
      </c>
      <c r="AH13" s="1" t="s">
        <v>11</v>
      </c>
      <c r="AI13" s="17">
        <v>3</v>
      </c>
      <c r="AJ13" s="1"/>
    </row>
    <row r="14" spans="1:36" x14ac:dyDescent="0.2">
      <c r="A14" s="1" t="s">
        <v>681</v>
      </c>
      <c r="B14" s="1" t="s">
        <v>712</v>
      </c>
      <c r="C14" s="1" t="s">
        <v>1468</v>
      </c>
      <c r="D14" s="1" t="s">
        <v>1720</v>
      </c>
      <c r="E14" s="3">
        <v>114.34444444444445</v>
      </c>
      <c r="F14" s="3">
        <v>40.341666666666669</v>
      </c>
      <c r="G14" s="3">
        <v>0.21666666666666667</v>
      </c>
      <c r="H14" s="3">
        <v>0.24722222222222223</v>
      </c>
      <c r="I14" s="3">
        <v>4.0611111111111109</v>
      </c>
      <c r="J14" s="3">
        <v>0</v>
      </c>
      <c r="K14" s="3">
        <v>0</v>
      </c>
      <c r="L14" s="3">
        <v>5.15</v>
      </c>
      <c r="M14" s="3">
        <v>6.0388888888888888</v>
      </c>
      <c r="N14" s="3">
        <v>5.2527777777777782</v>
      </c>
      <c r="O14" s="3">
        <f>SUM(Table2[[#This Row],[Qualified Social Work Staff Hours]:[Other Social Work Staff Hours]])/Table2[[#This Row],[MDS Census]]</f>
        <v>9.8751336118938882E-2</v>
      </c>
      <c r="P14" s="3">
        <v>19.133333333333333</v>
      </c>
      <c r="Q14" s="3">
        <v>4.0222222222222221</v>
      </c>
      <c r="R14" s="3">
        <f>SUM(Table2[[#This Row],[Qualified Activities Professional Hours]:[Other Activities Professional Hours]])/Table2[[#This Row],[MDS Census]]</f>
        <v>0.20250704499076863</v>
      </c>
      <c r="S14" s="3">
        <v>4.7333333333333334</v>
      </c>
      <c r="T14" s="3">
        <v>6.5944444444444441</v>
      </c>
      <c r="U14" s="3">
        <v>0</v>
      </c>
      <c r="V14" s="3">
        <f>SUM(Table2[[#This Row],[Occupational Therapist Hours]:[OT Aide Hours]])/Table2[[#This Row],[MDS Census]]</f>
        <v>9.9067146049946556E-2</v>
      </c>
      <c r="W14" s="3">
        <v>8.6472222222222221</v>
      </c>
      <c r="X14" s="3">
        <v>7.6694444444444443</v>
      </c>
      <c r="Y14" s="3">
        <v>0</v>
      </c>
      <c r="Z14" s="3">
        <f>SUM(Table2[[#This Row],[Physical Therapist (PT) Hours]:[PT Aide Hours]])/Table2[[#This Row],[MDS Census]]</f>
        <v>0.14269750267223788</v>
      </c>
      <c r="AA14" s="3">
        <v>0</v>
      </c>
      <c r="AB14" s="3">
        <v>0</v>
      </c>
      <c r="AC14" s="3">
        <v>0</v>
      </c>
      <c r="AD14" s="3">
        <v>0</v>
      </c>
      <c r="AE14" s="3">
        <v>0</v>
      </c>
      <c r="AF14" s="3">
        <v>0.57777777777777772</v>
      </c>
      <c r="AG14" s="3">
        <v>0</v>
      </c>
      <c r="AH14" s="1" t="s">
        <v>12</v>
      </c>
      <c r="AI14" s="17">
        <v>3</v>
      </c>
      <c r="AJ14" s="1"/>
    </row>
    <row r="15" spans="1:36" x14ac:dyDescent="0.2">
      <c r="A15" s="1" t="s">
        <v>681</v>
      </c>
      <c r="B15" s="1" t="s">
        <v>713</v>
      </c>
      <c r="C15" s="1" t="s">
        <v>1467</v>
      </c>
      <c r="D15" s="1" t="s">
        <v>1721</v>
      </c>
      <c r="E15" s="3">
        <v>92.111111111111114</v>
      </c>
      <c r="F15" s="3">
        <v>4.166666666666667</v>
      </c>
      <c r="G15" s="3">
        <v>0.67777777777777781</v>
      </c>
      <c r="H15" s="3">
        <v>0.13333333333333333</v>
      </c>
      <c r="I15" s="3">
        <v>5.25</v>
      </c>
      <c r="J15" s="3">
        <v>0</v>
      </c>
      <c r="K15" s="3">
        <v>0</v>
      </c>
      <c r="L15" s="3">
        <v>4.697222222222222</v>
      </c>
      <c r="M15" s="3">
        <v>3.2694444444444444</v>
      </c>
      <c r="N15" s="3">
        <v>2.2222222222222223E-2</v>
      </c>
      <c r="O15" s="3">
        <f>SUM(Table2[[#This Row],[Qualified Social Work Staff Hours]:[Other Social Work Staff Hours]])/Table2[[#This Row],[MDS Census]]</f>
        <v>3.5735826296743059E-2</v>
      </c>
      <c r="P15" s="3">
        <v>2.8333333333333335</v>
      </c>
      <c r="Q15" s="3">
        <v>5.9083333333333332</v>
      </c>
      <c r="R15" s="3">
        <f>SUM(Table2[[#This Row],[Qualified Activities Professional Hours]:[Other Activities Professional Hours]])/Table2[[#This Row],[MDS Census]]</f>
        <v>9.4903498190591074E-2</v>
      </c>
      <c r="S15" s="3">
        <v>9.8305555555555557</v>
      </c>
      <c r="T15" s="3">
        <v>5.3444444444444441</v>
      </c>
      <c r="U15" s="3">
        <v>0</v>
      </c>
      <c r="V15" s="3">
        <f>SUM(Table2[[#This Row],[Occupational Therapist Hours]:[OT Aide Hours]])/Table2[[#This Row],[MDS Census]]</f>
        <v>0.16474668275030158</v>
      </c>
      <c r="W15" s="3">
        <v>5.25</v>
      </c>
      <c r="X15" s="3">
        <v>10.811111111111112</v>
      </c>
      <c r="Y15" s="3">
        <v>0</v>
      </c>
      <c r="Z15" s="3">
        <f>SUM(Table2[[#This Row],[Physical Therapist (PT) Hours]:[PT Aide Hours]])/Table2[[#This Row],[MDS Census]]</f>
        <v>0.1743667068757539</v>
      </c>
      <c r="AA15" s="3">
        <v>0</v>
      </c>
      <c r="AB15" s="3">
        <v>0</v>
      </c>
      <c r="AC15" s="3">
        <v>0</v>
      </c>
      <c r="AD15" s="3">
        <v>0</v>
      </c>
      <c r="AE15" s="3">
        <v>0</v>
      </c>
      <c r="AF15" s="3">
        <v>8.3333333333333329E-2</v>
      </c>
      <c r="AG15" s="3">
        <v>0</v>
      </c>
      <c r="AH15" s="1" t="s">
        <v>13</v>
      </c>
      <c r="AI15" s="17">
        <v>3</v>
      </c>
      <c r="AJ15" s="1"/>
    </row>
    <row r="16" spans="1:36" x14ac:dyDescent="0.2">
      <c r="A16" s="1" t="s">
        <v>681</v>
      </c>
      <c r="B16" s="1" t="s">
        <v>714</v>
      </c>
      <c r="C16" s="1" t="s">
        <v>1469</v>
      </c>
      <c r="D16" s="1" t="s">
        <v>1706</v>
      </c>
      <c r="E16" s="3">
        <v>70.688888888888883</v>
      </c>
      <c r="F16" s="3">
        <v>5.4555555555555557</v>
      </c>
      <c r="G16" s="3">
        <v>0.5</v>
      </c>
      <c r="H16" s="3">
        <v>1.4</v>
      </c>
      <c r="I16" s="3">
        <v>6.9333333333333336</v>
      </c>
      <c r="J16" s="3">
        <v>0</v>
      </c>
      <c r="K16" s="3">
        <v>4.2622222222222224</v>
      </c>
      <c r="L16" s="3">
        <v>6.1655555555555539</v>
      </c>
      <c r="M16" s="3">
        <v>0</v>
      </c>
      <c r="N16" s="3">
        <v>10.375555555555556</v>
      </c>
      <c r="O16" s="3">
        <f>SUM(Table2[[#This Row],[Qualified Social Work Staff Hours]:[Other Social Work Staff Hours]])/Table2[[#This Row],[MDS Census]]</f>
        <v>0.14677774284816097</v>
      </c>
      <c r="P16" s="3">
        <v>21.463333333333328</v>
      </c>
      <c r="Q16" s="3">
        <v>0</v>
      </c>
      <c r="R16" s="3">
        <f>SUM(Table2[[#This Row],[Qualified Activities Professional Hours]:[Other Activities Professional Hours]])/Table2[[#This Row],[MDS Census]]</f>
        <v>0.30363093366865762</v>
      </c>
      <c r="S16" s="3">
        <v>6.2977777777777781</v>
      </c>
      <c r="T16" s="3">
        <v>1.3155555555555558</v>
      </c>
      <c r="U16" s="3">
        <v>0</v>
      </c>
      <c r="V16" s="3">
        <f>SUM(Table2[[#This Row],[Occupational Therapist Hours]:[OT Aide Hours]])/Table2[[#This Row],[MDS Census]]</f>
        <v>0.10770198050927383</v>
      </c>
      <c r="W16" s="3">
        <v>5.2344444444444429</v>
      </c>
      <c r="X16" s="3">
        <v>6.6922222222222221</v>
      </c>
      <c r="Y16" s="3">
        <v>0</v>
      </c>
      <c r="Z16" s="3">
        <f>SUM(Table2[[#This Row],[Physical Therapist (PT) Hours]:[PT Aide Hours]])/Table2[[#This Row],[MDS Census]]</f>
        <v>0.16872052813580635</v>
      </c>
      <c r="AA16" s="3">
        <v>0</v>
      </c>
      <c r="AB16" s="3">
        <v>0</v>
      </c>
      <c r="AC16" s="3">
        <v>0</v>
      </c>
      <c r="AD16" s="3">
        <v>0</v>
      </c>
      <c r="AE16" s="3">
        <v>0</v>
      </c>
      <c r="AF16" s="3">
        <v>0</v>
      </c>
      <c r="AG16" s="3">
        <v>0.23111111111111113</v>
      </c>
      <c r="AH16" s="1" t="s">
        <v>14</v>
      </c>
      <c r="AI16" s="17">
        <v>3</v>
      </c>
      <c r="AJ16" s="1"/>
    </row>
    <row r="17" spans="1:36" x14ac:dyDescent="0.2">
      <c r="A17" s="1" t="s">
        <v>681</v>
      </c>
      <c r="B17" s="1" t="s">
        <v>715</v>
      </c>
      <c r="C17" s="1" t="s">
        <v>1470</v>
      </c>
      <c r="D17" s="1" t="s">
        <v>1691</v>
      </c>
      <c r="E17" s="3">
        <v>96.2</v>
      </c>
      <c r="F17" s="3">
        <v>5.4666666666666668</v>
      </c>
      <c r="G17" s="3">
        <v>0</v>
      </c>
      <c r="H17" s="3">
        <v>0.46666666666666667</v>
      </c>
      <c r="I17" s="3">
        <v>2.2555555555555555</v>
      </c>
      <c r="J17" s="3">
        <v>0</v>
      </c>
      <c r="K17" s="3">
        <v>0</v>
      </c>
      <c r="L17" s="3">
        <v>2.4351111111111114</v>
      </c>
      <c r="M17" s="3">
        <v>5.6111111111111107</v>
      </c>
      <c r="N17" s="3">
        <v>0</v>
      </c>
      <c r="O17" s="3">
        <f>SUM(Table2[[#This Row],[Qualified Social Work Staff Hours]:[Other Social Work Staff Hours]])/Table2[[#This Row],[MDS Census]]</f>
        <v>5.8327558327558322E-2</v>
      </c>
      <c r="P17" s="3">
        <v>0</v>
      </c>
      <c r="Q17" s="3">
        <v>8.7722222222222221</v>
      </c>
      <c r="R17" s="3">
        <f>SUM(Table2[[#This Row],[Qualified Activities Professional Hours]:[Other Activities Professional Hours]])/Table2[[#This Row],[MDS Census]]</f>
        <v>9.1187341187341189E-2</v>
      </c>
      <c r="S17" s="3">
        <v>3.5365555555555566</v>
      </c>
      <c r="T17" s="3">
        <v>3.3785555555555549</v>
      </c>
      <c r="U17" s="3">
        <v>0</v>
      </c>
      <c r="V17" s="3">
        <f>SUM(Table2[[#This Row],[Occupational Therapist Hours]:[OT Aide Hours]])/Table2[[#This Row],[MDS Census]]</f>
        <v>7.1882651882651874E-2</v>
      </c>
      <c r="W17" s="3">
        <v>4.177777777777778</v>
      </c>
      <c r="X17" s="3">
        <v>10.455111111111108</v>
      </c>
      <c r="Y17" s="3">
        <v>0</v>
      </c>
      <c r="Z17" s="3">
        <f>SUM(Table2[[#This Row],[Physical Therapist (PT) Hours]:[PT Aide Hours]])/Table2[[#This Row],[MDS Census]]</f>
        <v>0.15210903210903207</v>
      </c>
      <c r="AA17" s="3">
        <v>0</v>
      </c>
      <c r="AB17" s="3">
        <v>0</v>
      </c>
      <c r="AC17" s="3">
        <v>0</v>
      </c>
      <c r="AD17" s="3">
        <v>0</v>
      </c>
      <c r="AE17" s="3">
        <v>0</v>
      </c>
      <c r="AF17" s="3">
        <v>0</v>
      </c>
      <c r="AG17" s="3">
        <v>0</v>
      </c>
      <c r="AH17" s="1" t="s">
        <v>15</v>
      </c>
      <c r="AI17" s="17">
        <v>3</v>
      </c>
      <c r="AJ17" s="1"/>
    </row>
    <row r="18" spans="1:36" x14ac:dyDescent="0.2">
      <c r="A18" s="1" t="s">
        <v>681</v>
      </c>
      <c r="B18" s="1" t="s">
        <v>716</v>
      </c>
      <c r="C18" s="1" t="s">
        <v>1467</v>
      </c>
      <c r="D18" s="1" t="s">
        <v>1721</v>
      </c>
      <c r="E18" s="3">
        <v>149.61111111111111</v>
      </c>
      <c r="F18" s="3">
        <v>9.8666666666666671</v>
      </c>
      <c r="G18" s="3">
        <v>0.2722222222222222</v>
      </c>
      <c r="H18" s="3">
        <v>1.1166666666666667</v>
      </c>
      <c r="I18" s="3">
        <v>10.827777777777778</v>
      </c>
      <c r="J18" s="3">
        <v>0</v>
      </c>
      <c r="K18" s="3">
        <v>0</v>
      </c>
      <c r="L18" s="3">
        <v>19.540333333333333</v>
      </c>
      <c r="M18" s="3">
        <v>26.447222222222223</v>
      </c>
      <c r="N18" s="3">
        <v>0</v>
      </c>
      <c r="O18" s="3">
        <f>SUM(Table2[[#This Row],[Qualified Social Work Staff Hours]:[Other Social Work Staff Hours]])/Table2[[#This Row],[MDS Census]]</f>
        <v>0.17677311548458968</v>
      </c>
      <c r="P18" s="3">
        <v>4.4000000000000004</v>
      </c>
      <c r="Q18" s="3">
        <v>5.8555555555555552</v>
      </c>
      <c r="R18" s="3">
        <f>SUM(Table2[[#This Row],[Qualified Activities Professional Hours]:[Other Activities Professional Hours]])/Table2[[#This Row],[MDS Census]]</f>
        <v>6.8548087634608248E-2</v>
      </c>
      <c r="S18" s="3">
        <v>21.190999999999999</v>
      </c>
      <c r="T18" s="3">
        <v>25.048777777777772</v>
      </c>
      <c r="U18" s="3">
        <v>0</v>
      </c>
      <c r="V18" s="3">
        <f>SUM(Table2[[#This Row],[Occupational Therapist Hours]:[OT Aide Hours]])/Table2[[#This Row],[MDS Census]]</f>
        <v>0.30906646862235421</v>
      </c>
      <c r="W18" s="3">
        <v>17.258333333333333</v>
      </c>
      <c r="X18" s="3">
        <v>19.568111111111111</v>
      </c>
      <c r="Y18" s="3">
        <v>0</v>
      </c>
      <c r="Z18" s="3">
        <f>SUM(Table2[[#This Row],[Physical Therapist (PT) Hours]:[PT Aide Hours]])/Table2[[#This Row],[MDS Census]]</f>
        <v>0.24614779056813965</v>
      </c>
      <c r="AA18" s="3">
        <v>0</v>
      </c>
      <c r="AB18" s="3">
        <v>0</v>
      </c>
      <c r="AC18" s="3">
        <v>0</v>
      </c>
      <c r="AD18" s="3">
        <v>0</v>
      </c>
      <c r="AE18" s="3">
        <v>0</v>
      </c>
      <c r="AF18" s="3">
        <v>0</v>
      </c>
      <c r="AG18" s="3">
        <v>0</v>
      </c>
      <c r="AH18" s="1" t="s">
        <v>16</v>
      </c>
      <c r="AI18" s="17">
        <v>3</v>
      </c>
      <c r="AJ18" s="1"/>
    </row>
    <row r="19" spans="1:36" x14ac:dyDescent="0.2">
      <c r="A19" s="1" t="s">
        <v>681</v>
      </c>
      <c r="B19" s="1" t="s">
        <v>717</v>
      </c>
      <c r="C19" s="1" t="s">
        <v>1365</v>
      </c>
      <c r="D19" s="1" t="s">
        <v>1711</v>
      </c>
      <c r="E19" s="3">
        <v>117.5</v>
      </c>
      <c r="F19" s="3">
        <v>5.6</v>
      </c>
      <c r="G19" s="3">
        <v>0.32777777777777778</v>
      </c>
      <c r="H19" s="3">
        <v>6.222222222222222E-2</v>
      </c>
      <c r="I19" s="3">
        <v>5.7970000000000024</v>
      </c>
      <c r="J19" s="3">
        <v>0</v>
      </c>
      <c r="K19" s="3">
        <v>0</v>
      </c>
      <c r="L19" s="3">
        <v>2.3566666666666665</v>
      </c>
      <c r="M19" s="3">
        <v>0</v>
      </c>
      <c r="N19" s="3">
        <v>11.378444444444444</v>
      </c>
      <c r="O19" s="3">
        <f>SUM(Table2[[#This Row],[Qualified Social Work Staff Hours]:[Other Social Work Staff Hours]])/Table2[[#This Row],[MDS Census]]</f>
        <v>9.6837825059101656E-2</v>
      </c>
      <c r="P19" s="3">
        <v>5.2561111111111121</v>
      </c>
      <c r="Q19" s="3">
        <v>9.6617777777777789</v>
      </c>
      <c r="R19" s="3">
        <f>SUM(Table2[[#This Row],[Qualified Activities Professional Hours]:[Other Activities Professional Hours]])/Table2[[#This Row],[MDS Census]]</f>
        <v>0.12696075650118205</v>
      </c>
      <c r="S19" s="3">
        <v>4.8113333333333346</v>
      </c>
      <c r="T19" s="3">
        <v>4.2327777777777769</v>
      </c>
      <c r="U19" s="3">
        <v>0</v>
      </c>
      <c r="V19" s="3">
        <f>SUM(Table2[[#This Row],[Occupational Therapist Hours]:[OT Aide Hours]])/Table2[[#This Row],[MDS Census]]</f>
        <v>7.6971158392434985E-2</v>
      </c>
      <c r="W19" s="3">
        <v>9.7768888888888927</v>
      </c>
      <c r="X19" s="3">
        <v>4.6362222222222229</v>
      </c>
      <c r="Y19" s="3">
        <v>0</v>
      </c>
      <c r="Z19" s="3">
        <f>SUM(Table2[[#This Row],[Physical Therapist (PT) Hours]:[PT Aide Hours]])/Table2[[#This Row],[MDS Census]]</f>
        <v>0.12266477541371162</v>
      </c>
      <c r="AA19" s="3">
        <v>0</v>
      </c>
      <c r="AB19" s="3">
        <v>0</v>
      </c>
      <c r="AC19" s="3">
        <v>0</v>
      </c>
      <c r="AD19" s="3">
        <v>0</v>
      </c>
      <c r="AE19" s="3">
        <v>0</v>
      </c>
      <c r="AF19" s="3">
        <v>0</v>
      </c>
      <c r="AG19" s="3">
        <v>0</v>
      </c>
      <c r="AH19" s="1" t="s">
        <v>17</v>
      </c>
      <c r="AI19" s="17">
        <v>3</v>
      </c>
      <c r="AJ19" s="1"/>
    </row>
    <row r="20" spans="1:36" x14ac:dyDescent="0.2">
      <c r="A20" s="1" t="s">
        <v>681</v>
      </c>
      <c r="B20" s="1" t="s">
        <v>718</v>
      </c>
      <c r="C20" s="1" t="s">
        <v>1471</v>
      </c>
      <c r="D20" s="1" t="s">
        <v>1716</v>
      </c>
      <c r="E20" s="3">
        <v>53.633333333333333</v>
      </c>
      <c r="F20" s="3">
        <v>6.6805555555555554</v>
      </c>
      <c r="G20" s="3">
        <v>0.8666666666666667</v>
      </c>
      <c r="H20" s="3">
        <v>0.24166666666666667</v>
      </c>
      <c r="I20" s="3">
        <v>4.6222222222222218</v>
      </c>
      <c r="J20" s="3">
        <v>0</v>
      </c>
      <c r="K20" s="3">
        <v>0</v>
      </c>
      <c r="L20" s="3">
        <v>5.5806666666666676</v>
      </c>
      <c r="M20" s="3">
        <v>0</v>
      </c>
      <c r="N20" s="3">
        <v>5.572222222222222</v>
      </c>
      <c r="O20" s="3">
        <f>SUM(Table2[[#This Row],[Qualified Social Work Staff Hours]:[Other Social Work Staff Hours]])/Table2[[#This Row],[MDS Census]]</f>
        <v>0.10389475864926455</v>
      </c>
      <c r="P20" s="3">
        <v>6.8694444444444445</v>
      </c>
      <c r="Q20" s="3">
        <v>3.6</v>
      </c>
      <c r="R20" s="3">
        <f>SUM(Table2[[#This Row],[Qualified Activities Professional Hours]:[Other Activities Professional Hours]])/Table2[[#This Row],[MDS Census]]</f>
        <v>0.19520406049305988</v>
      </c>
      <c r="S20" s="3">
        <v>5.3102222222222224</v>
      </c>
      <c r="T20" s="3">
        <v>9.2483333333333366</v>
      </c>
      <c r="U20" s="3">
        <v>0</v>
      </c>
      <c r="V20" s="3">
        <f>SUM(Table2[[#This Row],[Occupational Therapist Hours]:[OT Aide Hours]])/Table2[[#This Row],[MDS Census]]</f>
        <v>0.27144603273254614</v>
      </c>
      <c r="W20" s="3">
        <v>8.4826666666666668</v>
      </c>
      <c r="X20" s="3">
        <v>9.1876666666666669</v>
      </c>
      <c r="Y20" s="3">
        <v>0</v>
      </c>
      <c r="Z20" s="3">
        <f>SUM(Table2[[#This Row],[Physical Therapist (PT) Hours]:[PT Aide Hours]])/Table2[[#This Row],[MDS Census]]</f>
        <v>0.32946550652579237</v>
      </c>
      <c r="AA20" s="3">
        <v>0</v>
      </c>
      <c r="AB20" s="3">
        <v>0</v>
      </c>
      <c r="AC20" s="3">
        <v>0</v>
      </c>
      <c r="AD20" s="3">
        <v>0</v>
      </c>
      <c r="AE20" s="3">
        <v>0</v>
      </c>
      <c r="AF20" s="3">
        <v>0</v>
      </c>
      <c r="AG20" s="3">
        <v>0</v>
      </c>
      <c r="AH20" s="1" t="s">
        <v>18</v>
      </c>
      <c r="AI20" s="17">
        <v>3</v>
      </c>
      <c r="AJ20" s="1"/>
    </row>
    <row r="21" spans="1:36" x14ac:dyDescent="0.2">
      <c r="A21" s="1" t="s">
        <v>681</v>
      </c>
      <c r="B21" s="1" t="s">
        <v>719</v>
      </c>
      <c r="C21" s="1" t="s">
        <v>1471</v>
      </c>
      <c r="D21" s="1" t="s">
        <v>1716</v>
      </c>
      <c r="E21" s="3">
        <v>103.18888888888888</v>
      </c>
      <c r="F21" s="3">
        <v>4.8777777777777782</v>
      </c>
      <c r="G21" s="3">
        <v>0</v>
      </c>
      <c r="H21" s="3">
        <v>0</v>
      </c>
      <c r="I21" s="3">
        <v>0.99444444444444446</v>
      </c>
      <c r="J21" s="3">
        <v>0</v>
      </c>
      <c r="K21" s="3">
        <v>0</v>
      </c>
      <c r="L21" s="3">
        <v>4.2128888888888891</v>
      </c>
      <c r="M21" s="3">
        <v>9.2138888888888886</v>
      </c>
      <c r="N21" s="3">
        <v>0</v>
      </c>
      <c r="O21" s="3">
        <f>SUM(Table2[[#This Row],[Qualified Social Work Staff Hours]:[Other Social Work Staff Hours]])/Table2[[#This Row],[MDS Census]]</f>
        <v>8.9291482717777537E-2</v>
      </c>
      <c r="P21" s="3">
        <v>0</v>
      </c>
      <c r="Q21" s="3">
        <v>10.388888888888889</v>
      </c>
      <c r="R21" s="3">
        <f>SUM(Table2[[#This Row],[Qualified Activities Professional Hours]:[Other Activities Professional Hours]])/Table2[[#This Row],[MDS Census]]</f>
        <v>0.10067836761063853</v>
      </c>
      <c r="S21" s="3">
        <v>4.2763333333333335</v>
      </c>
      <c r="T21" s="3">
        <v>5.753333333333333</v>
      </c>
      <c r="U21" s="3">
        <v>0</v>
      </c>
      <c r="V21" s="3">
        <f>SUM(Table2[[#This Row],[Occupational Therapist Hours]:[OT Aide Hours]])/Table2[[#This Row],[MDS Census]]</f>
        <v>9.7197157316679245E-2</v>
      </c>
      <c r="W21" s="3">
        <v>4.4986666666666668</v>
      </c>
      <c r="X21" s="3">
        <v>9.1952222222222257</v>
      </c>
      <c r="Y21" s="3">
        <v>0</v>
      </c>
      <c r="Z21" s="3">
        <f>SUM(Table2[[#This Row],[Physical Therapist (PT) Hours]:[PT Aide Hours]])/Table2[[#This Row],[MDS Census]]</f>
        <v>0.13270700979864331</v>
      </c>
      <c r="AA21" s="3">
        <v>0</v>
      </c>
      <c r="AB21" s="3">
        <v>5.2444444444444445</v>
      </c>
      <c r="AC21" s="3">
        <v>0</v>
      </c>
      <c r="AD21" s="3">
        <v>1.425</v>
      </c>
      <c r="AE21" s="3">
        <v>0</v>
      </c>
      <c r="AF21" s="3">
        <v>3.1222222222222222</v>
      </c>
      <c r="AG21" s="3">
        <v>0</v>
      </c>
      <c r="AH21" s="1" t="s">
        <v>19</v>
      </c>
      <c r="AI21" s="17">
        <v>3</v>
      </c>
      <c r="AJ21" s="1"/>
    </row>
    <row r="22" spans="1:36" x14ac:dyDescent="0.2">
      <c r="A22" s="1" t="s">
        <v>681</v>
      </c>
      <c r="B22" s="1" t="s">
        <v>720</v>
      </c>
      <c r="C22" s="1" t="s">
        <v>1472</v>
      </c>
      <c r="D22" s="1" t="s">
        <v>1721</v>
      </c>
      <c r="E22" s="3">
        <v>56.855555555555554</v>
      </c>
      <c r="F22" s="3">
        <v>11.2</v>
      </c>
      <c r="G22" s="3">
        <v>0.48888888888888887</v>
      </c>
      <c r="H22" s="3">
        <v>0.76666666666666672</v>
      </c>
      <c r="I22" s="3">
        <v>4.5333333333333332</v>
      </c>
      <c r="J22" s="3">
        <v>0</v>
      </c>
      <c r="K22" s="3">
        <v>0</v>
      </c>
      <c r="L22" s="3">
        <v>1.5053333333333332</v>
      </c>
      <c r="M22" s="3">
        <v>7.166666666666667</v>
      </c>
      <c r="N22" s="3">
        <v>0</v>
      </c>
      <c r="O22" s="3">
        <f>SUM(Table2[[#This Row],[Qualified Social Work Staff Hours]:[Other Social Work Staff Hours]])/Table2[[#This Row],[MDS Census]]</f>
        <v>0.12605042016806722</v>
      </c>
      <c r="P22" s="3">
        <v>5.1348888888888888</v>
      </c>
      <c r="Q22" s="3">
        <v>3.189222222222222</v>
      </c>
      <c r="R22" s="3">
        <f>SUM(Table2[[#This Row],[Qualified Activities Professional Hours]:[Other Activities Professional Hours]])/Table2[[#This Row],[MDS Census]]</f>
        <v>0.14640805159273013</v>
      </c>
      <c r="S22" s="3">
        <v>5.1377777777777771</v>
      </c>
      <c r="T22" s="3">
        <v>0</v>
      </c>
      <c r="U22" s="3">
        <v>4.3688888888888897</v>
      </c>
      <c r="V22" s="3">
        <f>SUM(Table2[[#This Row],[Occupational Therapist Hours]:[OT Aide Hours]])/Table2[[#This Row],[MDS Census]]</f>
        <v>0.1672073480555013</v>
      </c>
      <c r="W22" s="3">
        <v>10.482555555555555</v>
      </c>
      <c r="X22" s="3">
        <v>0</v>
      </c>
      <c r="Y22" s="3">
        <v>3.7942222222222219</v>
      </c>
      <c r="Z22" s="3">
        <f>SUM(Table2[[#This Row],[Physical Therapist (PT) Hours]:[PT Aide Hours]])/Table2[[#This Row],[MDS Census]]</f>
        <v>0.25110611686535078</v>
      </c>
      <c r="AA22" s="3">
        <v>0</v>
      </c>
      <c r="AB22" s="3">
        <v>0</v>
      </c>
      <c r="AC22" s="3">
        <v>0</v>
      </c>
      <c r="AD22" s="3">
        <v>0</v>
      </c>
      <c r="AE22" s="3">
        <v>0</v>
      </c>
      <c r="AF22" s="3">
        <v>0</v>
      </c>
      <c r="AG22" s="3">
        <v>0</v>
      </c>
      <c r="AH22" s="1" t="s">
        <v>20</v>
      </c>
      <c r="AI22" s="17">
        <v>3</v>
      </c>
      <c r="AJ22" s="1"/>
    </row>
    <row r="23" spans="1:36" x14ac:dyDescent="0.2">
      <c r="A23" s="1" t="s">
        <v>681</v>
      </c>
      <c r="B23" s="1" t="s">
        <v>721</v>
      </c>
      <c r="C23" s="1" t="s">
        <v>1473</v>
      </c>
      <c r="D23" s="1" t="s">
        <v>1723</v>
      </c>
      <c r="E23" s="3">
        <v>135.76666666666668</v>
      </c>
      <c r="F23" s="3">
        <v>62.947222222222223</v>
      </c>
      <c r="G23" s="3">
        <v>0</v>
      </c>
      <c r="H23" s="3">
        <v>0</v>
      </c>
      <c r="I23" s="3">
        <v>5.333333333333333</v>
      </c>
      <c r="J23" s="3">
        <v>0</v>
      </c>
      <c r="K23" s="3">
        <v>0</v>
      </c>
      <c r="L23" s="3">
        <v>5.1944444444444446</v>
      </c>
      <c r="M23" s="3">
        <v>15.558333333333334</v>
      </c>
      <c r="N23" s="3">
        <v>0</v>
      </c>
      <c r="O23" s="3">
        <f>SUM(Table2[[#This Row],[Qualified Social Work Staff Hours]:[Other Social Work Staff Hours]])/Table2[[#This Row],[MDS Census]]</f>
        <v>0.11459612079548244</v>
      </c>
      <c r="P23" s="3">
        <v>5.3</v>
      </c>
      <c r="Q23" s="3">
        <v>35.18888888888889</v>
      </c>
      <c r="R23" s="3">
        <f>SUM(Table2[[#This Row],[Qualified Activities Professional Hours]:[Other Activities Professional Hours]])/Table2[[#This Row],[MDS Census]]</f>
        <v>0.29822407725673128</v>
      </c>
      <c r="S23" s="3">
        <v>4.9213333333333331</v>
      </c>
      <c r="T23" s="3">
        <v>13</v>
      </c>
      <c r="U23" s="3">
        <v>0</v>
      </c>
      <c r="V23" s="3">
        <f>SUM(Table2[[#This Row],[Occupational Therapist Hours]:[OT Aide Hours]])/Table2[[#This Row],[MDS Census]]</f>
        <v>0.13200098207709304</v>
      </c>
      <c r="W23" s="3">
        <v>8.9909999999999961</v>
      </c>
      <c r="X23" s="3">
        <v>19.753444444444447</v>
      </c>
      <c r="Y23" s="3">
        <v>0</v>
      </c>
      <c r="Z23" s="3">
        <f>SUM(Table2[[#This Row],[Physical Therapist (PT) Hours]:[PT Aide Hours]])/Table2[[#This Row],[MDS Census]]</f>
        <v>0.21171945331041817</v>
      </c>
      <c r="AA23" s="3">
        <v>0</v>
      </c>
      <c r="AB23" s="3">
        <v>0</v>
      </c>
      <c r="AC23" s="3">
        <v>0</v>
      </c>
      <c r="AD23" s="3">
        <v>0</v>
      </c>
      <c r="AE23" s="3">
        <v>0</v>
      </c>
      <c r="AF23" s="3">
        <v>0</v>
      </c>
      <c r="AG23" s="3">
        <v>0</v>
      </c>
      <c r="AH23" s="1" t="s">
        <v>21</v>
      </c>
      <c r="AI23" s="17">
        <v>3</v>
      </c>
      <c r="AJ23" s="1"/>
    </row>
    <row r="24" spans="1:36" x14ac:dyDescent="0.2">
      <c r="A24" s="1" t="s">
        <v>681</v>
      </c>
      <c r="B24" s="1" t="s">
        <v>722</v>
      </c>
      <c r="C24" s="1" t="s">
        <v>1454</v>
      </c>
      <c r="D24" s="1" t="s">
        <v>1720</v>
      </c>
      <c r="E24" s="3">
        <v>90.833333333333329</v>
      </c>
      <c r="F24" s="3">
        <v>5.4083333333333332</v>
      </c>
      <c r="G24" s="3">
        <v>0</v>
      </c>
      <c r="H24" s="3">
        <v>0</v>
      </c>
      <c r="I24" s="3">
        <v>4.3055555555555554</v>
      </c>
      <c r="J24" s="3">
        <v>0</v>
      </c>
      <c r="K24" s="3">
        <v>0</v>
      </c>
      <c r="L24" s="3">
        <v>3.6888888888888891</v>
      </c>
      <c r="M24" s="3">
        <v>0</v>
      </c>
      <c r="N24" s="3">
        <v>0</v>
      </c>
      <c r="O24" s="3">
        <f>SUM(Table2[[#This Row],[Qualified Social Work Staff Hours]:[Other Social Work Staff Hours]])/Table2[[#This Row],[MDS Census]]</f>
        <v>0</v>
      </c>
      <c r="P24" s="3">
        <v>8.3611111111111107</v>
      </c>
      <c r="Q24" s="3">
        <v>9.969444444444445</v>
      </c>
      <c r="R24" s="3">
        <f>SUM(Table2[[#This Row],[Qualified Activities Professional Hours]:[Other Activities Professional Hours]])/Table2[[#This Row],[MDS Census]]</f>
        <v>0.20180428134556577</v>
      </c>
      <c r="S24" s="3">
        <v>7.322222222222222</v>
      </c>
      <c r="T24" s="3">
        <v>4.958333333333333</v>
      </c>
      <c r="U24" s="3">
        <v>0</v>
      </c>
      <c r="V24" s="3">
        <f>SUM(Table2[[#This Row],[Occupational Therapist Hours]:[OT Aide Hours]])/Table2[[#This Row],[MDS Census]]</f>
        <v>0.1351987767584098</v>
      </c>
      <c r="W24" s="3">
        <v>10.188888888888888</v>
      </c>
      <c r="X24" s="3">
        <v>0</v>
      </c>
      <c r="Y24" s="3">
        <v>0</v>
      </c>
      <c r="Z24" s="3">
        <f>SUM(Table2[[#This Row],[Physical Therapist (PT) Hours]:[PT Aide Hours]])/Table2[[#This Row],[MDS Census]]</f>
        <v>0.11217125382262996</v>
      </c>
      <c r="AA24" s="3">
        <v>0</v>
      </c>
      <c r="AB24" s="3">
        <v>0</v>
      </c>
      <c r="AC24" s="3">
        <v>0</v>
      </c>
      <c r="AD24" s="3">
        <v>51.95</v>
      </c>
      <c r="AE24" s="3">
        <v>0</v>
      </c>
      <c r="AF24" s="3">
        <v>0</v>
      </c>
      <c r="AG24" s="3">
        <v>0</v>
      </c>
      <c r="AH24" s="1" t="s">
        <v>22</v>
      </c>
      <c r="AI24" s="17">
        <v>3</v>
      </c>
      <c r="AJ24" s="1"/>
    </row>
    <row r="25" spans="1:36" x14ac:dyDescent="0.2">
      <c r="A25" s="1" t="s">
        <v>681</v>
      </c>
      <c r="B25" s="1" t="s">
        <v>723</v>
      </c>
      <c r="C25" s="1" t="s">
        <v>1474</v>
      </c>
      <c r="D25" s="1" t="s">
        <v>1724</v>
      </c>
      <c r="E25" s="3">
        <v>110.92222222222222</v>
      </c>
      <c r="F25" s="3">
        <v>15.088888888888889</v>
      </c>
      <c r="G25" s="3">
        <v>1.5559999999999998</v>
      </c>
      <c r="H25" s="3">
        <v>0.42777777777777776</v>
      </c>
      <c r="I25" s="3">
        <v>0</v>
      </c>
      <c r="J25" s="3">
        <v>0</v>
      </c>
      <c r="K25" s="3">
        <v>0</v>
      </c>
      <c r="L25" s="3">
        <v>5.5595555555555567</v>
      </c>
      <c r="M25" s="3">
        <v>1.5544444444444443</v>
      </c>
      <c r="N25" s="3">
        <v>0</v>
      </c>
      <c r="O25" s="3">
        <f>SUM(Table2[[#This Row],[Qualified Social Work Staff Hours]:[Other Social Work Staff Hours]])/Table2[[#This Row],[MDS Census]]</f>
        <v>1.4013823499949915E-2</v>
      </c>
      <c r="P25" s="3">
        <v>9.8184444444444434</v>
      </c>
      <c r="Q25" s="3">
        <v>2.3271111111111114</v>
      </c>
      <c r="R25" s="3">
        <f>SUM(Table2[[#This Row],[Qualified Activities Professional Hours]:[Other Activities Professional Hours]])/Table2[[#This Row],[MDS Census]]</f>
        <v>0.10949614344385455</v>
      </c>
      <c r="S25" s="3">
        <v>5.0747777777777783</v>
      </c>
      <c r="T25" s="3">
        <v>7.9458888888888888</v>
      </c>
      <c r="U25" s="3">
        <v>0</v>
      </c>
      <c r="V25" s="3">
        <f>SUM(Table2[[#This Row],[Occupational Therapist Hours]:[OT Aide Hours]])/Table2[[#This Row],[MDS Census]]</f>
        <v>0.11738555544425525</v>
      </c>
      <c r="W25" s="3">
        <v>5.0008888888888894</v>
      </c>
      <c r="X25" s="3">
        <v>4.0188888888888892</v>
      </c>
      <c r="Y25" s="3">
        <v>0</v>
      </c>
      <c r="Z25" s="3">
        <f>SUM(Table2[[#This Row],[Physical Therapist (PT) Hours]:[PT Aide Hours]])/Table2[[#This Row],[MDS Census]]</f>
        <v>8.13162376039267E-2</v>
      </c>
      <c r="AA25" s="3">
        <v>5.5555555555555552E-2</v>
      </c>
      <c r="AB25" s="3">
        <v>0.37888888888888889</v>
      </c>
      <c r="AC25" s="3">
        <v>0</v>
      </c>
      <c r="AD25" s="3">
        <v>0.6607777777777778</v>
      </c>
      <c r="AE25" s="3">
        <v>0</v>
      </c>
      <c r="AF25" s="3">
        <v>0</v>
      </c>
      <c r="AG25" s="3">
        <v>1.45</v>
      </c>
      <c r="AH25" s="1" t="s">
        <v>23</v>
      </c>
      <c r="AI25" s="17">
        <v>3</v>
      </c>
      <c r="AJ25" s="1"/>
    </row>
    <row r="26" spans="1:36" x14ac:dyDescent="0.2">
      <c r="A26" s="1" t="s">
        <v>681</v>
      </c>
      <c r="B26" s="1" t="s">
        <v>724</v>
      </c>
      <c r="C26" s="1" t="s">
        <v>1475</v>
      </c>
      <c r="D26" s="1" t="s">
        <v>1709</v>
      </c>
      <c r="E26" s="3">
        <v>114.6</v>
      </c>
      <c r="F26" s="3">
        <v>5.2444444444444445</v>
      </c>
      <c r="G26" s="3">
        <v>0</v>
      </c>
      <c r="H26" s="3">
        <v>0</v>
      </c>
      <c r="I26" s="3">
        <v>0</v>
      </c>
      <c r="J26" s="3">
        <v>0</v>
      </c>
      <c r="K26" s="3">
        <v>0</v>
      </c>
      <c r="L26" s="3">
        <v>4.1253333333333337</v>
      </c>
      <c r="M26" s="3">
        <v>3.3777777777777778</v>
      </c>
      <c r="N26" s="3">
        <v>4.9777777777777779</v>
      </c>
      <c r="O26" s="3">
        <f>SUM(Table2[[#This Row],[Qualified Social Work Staff Hours]:[Other Social Work Staff Hours]])/Table2[[#This Row],[MDS Census]]</f>
        <v>7.2910606942020562E-2</v>
      </c>
      <c r="P26" s="3">
        <v>10.860000000000003</v>
      </c>
      <c r="Q26" s="3">
        <v>16.457777777777775</v>
      </c>
      <c r="R26" s="3">
        <f>SUM(Table2[[#This Row],[Qualified Activities Professional Hours]:[Other Activities Professional Hours]])/Table2[[#This Row],[MDS Census]]</f>
        <v>0.23837502423889859</v>
      </c>
      <c r="S26" s="3">
        <v>9.4006666666666643</v>
      </c>
      <c r="T26" s="3">
        <v>9.2461111111111123</v>
      </c>
      <c r="U26" s="3">
        <v>0</v>
      </c>
      <c r="V26" s="3">
        <f>SUM(Table2[[#This Row],[Occupational Therapist Hours]:[OT Aide Hours]])/Table2[[#This Row],[MDS Census]]</f>
        <v>0.16271184797362809</v>
      </c>
      <c r="W26" s="3">
        <v>9.8845555555555578</v>
      </c>
      <c r="X26" s="3">
        <v>14.333555555555563</v>
      </c>
      <c r="Y26" s="3">
        <v>0</v>
      </c>
      <c r="Z26" s="3">
        <f>SUM(Table2[[#This Row],[Physical Therapist (PT) Hours]:[PT Aide Hours]])/Table2[[#This Row],[MDS Census]]</f>
        <v>0.21132732208648447</v>
      </c>
      <c r="AA26" s="3">
        <v>0</v>
      </c>
      <c r="AB26" s="3">
        <v>0</v>
      </c>
      <c r="AC26" s="3">
        <v>0</v>
      </c>
      <c r="AD26" s="3">
        <v>0</v>
      </c>
      <c r="AE26" s="3">
        <v>0</v>
      </c>
      <c r="AF26" s="3">
        <v>0</v>
      </c>
      <c r="AG26" s="3">
        <v>0</v>
      </c>
      <c r="AH26" s="1" t="s">
        <v>24</v>
      </c>
      <c r="AI26" s="17">
        <v>3</v>
      </c>
      <c r="AJ26" s="1"/>
    </row>
    <row r="27" spans="1:36" x14ac:dyDescent="0.2">
      <c r="A27" s="1" t="s">
        <v>681</v>
      </c>
      <c r="B27" s="1" t="s">
        <v>725</v>
      </c>
      <c r="C27" s="1" t="s">
        <v>1365</v>
      </c>
      <c r="D27" s="1" t="s">
        <v>1711</v>
      </c>
      <c r="E27" s="3">
        <v>95.766666666666666</v>
      </c>
      <c r="F27" s="3">
        <v>5.5111111111111111</v>
      </c>
      <c r="G27" s="3">
        <v>0</v>
      </c>
      <c r="H27" s="3">
        <v>0</v>
      </c>
      <c r="I27" s="3">
        <v>5.2444444444444445</v>
      </c>
      <c r="J27" s="3">
        <v>0</v>
      </c>
      <c r="K27" s="3">
        <v>0</v>
      </c>
      <c r="L27" s="3">
        <v>4.3573333333333339</v>
      </c>
      <c r="M27" s="3">
        <v>4.7111111111111112</v>
      </c>
      <c r="N27" s="3">
        <v>4.9138888888888888</v>
      </c>
      <c r="O27" s="3">
        <f>SUM(Table2[[#This Row],[Qualified Social Work Staff Hours]:[Other Social Work Staff Hours]])/Table2[[#This Row],[MDS Census]]</f>
        <v>0.10050469892098851</v>
      </c>
      <c r="P27" s="3">
        <v>0</v>
      </c>
      <c r="Q27" s="3">
        <v>27.872222222222224</v>
      </c>
      <c r="R27" s="3">
        <f>SUM(Table2[[#This Row],[Qualified Activities Professional Hours]:[Other Activities Professional Hours]])/Table2[[#This Row],[MDS Census]]</f>
        <v>0.29104304443670959</v>
      </c>
      <c r="S27" s="3">
        <v>6.7075555555555564</v>
      </c>
      <c r="T27" s="3">
        <v>13.784111111111107</v>
      </c>
      <c r="U27" s="3">
        <v>0</v>
      </c>
      <c r="V27" s="3">
        <f>SUM(Table2[[#This Row],[Occupational Therapist Hours]:[OT Aide Hours]])/Table2[[#This Row],[MDS Census]]</f>
        <v>0.21397493908806123</v>
      </c>
      <c r="W27" s="3">
        <v>9.8461111111111119</v>
      </c>
      <c r="X27" s="3">
        <v>13.280777777777775</v>
      </c>
      <c r="Y27" s="3">
        <v>5.2861111111111114</v>
      </c>
      <c r="Z27" s="3">
        <f>SUM(Table2[[#This Row],[Physical Therapist (PT) Hours]:[PT Aide Hours]])/Table2[[#This Row],[MDS Census]]</f>
        <v>0.29668987121475804</v>
      </c>
      <c r="AA27" s="3">
        <v>0</v>
      </c>
      <c r="AB27" s="3">
        <v>0</v>
      </c>
      <c r="AC27" s="3">
        <v>0</v>
      </c>
      <c r="AD27" s="3">
        <v>0</v>
      </c>
      <c r="AE27" s="3">
        <v>0</v>
      </c>
      <c r="AF27" s="3">
        <v>0</v>
      </c>
      <c r="AG27" s="3">
        <v>0</v>
      </c>
      <c r="AH27" s="1" t="s">
        <v>25</v>
      </c>
      <c r="AI27" s="17">
        <v>3</v>
      </c>
      <c r="AJ27" s="1"/>
    </row>
    <row r="28" spans="1:36" x14ac:dyDescent="0.2">
      <c r="A28" s="1" t="s">
        <v>681</v>
      </c>
      <c r="B28" s="1" t="s">
        <v>726</v>
      </c>
      <c r="C28" s="1" t="s">
        <v>1476</v>
      </c>
      <c r="D28" s="1" t="s">
        <v>1721</v>
      </c>
      <c r="E28" s="3">
        <v>77.922222222222217</v>
      </c>
      <c r="F28" s="3">
        <v>4.6500000000000004</v>
      </c>
      <c r="G28" s="3">
        <v>0</v>
      </c>
      <c r="H28" s="3">
        <v>0.86444444444444446</v>
      </c>
      <c r="I28" s="3">
        <v>0</v>
      </c>
      <c r="J28" s="3">
        <v>0</v>
      </c>
      <c r="K28" s="3">
        <v>0</v>
      </c>
      <c r="L28" s="3">
        <v>8.039777777777779</v>
      </c>
      <c r="M28" s="3">
        <v>0</v>
      </c>
      <c r="N28" s="3">
        <v>5.4444444444444446</v>
      </c>
      <c r="O28" s="3">
        <f>SUM(Table2[[#This Row],[Qualified Social Work Staff Hours]:[Other Social Work Staff Hours]])/Table2[[#This Row],[MDS Census]]</f>
        <v>6.9870240981035225E-2</v>
      </c>
      <c r="P28" s="3">
        <v>5.4444444444444446</v>
      </c>
      <c r="Q28" s="3">
        <v>5.5222222222222221</v>
      </c>
      <c r="R28" s="3">
        <f>SUM(Table2[[#This Row],[Qualified Activities Professional Hours]:[Other Activities Professional Hours]])/Table2[[#This Row],[MDS Census]]</f>
        <v>0.14073862826179953</v>
      </c>
      <c r="S28" s="3">
        <v>7.2877777777777766</v>
      </c>
      <c r="T28" s="3">
        <v>4.9888888888888889</v>
      </c>
      <c r="U28" s="3">
        <v>0</v>
      </c>
      <c r="V28" s="3">
        <f>SUM(Table2[[#This Row],[Occupational Therapist Hours]:[OT Aide Hours]])/Table2[[#This Row],[MDS Census]]</f>
        <v>0.15755026379580778</v>
      </c>
      <c r="W28" s="3">
        <v>6.9913333333333334</v>
      </c>
      <c r="X28" s="3">
        <v>5.9112222222222224</v>
      </c>
      <c r="Y28" s="3">
        <v>0</v>
      </c>
      <c r="Z28" s="3">
        <f>SUM(Table2[[#This Row],[Physical Therapist (PT) Hours]:[PT Aide Hours]])/Table2[[#This Row],[MDS Census]]</f>
        <v>0.16558248966205619</v>
      </c>
      <c r="AA28" s="3">
        <v>0</v>
      </c>
      <c r="AB28" s="3">
        <v>0</v>
      </c>
      <c r="AC28" s="3">
        <v>0</v>
      </c>
      <c r="AD28" s="3">
        <v>0</v>
      </c>
      <c r="AE28" s="3">
        <v>0</v>
      </c>
      <c r="AF28" s="3">
        <v>0</v>
      </c>
      <c r="AG28" s="3">
        <v>0</v>
      </c>
      <c r="AH28" s="1" t="s">
        <v>26</v>
      </c>
      <c r="AI28" s="17">
        <v>3</v>
      </c>
      <c r="AJ28" s="1"/>
    </row>
    <row r="29" spans="1:36" x14ac:dyDescent="0.2">
      <c r="A29" s="1" t="s">
        <v>681</v>
      </c>
      <c r="B29" s="1" t="s">
        <v>727</v>
      </c>
      <c r="C29" s="1" t="s">
        <v>1477</v>
      </c>
      <c r="D29" s="1" t="s">
        <v>1725</v>
      </c>
      <c r="E29" s="3">
        <v>81.25555555555556</v>
      </c>
      <c r="F29" s="3">
        <v>5.2444444444444445</v>
      </c>
      <c r="G29" s="3">
        <v>6.6666666666666666E-2</v>
      </c>
      <c r="H29" s="3">
        <v>0.33833333333333337</v>
      </c>
      <c r="I29" s="3">
        <v>2.0472222222222221</v>
      </c>
      <c r="J29" s="3">
        <v>0</v>
      </c>
      <c r="K29" s="3">
        <v>0</v>
      </c>
      <c r="L29" s="3">
        <v>5.2472222222222218</v>
      </c>
      <c r="M29" s="3">
        <v>1.3305555555555555</v>
      </c>
      <c r="N29" s="3">
        <v>5.5583333333333336</v>
      </c>
      <c r="O29" s="3">
        <f>SUM(Table2[[#This Row],[Qualified Social Work Staff Hours]:[Other Social Work Staff Hours]])/Table2[[#This Row],[MDS Census]]</f>
        <v>8.4780527827157115E-2</v>
      </c>
      <c r="P29" s="3">
        <v>4.6416666666666666</v>
      </c>
      <c r="Q29" s="3">
        <v>11.261111111111111</v>
      </c>
      <c r="R29" s="3">
        <f>SUM(Table2[[#This Row],[Qualified Activities Professional Hours]:[Other Activities Professional Hours]])/Table2[[#This Row],[MDS Census]]</f>
        <v>0.19571311363325586</v>
      </c>
      <c r="S29" s="3">
        <v>8.7861111111111114</v>
      </c>
      <c r="T29" s="3">
        <v>3.7833333333333332</v>
      </c>
      <c r="U29" s="3">
        <v>0</v>
      </c>
      <c r="V29" s="3">
        <f>SUM(Table2[[#This Row],[Occupational Therapist Hours]:[OT Aide Hours]])/Table2[[#This Row],[MDS Census]]</f>
        <v>0.15469027758785722</v>
      </c>
      <c r="W29" s="3">
        <v>5.6333333333333337</v>
      </c>
      <c r="X29" s="3">
        <v>4.7111111111111112</v>
      </c>
      <c r="Y29" s="3">
        <v>0</v>
      </c>
      <c r="Z29" s="3">
        <f>SUM(Table2[[#This Row],[Physical Therapist (PT) Hours]:[PT Aide Hours]])/Table2[[#This Row],[MDS Census]]</f>
        <v>0.12730753452755367</v>
      </c>
      <c r="AA29" s="3">
        <v>0</v>
      </c>
      <c r="AB29" s="3">
        <v>0</v>
      </c>
      <c r="AC29" s="3">
        <v>0</v>
      </c>
      <c r="AD29" s="3">
        <v>0</v>
      </c>
      <c r="AE29" s="3">
        <v>0</v>
      </c>
      <c r="AF29" s="3">
        <v>0</v>
      </c>
      <c r="AG29" s="3">
        <v>0</v>
      </c>
      <c r="AH29" s="1" t="s">
        <v>27</v>
      </c>
      <c r="AI29" s="17">
        <v>3</v>
      </c>
      <c r="AJ29" s="1"/>
    </row>
    <row r="30" spans="1:36" x14ac:dyDescent="0.2">
      <c r="A30" s="1" t="s">
        <v>681</v>
      </c>
      <c r="B30" s="1" t="s">
        <v>728</v>
      </c>
      <c r="C30" s="1" t="s">
        <v>1467</v>
      </c>
      <c r="D30" s="1" t="s">
        <v>1721</v>
      </c>
      <c r="E30" s="3">
        <v>144.3111111111111</v>
      </c>
      <c r="F30" s="3">
        <v>1.4222222222222223</v>
      </c>
      <c r="G30" s="3">
        <v>0.3637777777777777</v>
      </c>
      <c r="H30" s="3">
        <v>7.7777777777777779E-2</v>
      </c>
      <c r="I30" s="3">
        <v>5.0817777777777771</v>
      </c>
      <c r="J30" s="3">
        <v>0</v>
      </c>
      <c r="K30" s="3">
        <v>0</v>
      </c>
      <c r="L30" s="3">
        <v>4.7025555555555547</v>
      </c>
      <c r="M30" s="3">
        <v>3.8833333333333333</v>
      </c>
      <c r="N30" s="3">
        <v>4.85111111111111</v>
      </c>
      <c r="O30" s="3">
        <f>SUM(Table2[[#This Row],[Qualified Social Work Staff Hours]:[Other Social Work Staff Hours]])/Table2[[#This Row],[MDS Census]]</f>
        <v>6.052510009239298E-2</v>
      </c>
      <c r="P30" s="3">
        <v>0</v>
      </c>
      <c r="Q30" s="3">
        <v>21.043111111111116</v>
      </c>
      <c r="R30" s="3">
        <f>SUM(Table2[[#This Row],[Qualified Activities Professional Hours]:[Other Activities Professional Hours]])/Table2[[#This Row],[MDS Census]]</f>
        <v>0.14581767785648295</v>
      </c>
      <c r="S30" s="3">
        <v>5.2921111111111125</v>
      </c>
      <c r="T30" s="3">
        <v>5.3611111111111134</v>
      </c>
      <c r="U30" s="3">
        <v>0</v>
      </c>
      <c r="V30" s="3">
        <f>SUM(Table2[[#This Row],[Occupational Therapist Hours]:[OT Aide Hours]])/Table2[[#This Row],[MDS Census]]</f>
        <v>7.3821219587311387E-2</v>
      </c>
      <c r="W30" s="3">
        <v>10.037888888888892</v>
      </c>
      <c r="X30" s="3">
        <v>7.6383333333333372</v>
      </c>
      <c r="Y30" s="3">
        <v>0</v>
      </c>
      <c r="Z30" s="3">
        <f>SUM(Table2[[#This Row],[Physical Therapist (PT) Hours]:[PT Aide Hours]])/Table2[[#This Row],[MDS Census]]</f>
        <v>0.12248691099476446</v>
      </c>
      <c r="AA30" s="3">
        <v>0</v>
      </c>
      <c r="AB30" s="3">
        <v>0</v>
      </c>
      <c r="AC30" s="3">
        <v>0</v>
      </c>
      <c r="AD30" s="3">
        <v>0</v>
      </c>
      <c r="AE30" s="3">
        <v>0</v>
      </c>
      <c r="AF30" s="3">
        <v>0</v>
      </c>
      <c r="AG30" s="3">
        <v>0</v>
      </c>
      <c r="AH30" s="1" t="s">
        <v>28</v>
      </c>
      <c r="AI30" s="17">
        <v>3</v>
      </c>
      <c r="AJ30" s="1"/>
    </row>
    <row r="31" spans="1:36" x14ac:dyDescent="0.2">
      <c r="A31" s="1" t="s">
        <v>681</v>
      </c>
      <c r="B31" s="1" t="s">
        <v>729</v>
      </c>
      <c r="C31" s="1" t="s">
        <v>1377</v>
      </c>
      <c r="D31" s="1" t="s">
        <v>1726</v>
      </c>
      <c r="E31" s="3">
        <v>367.34444444444443</v>
      </c>
      <c r="F31" s="3">
        <v>5.6</v>
      </c>
      <c r="G31" s="3">
        <v>0</v>
      </c>
      <c r="H31" s="3">
        <v>0</v>
      </c>
      <c r="I31" s="3">
        <v>0</v>
      </c>
      <c r="J31" s="3">
        <v>0</v>
      </c>
      <c r="K31" s="3">
        <v>0</v>
      </c>
      <c r="L31" s="3">
        <v>8.5388888888888843</v>
      </c>
      <c r="M31" s="3">
        <v>5.4722222222222223</v>
      </c>
      <c r="N31" s="3">
        <v>26.922222222222221</v>
      </c>
      <c r="O31" s="3">
        <f>SUM(Table2[[#This Row],[Qualified Social Work Staff Hours]:[Other Social Work Staff Hours]])/Table2[[#This Row],[MDS Census]]</f>
        <v>8.8185475333474497E-2</v>
      </c>
      <c r="P31" s="3">
        <v>3.3511111111111114</v>
      </c>
      <c r="Q31" s="3">
        <v>22.181111111111097</v>
      </c>
      <c r="R31" s="3">
        <f>SUM(Table2[[#This Row],[Qualified Activities Professional Hours]:[Other Activities Professional Hours]])/Table2[[#This Row],[MDS Census]]</f>
        <v>6.950485466259336E-2</v>
      </c>
      <c r="S31" s="3">
        <v>20.684444444444427</v>
      </c>
      <c r="T31" s="3">
        <v>24.068888888888885</v>
      </c>
      <c r="U31" s="3">
        <v>0</v>
      </c>
      <c r="V31" s="3">
        <f>SUM(Table2[[#This Row],[Occupational Therapist Hours]:[OT Aide Hours]])/Table2[[#This Row],[MDS Census]]</f>
        <v>0.12182934575481681</v>
      </c>
      <c r="W31" s="3">
        <v>23.934444444444438</v>
      </c>
      <c r="X31" s="3">
        <v>25.025555555555549</v>
      </c>
      <c r="Y31" s="3">
        <v>0</v>
      </c>
      <c r="Z31" s="3">
        <f>SUM(Table2[[#This Row],[Physical Therapist (PT) Hours]:[PT Aide Hours]])/Table2[[#This Row],[MDS Census]]</f>
        <v>0.1332809049937993</v>
      </c>
      <c r="AA31" s="3">
        <v>0</v>
      </c>
      <c r="AB31" s="3">
        <v>0</v>
      </c>
      <c r="AC31" s="3">
        <v>0</v>
      </c>
      <c r="AD31" s="3">
        <v>0</v>
      </c>
      <c r="AE31" s="3">
        <v>0</v>
      </c>
      <c r="AF31" s="3">
        <v>16.507777777777765</v>
      </c>
      <c r="AG31" s="3">
        <v>0</v>
      </c>
      <c r="AH31" s="1" t="s">
        <v>29</v>
      </c>
      <c r="AI31" s="17">
        <v>3</v>
      </c>
      <c r="AJ31" s="1"/>
    </row>
    <row r="32" spans="1:36" x14ac:dyDescent="0.2">
      <c r="A32" s="1" t="s">
        <v>681</v>
      </c>
      <c r="B32" s="1" t="s">
        <v>730</v>
      </c>
      <c r="C32" s="1" t="s">
        <v>1416</v>
      </c>
      <c r="D32" s="1" t="s">
        <v>1718</v>
      </c>
      <c r="E32" s="3">
        <v>82.811111111111117</v>
      </c>
      <c r="F32" s="3">
        <v>5.5111111111111111</v>
      </c>
      <c r="G32" s="3">
        <v>0</v>
      </c>
      <c r="H32" s="3">
        <v>0</v>
      </c>
      <c r="I32" s="3">
        <v>0</v>
      </c>
      <c r="J32" s="3">
        <v>0</v>
      </c>
      <c r="K32" s="3">
        <v>0</v>
      </c>
      <c r="L32" s="3">
        <v>5.3119999999999994</v>
      </c>
      <c r="M32" s="3">
        <v>5.5111111111111111</v>
      </c>
      <c r="N32" s="3">
        <v>0</v>
      </c>
      <c r="O32" s="3">
        <f>SUM(Table2[[#This Row],[Qualified Social Work Staff Hours]:[Other Social Work Staff Hours]])/Table2[[#This Row],[MDS Census]]</f>
        <v>6.6550382396350458E-2</v>
      </c>
      <c r="P32" s="3">
        <v>5.4222222222222225</v>
      </c>
      <c r="Q32" s="3">
        <v>10.761111111111111</v>
      </c>
      <c r="R32" s="3">
        <f>SUM(Table2[[#This Row],[Qualified Activities Professional Hours]:[Other Activities Professional Hours]])/Table2[[#This Row],[MDS Census]]</f>
        <v>0.1954246612102509</v>
      </c>
      <c r="S32" s="3">
        <v>9.4578888888888883</v>
      </c>
      <c r="T32" s="3">
        <v>14.16055555555555</v>
      </c>
      <c r="U32" s="3">
        <v>0</v>
      </c>
      <c r="V32" s="3">
        <f>SUM(Table2[[#This Row],[Occupational Therapist Hours]:[OT Aide Hours]])/Table2[[#This Row],[MDS Census]]</f>
        <v>0.28520864081577879</v>
      </c>
      <c r="W32" s="3">
        <v>12.404888888888889</v>
      </c>
      <c r="X32" s="3">
        <v>10.328666666666669</v>
      </c>
      <c r="Y32" s="3">
        <v>0</v>
      </c>
      <c r="Z32" s="3">
        <f>SUM(Table2[[#This Row],[Physical Therapist (PT) Hours]:[PT Aide Hours]])/Table2[[#This Row],[MDS Census]]</f>
        <v>0.27452301086810682</v>
      </c>
      <c r="AA32" s="3">
        <v>0</v>
      </c>
      <c r="AB32" s="3">
        <v>0</v>
      </c>
      <c r="AC32" s="3">
        <v>0</v>
      </c>
      <c r="AD32" s="3">
        <v>0</v>
      </c>
      <c r="AE32" s="3">
        <v>0</v>
      </c>
      <c r="AF32" s="3">
        <v>3.6472222222222221</v>
      </c>
      <c r="AG32" s="3">
        <v>0</v>
      </c>
      <c r="AH32" s="1" t="s">
        <v>30</v>
      </c>
      <c r="AI32" s="17">
        <v>3</v>
      </c>
      <c r="AJ32" s="1"/>
    </row>
    <row r="33" spans="1:36" x14ac:dyDescent="0.2">
      <c r="A33" s="1" t="s">
        <v>681</v>
      </c>
      <c r="B33" s="1" t="s">
        <v>731</v>
      </c>
      <c r="C33" s="1" t="s">
        <v>1478</v>
      </c>
      <c r="D33" s="1" t="s">
        <v>1688</v>
      </c>
      <c r="E33" s="3">
        <v>133.51111111111112</v>
      </c>
      <c r="F33" s="3">
        <v>5.6</v>
      </c>
      <c r="G33" s="3">
        <v>1.6666666666666667</v>
      </c>
      <c r="H33" s="3">
        <v>0.63555555555555554</v>
      </c>
      <c r="I33" s="3">
        <v>3.625</v>
      </c>
      <c r="J33" s="3">
        <v>0</v>
      </c>
      <c r="K33" s="3">
        <v>8.1277777777777782</v>
      </c>
      <c r="L33" s="3">
        <v>4.3252222222222239</v>
      </c>
      <c r="M33" s="3">
        <v>5.4222222222222225</v>
      </c>
      <c r="N33" s="3">
        <v>3.8</v>
      </c>
      <c r="O33" s="3">
        <f>SUM(Table2[[#This Row],[Qualified Social Work Staff Hours]:[Other Social Work Staff Hours]])/Table2[[#This Row],[MDS Census]]</f>
        <v>6.9074567243675083E-2</v>
      </c>
      <c r="P33" s="3">
        <v>0</v>
      </c>
      <c r="Q33" s="3">
        <v>17.552777777777777</v>
      </c>
      <c r="R33" s="3">
        <f>SUM(Table2[[#This Row],[Qualified Activities Professional Hours]:[Other Activities Professional Hours]])/Table2[[#This Row],[MDS Census]]</f>
        <v>0.1314705392809587</v>
      </c>
      <c r="S33" s="3">
        <v>5.2111111111111112</v>
      </c>
      <c r="T33" s="3">
        <v>5.9666666666666694</v>
      </c>
      <c r="U33" s="3">
        <v>0</v>
      </c>
      <c r="V33" s="3">
        <f>SUM(Table2[[#This Row],[Occupational Therapist Hours]:[OT Aide Hours]])/Table2[[#This Row],[MDS Census]]</f>
        <v>8.3721704394141158E-2</v>
      </c>
      <c r="W33" s="3">
        <v>5.5871111111111125</v>
      </c>
      <c r="X33" s="3">
        <v>5.1526666666666658</v>
      </c>
      <c r="Y33" s="3">
        <v>0</v>
      </c>
      <c r="Z33" s="3">
        <f>SUM(Table2[[#This Row],[Physical Therapist (PT) Hours]:[PT Aide Hours]])/Table2[[#This Row],[MDS Census]]</f>
        <v>8.0441078561917442E-2</v>
      </c>
      <c r="AA33" s="3">
        <v>0</v>
      </c>
      <c r="AB33" s="3">
        <v>0</v>
      </c>
      <c r="AC33" s="3">
        <v>0</v>
      </c>
      <c r="AD33" s="3">
        <v>0</v>
      </c>
      <c r="AE33" s="3">
        <v>0</v>
      </c>
      <c r="AF33" s="3">
        <v>27.447444444444454</v>
      </c>
      <c r="AG33" s="3">
        <v>1.0666666666666667</v>
      </c>
      <c r="AH33" s="1" t="s">
        <v>31</v>
      </c>
      <c r="AI33" s="17">
        <v>3</v>
      </c>
      <c r="AJ33" s="1"/>
    </row>
    <row r="34" spans="1:36" x14ac:dyDescent="0.2">
      <c r="A34" s="1" t="s">
        <v>681</v>
      </c>
      <c r="B34" s="1" t="s">
        <v>732</v>
      </c>
      <c r="C34" s="1" t="s">
        <v>1475</v>
      </c>
      <c r="D34" s="1" t="s">
        <v>1709</v>
      </c>
      <c r="E34" s="3">
        <v>172.37777777777777</v>
      </c>
      <c r="F34" s="3">
        <v>5.6</v>
      </c>
      <c r="G34" s="3">
        <v>0.28000000000000003</v>
      </c>
      <c r="H34" s="3">
        <v>0.82733333333333348</v>
      </c>
      <c r="I34" s="3">
        <v>11.008333333333333</v>
      </c>
      <c r="J34" s="3">
        <v>0</v>
      </c>
      <c r="K34" s="3">
        <v>0</v>
      </c>
      <c r="L34" s="3">
        <v>23.740111111111112</v>
      </c>
      <c r="M34" s="3">
        <v>16.444444444444443</v>
      </c>
      <c r="N34" s="3">
        <v>10.755555555555556</v>
      </c>
      <c r="O34" s="3">
        <f>SUM(Table2[[#This Row],[Qualified Social Work Staff Hours]:[Other Social Work Staff Hours]])/Table2[[#This Row],[MDS Census]]</f>
        <v>0.15779296119633879</v>
      </c>
      <c r="P34" s="3">
        <v>0</v>
      </c>
      <c r="Q34" s="3">
        <v>0</v>
      </c>
      <c r="R34" s="3">
        <f>SUM(Table2[[#This Row],[Qualified Activities Professional Hours]:[Other Activities Professional Hours]])/Table2[[#This Row],[MDS Census]]</f>
        <v>0</v>
      </c>
      <c r="S34" s="3">
        <v>35.603000000000002</v>
      </c>
      <c r="T34" s="3">
        <v>10.788</v>
      </c>
      <c r="U34" s="3">
        <v>0</v>
      </c>
      <c r="V34" s="3">
        <f>SUM(Table2[[#This Row],[Occupational Therapist Hours]:[OT Aide Hours]])/Table2[[#This Row],[MDS Census]]</f>
        <v>0.26912401701688804</v>
      </c>
      <c r="W34" s="3">
        <v>24.654999999999998</v>
      </c>
      <c r="X34" s="3">
        <v>20.979444444444439</v>
      </c>
      <c r="Y34" s="3">
        <v>3.8159999999999998</v>
      </c>
      <c r="Z34" s="3">
        <f>SUM(Table2[[#This Row],[Physical Therapist (PT) Hours]:[PT Aide Hours]])/Table2[[#This Row],[MDS Census]]</f>
        <v>0.28687250225602684</v>
      </c>
      <c r="AA34" s="3">
        <v>0</v>
      </c>
      <c r="AB34" s="3">
        <v>0</v>
      </c>
      <c r="AC34" s="3">
        <v>0</v>
      </c>
      <c r="AD34" s="3">
        <v>0</v>
      </c>
      <c r="AE34" s="3">
        <v>0</v>
      </c>
      <c r="AF34" s="3">
        <v>0</v>
      </c>
      <c r="AG34" s="3">
        <v>0</v>
      </c>
      <c r="AH34" s="1" t="s">
        <v>32</v>
      </c>
      <c r="AI34" s="17">
        <v>3</v>
      </c>
      <c r="AJ34" s="1"/>
    </row>
    <row r="35" spans="1:36" x14ac:dyDescent="0.2">
      <c r="A35" s="1" t="s">
        <v>681</v>
      </c>
      <c r="B35" s="1" t="s">
        <v>733</v>
      </c>
      <c r="C35" s="1" t="s">
        <v>1465</v>
      </c>
      <c r="D35" s="1" t="s">
        <v>1722</v>
      </c>
      <c r="E35" s="3">
        <v>215.97777777777779</v>
      </c>
      <c r="F35" s="3">
        <v>81.978444444444435</v>
      </c>
      <c r="G35" s="3">
        <v>1.3888888888888888</v>
      </c>
      <c r="H35" s="3">
        <v>1.575</v>
      </c>
      <c r="I35" s="3">
        <v>11.28888888888889</v>
      </c>
      <c r="J35" s="3">
        <v>0</v>
      </c>
      <c r="K35" s="3">
        <v>0</v>
      </c>
      <c r="L35" s="3">
        <v>14.608555555555556</v>
      </c>
      <c r="M35" s="3">
        <v>15.986555555555555</v>
      </c>
      <c r="N35" s="3">
        <v>12.283333333333333</v>
      </c>
      <c r="O35" s="3">
        <f>SUM(Table2[[#This Row],[Qualified Social Work Staff Hours]:[Other Social Work Staff Hours]])/Table2[[#This Row],[MDS Census]]</f>
        <v>0.13089258154131081</v>
      </c>
      <c r="P35" s="3">
        <v>45.702777777777776</v>
      </c>
      <c r="Q35" s="3">
        <v>1.1722222222222223</v>
      </c>
      <c r="R35" s="3">
        <f>SUM(Table2[[#This Row],[Qualified Activities Professional Hours]:[Other Activities Professional Hours]])/Table2[[#This Row],[MDS Census]]</f>
        <v>0.21703621771787221</v>
      </c>
      <c r="S35" s="3">
        <v>17.85488888888889</v>
      </c>
      <c r="T35" s="3">
        <v>13.138888888888889</v>
      </c>
      <c r="U35" s="3">
        <v>0</v>
      </c>
      <c r="V35" s="3">
        <f>SUM(Table2[[#This Row],[Occupational Therapist Hours]:[OT Aide Hours]])/Table2[[#This Row],[MDS Census]]</f>
        <v>0.14350447576911204</v>
      </c>
      <c r="W35" s="3">
        <v>30.537555555555553</v>
      </c>
      <c r="X35" s="3">
        <v>4.4055555555555559</v>
      </c>
      <c r="Y35" s="3">
        <v>0</v>
      </c>
      <c r="Z35" s="3">
        <f>SUM(Table2[[#This Row],[Physical Therapist (PT) Hours]:[PT Aide Hours]])/Table2[[#This Row],[MDS Census]]</f>
        <v>0.16179030764481941</v>
      </c>
      <c r="AA35" s="3">
        <v>0</v>
      </c>
      <c r="AB35" s="3">
        <v>0</v>
      </c>
      <c r="AC35" s="3">
        <v>0</v>
      </c>
      <c r="AD35" s="3">
        <v>0</v>
      </c>
      <c r="AE35" s="3">
        <v>0</v>
      </c>
      <c r="AF35" s="3">
        <v>1.3</v>
      </c>
      <c r="AG35" s="3">
        <v>0</v>
      </c>
      <c r="AH35" s="1" t="s">
        <v>33</v>
      </c>
      <c r="AI35" s="17">
        <v>3</v>
      </c>
      <c r="AJ35" s="1"/>
    </row>
    <row r="36" spans="1:36" x14ac:dyDescent="0.2">
      <c r="A36" s="1" t="s">
        <v>681</v>
      </c>
      <c r="B36" s="1" t="s">
        <v>734</v>
      </c>
      <c r="C36" s="1" t="s">
        <v>1443</v>
      </c>
      <c r="D36" s="1" t="s">
        <v>1727</v>
      </c>
      <c r="E36" s="3">
        <v>145.23333333333332</v>
      </c>
      <c r="F36" s="3">
        <v>5.6</v>
      </c>
      <c r="G36" s="3">
        <v>2.1666666666666665</v>
      </c>
      <c r="H36" s="3">
        <v>0.67888888888888888</v>
      </c>
      <c r="I36" s="3">
        <v>5.0999999999999996</v>
      </c>
      <c r="J36" s="3">
        <v>0</v>
      </c>
      <c r="K36" s="3">
        <v>0</v>
      </c>
      <c r="L36" s="3">
        <v>4.3992222222222219</v>
      </c>
      <c r="M36" s="3">
        <v>5.5111111111111111</v>
      </c>
      <c r="N36" s="3">
        <v>0</v>
      </c>
      <c r="O36" s="3">
        <f>SUM(Table2[[#This Row],[Qualified Social Work Staff Hours]:[Other Social Work Staff Hours]])/Table2[[#This Row],[MDS Census]]</f>
        <v>3.7946599342054931E-2</v>
      </c>
      <c r="P36" s="3">
        <v>0</v>
      </c>
      <c r="Q36" s="3">
        <v>18.305555555555557</v>
      </c>
      <c r="R36" s="3">
        <f>SUM(Table2[[#This Row],[Qualified Activities Professional Hours]:[Other Activities Professional Hours]])/Table2[[#This Row],[MDS Census]]</f>
        <v>0.12604238390329739</v>
      </c>
      <c r="S36" s="3">
        <v>10.979111111111111</v>
      </c>
      <c r="T36" s="3">
        <v>4.3166666666666664</v>
      </c>
      <c r="U36" s="3">
        <v>0</v>
      </c>
      <c r="V36" s="3">
        <f>SUM(Table2[[#This Row],[Occupational Therapist Hours]:[OT Aide Hours]])/Table2[[#This Row],[MDS Census]]</f>
        <v>0.10531864432713642</v>
      </c>
      <c r="W36" s="3">
        <v>5.8083333333333336</v>
      </c>
      <c r="X36" s="3">
        <v>10.431777777777778</v>
      </c>
      <c r="Y36" s="3">
        <v>0</v>
      </c>
      <c r="Z36" s="3">
        <f>SUM(Table2[[#This Row],[Physical Therapist (PT) Hours]:[PT Aide Hours]])/Table2[[#This Row],[MDS Census]]</f>
        <v>0.11182082472649378</v>
      </c>
      <c r="AA36" s="3">
        <v>0</v>
      </c>
      <c r="AB36" s="3">
        <v>0</v>
      </c>
      <c r="AC36" s="3">
        <v>0</v>
      </c>
      <c r="AD36" s="3">
        <v>0</v>
      </c>
      <c r="AE36" s="3">
        <v>0</v>
      </c>
      <c r="AF36" s="3">
        <v>29.36077777777777</v>
      </c>
      <c r="AG36" s="3">
        <v>0</v>
      </c>
      <c r="AH36" s="1" t="s">
        <v>34</v>
      </c>
      <c r="AI36" s="17">
        <v>3</v>
      </c>
      <c r="AJ36" s="1"/>
    </row>
    <row r="37" spans="1:36" x14ac:dyDescent="0.2">
      <c r="A37" s="1" t="s">
        <v>681</v>
      </c>
      <c r="B37" s="1" t="s">
        <v>735</v>
      </c>
      <c r="C37" s="1" t="s">
        <v>1479</v>
      </c>
      <c r="D37" s="1" t="s">
        <v>1712</v>
      </c>
      <c r="E37" s="3">
        <v>81.24444444444444</v>
      </c>
      <c r="F37" s="3">
        <v>5.0666666666666664</v>
      </c>
      <c r="G37" s="3">
        <v>0</v>
      </c>
      <c r="H37" s="3">
        <v>0</v>
      </c>
      <c r="I37" s="3">
        <v>0</v>
      </c>
      <c r="J37" s="3">
        <v>0</v>
      </c>
      <c r="K37" s="3">
        <v>0</v>
      </c>
      <c r="L37" s="3">
        <v>4.6262222222222213</v>
      </c>
      <c r="M37" s="3">
        <v>10.388888888888889</v>
      </c>
      <c r="N37" s="3">
        <v>0</v>
      </c>
      <c r="O37" s="3">
        <f>SUM(Table2[[#This Row],[Qualified Social Work Staff Hours]:[Other Social Work Staff Hours]])/Table2[[#This Row],[MDS Census]]</f>
        <v>0.12787199124726478</v>
      </c>
      <c r="P37" s="3">
        <v>5.0444444444444443</v>
      </c>
      <c r="Q37" s="3">
        <v>20.878777777777774</v>
      </c>
      <c r="R37" s="3">
        <f>SUM(Table2[[#This Row],[Qualified Activities Professional Hours]:[Other Activities Professional Hours]])/Table2[[#This Row],[MDS Census]]</f>
        <v>0.3190768599562363</v>
      </c>
      <c r="S37" s="3">
        <v>5.3919999999999986</v>
      </c>
      <c r="T37" s="3">
        <v>4.6672222222222226</v>
      </c>
      <c r="U37" s="3">
        <v>0</v>
      </c>
      <c r="V37" s="3">
        <f>SUM(Table2[[#This Row],[Occupational Therapist Hours]:[OT Aide Hours]])/Table2[[#This Row],[MDS Census]]</f>
        <v>0.12381427789934354</v>
      </c>
      <c r="W37" s="3">
        <v>5.7278888888888888</v>
      </c>
      <c r="X37" s="3">
        <v>6.0481111111111101</v>
      </c>
      <c r="Y37" s="3">
        <v>0</v>
      </c>
      <c r="Z37" s="3">
        <f>SUM(Table2[[#This Row],[Physical Therapist (PT) Hours]:[PT Aide Hours]])/Table2[[#This Row],[MDS Census]]</f>
        <v>0.14494529540481402</v>
      </c>
      <c r="AA37" s="3">
        <v>0</v>
      </c>
      <c r="AB37" s="3">
        <v>0</v>
      </c>
      <c r="AC37" s="3">
        <v>0</v>
      </c>
      <c r="AD37" s="3">
        <v>0</v>
      </c>
      <c r="AE37" s="3">
        <v>0</v>
      </c>
      <c r="AF37" s="3">
        <v>0</v>
      </c>
      <c r="AG37" s="3">
        <v>0</v>
      </c>
      <c r="AH37" s="1" t="s">
        <v>35</v>
      </c>
      <c r="AI37" s="17">
        <v>3</v>
      </c>
      <c r="AJ37" s="1"/>
    </row>
    <row r="38" spans="1:36" x14ac:dyDescent="0.2">
      <c r="A38" s="1" t="s">
        <v>681</v>
      </c>
      <c r="B38" s="1" t="s">
        <v>736</v>
      </c>
      <c r="C38" s="1" t="s">
        <v>1380</v>
      </c>
      <c r="D38" s="1" t="s">
        <v>1728</v>
      </c>
      <c r="E38" s="3">
        <v>49.6</v>
      </c>
      <c r="F38" s="3">
        <v>5.25</v>
      </c>
      <c r="G38" s="3">
        <v>0</v>
      </c>
      <c r="H38" s="3">
        <v>0.22222222222222221</v>
      </c>
      <c r="I38" s="3">
        <v>1.7972222222222223</v>
      </c>
      <c r="J38" s="3">
        <v>0</v>
      </c>
      <c r="K38" s="3">
        <v>0</v>
      </c>
      <c r="L38" s="3">
        <v>5.4666666666666668</v>
      </c>
      <c r="M38" s="3">
        <v>3.9333333333333331</v>
      </c>
      <c r="N38" s="3">
        <v>0</v>
      </c>
      <c r="O38" s="3">
        <f>SUM(Table2[[#This Row],[Qualified Social Work Staff Hours]:[Other Social Work Staff Hours]])/Table2[[#This Row],[MDS Census]]</f>
        <v>7.9301075268817203E-2</v>
      </c>
      <c r="P38" s="3">
        <v>4.9222222222222225</v>
      </c>
      <c r="Q38" s="3">
        <v>8.5638888888888882</v>
      </c>
      <c r="R38" s="3">
        <f>SUM(Table2[[#This Row],[Qualified Activities Professional Hours]:[Other Activities Professional Hours]])/Table2[[#This Row],[MDS Census]]</f>
        <v>0.27189740143369173</v>
      </c>
      <c r="S38" s="3">
        <v>6.0518888888888895</v>
      </c>
      <c r="T38" s="3">
        <v>4.3805555555555555</v>
      </c>
      <c r="U38" s="3">
        <v>0</v>
      </c>
      <c r="V38" s="3">
        <f>SUM(Table2[[#This Row],[Occupational Therapist Hours]:[OT Aide Hours]])/Table2[[#This Row],[MDS Census]]</f>
        <v>0.21033154121863801</v>
      </c>
      <c r="W38" s="3">
        <v>5.2586666666666666</v>
      </c>
      <c r="X38" s="3">
        <v>5.7718888888888893</v>
      </c>
      <c r="Y38" s="3">
        <v>0</v>
      </c>
      <c r="Z38" s="3">
        <f>SUM(Table2[[#This Row],[Physical Therapist (PT) Hours]:[PT Aide Hours]])/Table2[[#This Row],[MDS Census]]</f>
        <v>0.22239023297491037</v>
      </c>
      <c r="AA38" s="3">
        <v>0</v>
      </c>
      <c r="AB38" s="3">
        <v>0</v>
      </c>
      <c r="AC38" s="3">
        <v>0</v>
      </c>
      <c r="AD38" s="3">
        <v>0</v>
      </c>
      <c r="AE38" s="3">
        <v>0</v>
      </c>
      <c r="AF38" s="3">
        <v>0</v>
      </c>
      <c r="AG38" s="3">
        <v>0</v>
      </c>
      <c r="AH38" s="1" t="s">
        <v>36</v>
      </c>
      <c r="AI38" s="17">
        <v>3</v>
      </c>
      <c r="AJ38" s="1"/>
    </row>
    <row r="39" spans="1:36" x14ac:dyDescent="0.2">
      <c r="A39" s="1" t="s">
        <v>681</v>
      </c>
      <c r="B39" s="1" t="s">
        <v>737</v>
      </c>
      <c r="C39" s="1" t="s">
        <v>1480</v>
      </c>
      <c r="D39" s="1" t="s">
        <v>1729</v>
      </c>
      <c r="E39" s="3">
        <v>268.27777777777777</v>
      </c>
      <c r="F39" s="3">
        <v>4.6222222222222218</v>
      </c>
      <c r="G39" s="3">
        <v>4.416666666666667</v>
      </c>
      <c r="H39" s="3">
        <v>1.538888888888889</v>
      </c>
      <c r="I39" s="3">
        <v>13.066666666666666</v>
      </c>
      <c r="J39" s="3">
        <v>0</v>
      </c>
      <c r="K39" s="3">
        <v>0</v>
      </c>
      <c r="L39" s="3">
        <v>11.18622222222222</v>
      </c>
      <c r="M39" s="3">
        <v>0</v>
      </c>
      <c r="N39" s="3">
        <v>22.930555555555557</v>
      </c>
      <c r="O39" s="3">
        <f>SUM(Table2[[#This Row],[Qualified Social Work Staff Hours]:[Other Social Work Staff Hours]])/Table2[[#This Row],[MDS Census]]</f>
        <v>8.5473182853592886E-2</v>
      </c>
      <c r="P39" s="3">
        <v>4.4444444444444446</v>
      </c>
      <c r="Q39" s="3">
        <v>34.455777777777776</v>
      </c>
      <c r="R39" s="3">
        <f>SUM(Table2[[#This Row],[Qualified Activities Professional Hours]:[Other Activities Professional Hours]])/Table2[[#This Row],[MDS Census]]</f>
        <v>0.14499979291778836</v>
      </c>
      <c r="S39" s="3">
        <v>10.463666666666667</v>
      </c>
      <c r="T39" s="3">
        <v>26.02566666666667</v>
      </c>
      <c r="U39" s="3">
        <v>0</v>
      </c>
      <c r="V39" s="3">
        <f>SUM(Table2[[#This Row],[Occupational Therapist Hours]:[OT Aide Hours]])/Table2[[#This Row],[MDS Census]]</f>
        <v>0.13601325326154484</v>
      </c>
      <c r="W39" s="3">
        <v>14.604555555555557</v>
      </c>
      <c r="X39" s="3">
        <v>25.030222222222225</v>
      </c>
      <c r="Y39" s="3">
        <v>0</v>
      </c>
      <c r="Z39" s="3">
        <f>SUM(Table2[[#This Row],[Physical Therapist (PT) Hours]:[PT Aide Hours]])/Table2[[#This Row],[MDS Census]]</f>
        <v>0.14773783392006629</v>
      </c>
      <c r="AA39" s="3">
        <v>0</v>
      </c>
      <c r="AB39" s="3">
        <v>0</v>
      </c>
      <c r="AC39" s="3">
        <v>0</v>
      </c>
      <c r="AD39" s="3">
        <v>0</v>
      </c>
      <c r="AE39" s="3">
        <v>0</v>
      </c>
      <c r="AF39" s="3">
        <v>0</v>
      </c>
      <c r="AG39" s="3">
        <v>0</v>
      </c>
      <c r="AH39" s="1" t="s">
        <v>37</v>
      </c>
      <c r="AI39" s="17">
        <v>3</v>
      </c>
      <c r="AJ39" s="1"/>
    </row>
    <row r="40" spans="1:36" x14ac:dyDescent="0.2">
      <c r="A40" s="1" t="s">
        <v>681</v>
      </c>
      <c r="B40" s="1" t="s">
        <v>738</v>
      </c>
      <c r="C40" s="1" t="s">
        <v>1481</v>
      </c>
      <c r="D40" s="1" t="s">
        <v>1709</v>
      </c>
      <c r="E40" s="3">
        <v>30.544444444444444</v>
      </c>
      <c r="F40" s="3">
        <v>5.6888888888888891</v>
      </c>
      <c r="G40" s="3">
        <v>3.3333333333333333E-2</v>
      </c>
      <c r="H40" s="3">
        <v>0.18333333333333332</v>
      </c>
      <c r="I40" s="3">
        <v>0</v>
      </c>
      <c r="J40" s="3">
        <v>0</v>
      </c>
      <c r="K40" s="3">
        <v>0</v>
      </c>
      <c r="L40" s="3">
        <v>1.152222222222222</v>
      </c>
      <c r="M40" s="3">
        <v>5.6888888888888891</v>
      </c>
      <c r="N40" s="3">
        <v>0</v>
      </c>
      <c r="O40" s="3">
        <f>SUM(Table2[[#This Row],[Qualified Social Work Staff Hours]:[Other Social Work Staff Hours]])/Table2[[#This Row],[MDS Census]]</f>
        <v>0.18624954528919607</v>
      </c>
      <c r="P40" s="3">
        <v>0</v>
      </c>
      <c r="Q40" s="3">
        <v>6.2472222222222218</v>
      </c>
      <c r="R40" s="3">
        <f>SUM(Table2[[#This Row],[Qualified Activities Professional Hours]:[Other Activities Professional Hours]])/Table2[[#This Row],[MDS Census]]</f>
        <v>0.20452891960712985</v>
      </c>
      <c r="S40" s="3">
        <v>6.3054444444444435</v>
      </c>
      <c r="T40" s="3">
        <v>6.7912222222222214</v>
      </c>
      <c r="U40" s="3">
        <v>0</v>
      </c>
      <c r="V40" s="3">
        <f>SUM(Table2[[#This Row],[Occupational Therapist Hours]:[OT Aide Hours]])/Table2[[#This Row],[MDS Census]]</f>
        <v>0.42877409967260816</v>
      </c>
      <c r="W40" s="3">
        <v>5.137777777777778</v>
      </c>
      <c r="X40" s="3">
        <v>4.8022222222222197</v>
      </c>
      <c r="Y40" s="3">
        <v>0</v>
      </c>
      <c r="Z40" s="3">
        <f>SUM(Table2[[#This Row],[Physical Therapist (PT) Hours]:[PT Aide Hours]])/Table2[[#This Row],[MDS Census]]</f>
        <v>0.32542742815569292</v>
      </c>
      <c r="AA40" s="3">
        <v>0</v>
      </c>
      <c r="AB40" s="3">
        <v>3.6444444444444444</v>
      </c>
      <c r="AC40" s="3">
        <v>0</v>
      </c>
      <c r="AD40" s="3">
        <v>0</v>
      </c>
      <c r="AE40" s="3">
        <v>0</v>
      </c>
      <c r="AF40" s="3">
        <v>0</v>
      </c>
      <c r="AG40" s="3">
        <v>0</v>
      </c>
      <c r="AH40" s="1" t="s">
        <v>38</v>
      </c>
      <c r="AI40" s="17">
        <v>3</v>
      </c>
      <c r="AJ40" s="1"/>
    </row>
    <row r="41" spans="1:36" x14ac:dyDescent="0.2">
      <c r="A41" s="1" t="s">
        <v>681</v>
      </c>
      <c r="B41" s="1" t="s">
        <v>739</v>
      </c>
      <c r="C41" s="1" t="s">
        <v>1457</v>
      </c>
      <c r="D41" s="1" t="s">
        <v>1703</v>
      </c>
      <c r="E41" s="3">
        <v>76.833333333333329</v>
      </c>
      <c r="F41" s="3">
        <v>5.5111111111111111</v>
      </c>
      <c r="G41" s="3">
        <v>0.83333333333333337</v>
      </c>
      <c r="H41" s="3">
        <v>0.58888888888888891</v>
      </c>
      <c r="I41" s="3">
        <v>1.1138888888888889</v>
      </c>
      <c r="J41" s="3">
        <v>0</v>
      </c>
      <c r="K41" s="3">
        <v>0</v>
      </c>
      <c r="L41" s="3">
        <v>3.6638888888888888</v>
      </c>
      <c r="M41" s="3">
        <v>5.9027777777777777</v>
      </c>
      <c r="N41" s="3">
        <v>6.8472222222222223</v>
      </c>
      <c r="O41" s="3">
        <f>SUM(Table2[[#This Row],[Qualified Social Work Staff Hours]:[Other Social Work Staff Hours]])/Table2[[#This Row],[MDS Census]]</f>
        <v>0.16594360086767898</v>
      </c>
      <c r="P41" s="3">
        <v>5.4</v>
      </c>
      <c r="Q41" s="3">
        <v>12.486111111111111</v>
      </c>
      <c r="R41" s="3">
        <f>SUM(Table2[[#This Row],[Qualified Activities Professional Hours]:[Other Activities Professional Hours]])/Table2[[#This Row],[MDS Census]]</f>
        <v>0.23279103398409259</v>
      </c>
      <c r="S41" s="3">
        <v>5.8638888888888889</v>
      </c>
      <c r="T41" s="3">
        <v>21.702777777777779</v>
      </c>
      <c r="U41" s="3">
        <v>0</v>
      </c>
      <c r="V41" s="3">
        <f>SUM(Table2[[#This Row],[Occupational Therapist Hours]:[OT Aide Hours]])/Table2[[#This Row],[MDS Census]]</f>
        <v>0.35878524945770074</v>
      </c>
      <c r="W41" s="3">
        <v>2.1944444444444446</v>
      </c>
      <c r="X41" s="3">
        <v>9.2888888888888896</v>
      </c>
      <c r="Y41" s="3">
        <v>0</v>
      </c>
      <c r="Z41" s="3">
        <f>SUM(Table2[[#This Row],[Physical Therapist (PT) Hours]:[PT Aide Hours]])/Table2[[#This Row],[MDS Census]]</f>
        <v>0.14945770065075925</v>
      </c>
      <c r="AA41" s="3">
        <v>0</v>
      </c>
      <c r="AB41" s="3">
        <v>0</v>
      </c>
      <c r="AC41" s="3">
        <v>0</v>
      </c>
      <c r="AD41" s="3">
        <v>0</v>
      </c>
      <c r="AE41" s="3">
        <v>0</v>
      </c>
      <c r="AF41" s="3">
        <v>0</v>
      </c>
      <c r="AG41" s="3">
        <v>0</v>
      </c>
      <c r="AH41" s="1" t="s">
        <v>39</v>
      </c>
      <c r="AI41" s="17">
        <v>3</v>
      </c>
      <c r="AJ41" s="1"/>
    </row>
    <row r="42" spans="1:36" x14ac:dyDescent="0.2">
      <c r="A42" s="1" t="s">
        <v>681</v>
      </c>
      <c r="B42" s="1" t="s">
        <v>740</v>
      </c>
      <c r="C42" s="1" t="s">
        <v>1477</v>
      </c>
      <c r="D42" s="1" t="s">
        <v>1725</v>
      </c>
      <c r="E42" s="3">
        <v>104.15555555555555</v>
      </c>
      <c r="F42" s="3">
        <v>4.9777777777777779</v>
      </c>
      <c r="G42" s="3">
        <v>0.5</v>
      </c>
      <c r="H42" s="3">
        <v>0.43055555555555558</v>
      </c>
      <c r="I42" s="3">
        <v>4.0805555555555557</v>
      </c>
      <c r="J42" s="3">
        <v>0</v>
      </c>
      <c r="K42" s="3">
        <v>0</v>
      </c>
      <c r="L42" s="3">
        <v>5.2729999999999997</v>
      </c>
      <c r="M42" s="3">
        <v>10.727777777777778</v>
      </c>
      <c r="N42" s="3">
        <v>0</v>
      </c>
      <c r="O42" s="3">
        <f>SUM(Table2[[#This Row],[Qualified Social Work Staff Hours]:[Other Social Work Staff Hours]])/Table2[[#This Row],[MDS Census]]</f>
        <v>0.10299765308299552</v>
      </c>
      <c r="P42" s="3">
        <v>0.31966666666666671</v>
      </c>
      <c r="Q42" s="3">
        <v>29.066666666666666</v>
      </c>
      <c r="R42" s="3">
        <f>SUM(Table2[[#This Row],[Qualified Activities Professional Hours]:[Other Activities Professional Hours]])/Table2[[#This Row],[MDS Census]]</f>
        <v>0.28213889481544696</v>
      </c>
      <c r="S42" s="3">
        <v>11.657111111111107</v>
      </c>
      <c r="T42" s="3">
        <v>11.529000000000002</v>
      </c>
      <c r="U42" s="3">
        <v>0</v>
      </c>
      <c r="V42" s="3">
        <f>SUM(Table2[[#This Row],[Occupational Therapist Hours]:[OT Aide Hours]])/Table2[[#This Row],[MDS Census]]</f>
        <v>0.22261041177725624</v>
      </c>
      <c r="W42" s="3">
        <v>3.9523333333333333</v>
      </c>
      <c r="X42" s="3">
        <v>8.6143333333333327</v>
      </c>
      <c r="Y42" s="3">
        <v>0</v>
      </c>
      <c r="Z42" s="3">
        <f>SUM(Table2[[#This Row],[Physical Therapist (PT) Hours]:[PT Aide Hours]])/Table2[[#This Row],[MDS Census]]</f>
        <v>0.12065286963942821</v>
      </c>
      <c r="AA42" s="3">
        <v>0</v>
      </c>
      <c r="AB42" s="3">
        <v>0</v>
      </c>
      <c r="AC42" s="3">
        <v>0</v>
      </c>
      <c r="AD42" s="3">
        <v>1.65</v>
      </c>
      <c r="AE42" s="3">
        <v>0</v>
      </c>
      <c r="AF42" s="3">
        <v>0</v>
      </c>
      <c r="AG42" s="3">
        <v>0</v>
      </c>
      <c r="AH42" s="1" t="s">
        <v>40</v>
      </c>
      <c r="AI42" s="17">
        <v>3</v>
      </c>
      <c r="AJ42" s="1"/>
    </row>
    <row r="43" spans="1:36" x14ac:dyDescent="0.2">
      <c r="A43" s="1" t="s">
        <v>681</v>
      </c>
      <c r="B43" s="1" t="s">
        <v>741</v>
      </c>
      <c r="C43" s="1" t="s">
        <v>1399</v>
      </c>
      <c r="D43" s="1" t="s">
        <v>1725</v>
      </c>
      <c r="E43" s="3">
        <v>68.844444444444449</v>
      </c>
      <c r="F43" s="3">
        <v>5.333333333333333</v>
      </c>
      <c r="G43" s="3">
        <v>0.67222222222222228</v>
      </c>
      <c r="H43" s="3">
        <v>0.33333333333333331</v>
      </c>
      <c r="I43" s="3">
        <v>8.2777777777777786</v>
      </c>
      <c r="J43" s="3">
        <v>0</v>
      </c>
      <c r="K43" s="3">
        <v>0</v>
      </c>
      <c r="L43" s="3">
        <v>4.0305555555555559</v>
      </c>
      <c r="M43" s="3">
        <v>0</v>
      </c>
      <c r="N43" s="3">
        <v>5.4222222222222225</v>
      </c>
      <c r="O43" s="3">
        <f>SUM(Table2[[#This Row],[Qualified Social Work Staff Hours]:[Other Social Work Staff Hours]])/Table2[[#This Row],[MDS Census]]</f>
        <v>7.8760490639122008E-2</v>
      </c>
      <c r="P43" s="3">
        <v>19.506444444444444</v>
      </c>
      <c r="Q43" s="3">
        <v>0</v>
      </c>
      <c r="R43" s="3">
        <f>SUM(Table2[[#This Row],[Qualified Activities Professional Hours]:[Other Activities Professional Hours]])/Table2[[#This Row],[MDS Census]]</f>
        <v>0.28334086507424144</v>
      </c>
      <c r="S43" s="3">
        <v>2.9013333333333335</v>
      </c>
      <c r="T43" s="3">
        <v>1.9875555555555557</v>
      </c>
      <c r="U43" s="3">
        <v>0</v>
      </c>
      <c r="V43" s="3">
        <f>SUM(Table2[[#This Row],[Occupational Therapist Hours]:[OT Aide Hours]])/Table2[[#This Row],[MDS Census]]</f>
        <v>7.1013557133634608E-2</v>
      </c>
      <c r="W43" s="3">
        <v>6.9740000000000011</v>
      </c>
      <c r="X43" s="3">
        <v>3.0139999999999993</v>
      </c>
      <c r="Y43" s="3">
        <v>4.8911111111111119</v>
      </c>
      <c r="Z43" s="3">
        <f>SUM(Table2[[#This Row],[Physical Therapist (PT) Hours]:[PT Aide Hours]])/Table2[[#This Row],[MDS Census]]</f>
        <v>0.21612653324725628</v>
      </c>
      <c r="AA43" s="3">
        <v>0</v>
      </c>
      <c r="AB43" s="3">
        <v>0</v>
      </c>
      <c r="AC43" s="3">
        <v>0</v>
      </c>
      <c r="AD43" s="3">
        <v>0</v>
      </c>
      <c r="AE43" s="3">
        <v>0</v>
      </c>
      <c r="AF43" s="3">
        <v>0</v>
      </c>
      <c r="AG43" s="3">
        <v>0</v>
      </c>
      <c r="AH43" s="1" t="s">
        <v>41</v>
      </c>
      <c r="AI43" s="17">
        <v>3</v>
      </c>
      <c r="AJ43" s="1"/>
    </row>
    <row r="44" spans="1:36" x14ac:dyDescent="0.2">
      <c r="A44" s="1" t="s">
        <v>681</v>
      </c>
      <c r="B44" s="1" t="s">
        <v>742</v>
      </c>
      <c r="C44" s="1" t="s">
        <v>1482</v>
      </c>
      <c r="D44" s="1" t="s">
        <v>1722</v>
      </c>
      <c r="E44" s="3">
        <v>43.733333333333334</v>
      </c>
      <c r="F44" s="3">
        <v>5.6</v>
      </c>
      <c r="G44" s="3">
        <v>0.6</v>
      </c>
      <c r="H44" s="3">
        <v>0.28888888888888886</v>
      </c>
      <c r="I44" s="3">
        <v>2.2555555555555555</v>
      </c>
      <c r="J44" s="3">
        <v>0</v>
      </c>
      <c r="K44" s="3">
        <v>0</v>
      </c>
      <c r="L44" s="3">
        <v>3.9437777777777763</v>
      </c>
      <c r="M44" s="3">
        <v>5.4888888888888889</v>
      </c>
      <c r="N44" s="3">
        <v>0</v>
      </c>
      <c r="O44" s="3">
        <f>SUM(Table2[[#This Row],[Qualified Social Work Staff Hours]:[Other Social Work Staff Hours]])/Table2[[#This Row],[MDS Census]]</f>
        <v>0.12550813008130082</v>
      </c>
      <c r="P44" s="3">
        <v>0</v>
      </c>
      <c r="Q44" s="3">
        <v>11.366666666666667</v>
      </c>
      <c r="R44" s="3">
        <f>SUM(Table2[[#This Row],[Qualified Activities Professional Hours]:[Other Activities Professional Hours]])/Table2[[#This Row],[MDS Census]]</f>
        <v>0.25990853658536583</v>
      </c>
      <c r="S44" s="3">
        <v>4.7306666666666661</v>
      </c>
      <c r="T44" s="3">
        <v>0.41588888888888897</v>
      </c>
      <c r="U44" s="3">
        <v>0</v>
      </c>
      <c r="V44" s="3">
        <f>SUM(Table2[[#This Row],[Occupational Therapist Hours]:[OT Aide Hours]])/Table2[[#This Row],[MDS Census]]</f>
        <v>0.11768038617886177</v>
      </c>
      <c r="W44" s="3">
        <v>1.4785555555555558</v>
      </c>
      <c r="X44" s="3">
        <v>8.7858888888888895</v>
      </c>
      <c r="Y44" s="3">
        <v>0</v>
      </c>
      <c r="Z44" s="3">
        <f>SUM(Table2[[#This Row],[Physical Therapist (PT) Hours]:[PT Aide Hours]])/Table2[[#This Row],[MDS Census]]</f>
        <v>0.23470528455284553</v>
      </c>
      <c r="AA44" s="3">
        <v>0</v>
      </c>
      <c r="AB44" s="3">
        <v>0</v>
      </c>
      <c r="AC44" s="3">
        <v>0</v>
      </c>
      <c r="AD44" s="3">
        <v>0</v>
      </c>
      <c r="AE44" s="3">
        <v>0</v>
      </c>
      <c r="AF44" s="3">
        <v>0</v>
      </c>
      <c r="AG44" s="3">
        <v>0</v>
      </c>
      <c r="AH44" s="1" t="s">
        <v>42</v>
      </c>
      <c r="AI44" s="17">
        <v>3</v>
      </c>
      <c r="AJ44" s="1"/>
    </row>
    <row r="45" spans="1:36" x14ac:dyDescent="0.2">
      <c r="A45" s="1" t="s">
        <v>681</v>
      </c>
      <c r="B45" s="1" t="s">
        <v>743</v>
      </c>
      <c r="C45" s="1" t="s">
        <v>1483</v>
      </c>
      <c r="D45" s="1" t="s">
        <v>1702</v>
      </c>
      <c r="E45" s="3">
        <v>123.17777777777778</v>
      </c>
      <c r="F45" s="3">
        <v>252.75555555555556</v>
      </c>
      <c r="G45" s="3">
        <v>2.6888888888888891</v>
      </c>
      <c r="H45" s="3">
        <v>0</v>
      </c>
      <c r="I45" s="3">
        <v>10.933333333333334</v>
      </c>
      <c r="J45" s="3">
        <v>0</v>
      </c>
      <c r="K45" s="3">
        <v>0</v>
      </c>
      <c r="L45" s="3">
        <v>9.422333333333329</v>
      </c>
      <c r="M45" s="3">
        <v>16.052777777777777</v>
      </c>
      <c r="N45" s="3">
        <v>5.2055555555555557</v>
      </c>
      <c r="O45" s="3">
        <f>SUM(Table2[[#This Row],[Qualified Social Work Staff Hours]:[Other Social Work Staff Hours]])/Table2[[#This Row],[MDS Census]]</f>
        <v>0.17258253653256359</v>
      </c>
      <c r="P45" s="3">
        <v>0</v>
      </c>
      <c r="Q45" s="3">
        <v>9.2027777777777775</v>
      </c>
      <c r="R45" s="3">
        <f>SUM(Table2[[#This Row],[Qualified Activities Professional Hours]:[Other Activities Professional Hours]])/Table2[[#This Row],[MDS Census]]</f>
        <v>7.471134764567923E-2</v>
      </c>
      <c r="S45" s="3">
        <v>8.2145555555555525</v>
      </c>
      <c r="T45" s="3">
        <v>10.786888888888889</v>
      </c>
      <c r="U45" s="3">
        <v>0</v>
      </c>
      <c r="V45" s="3">
        <f>SUM(Table2[[#This Row],[Occupational Therapist Hours]:[OT Aide Hours]])/Table2[[#This Row],[MDS Census]]</f>
        <v>0.15426032834205303</v>
      </c>
      <c r="W45" s="3">
        <v>6.9948888888888856</v>
      </c>
      <c r="X45" s="3">
        <v>13.654111111111117</v>
      </c>
      <c r="Y45" s="3">
        <v>0</v>
      </c>
      <c r="Z45" s="3">
        <f>SUM(Table2[[#This Row],[Physical Therapist (PT) Hours]:[PT Aide Hours]])/Table2[[#This Row],[MDS Census]]</f>
        <v>0.1676357568103915</v>
      </c>
      <c r="AA45" s="3">
        <v>0</v>
      </c>
      <c r="AB45" s="3">
        <v>34.991666666666667</v>
      </c>
      <c r="AC45" s="3">
        <v>0</v>
      </c>
      <c r="AD45" s="3">
        <v>242.39722222222221</v>
      </c>
      <c r="AE45" s="3">
        <v>0</v>
      </c>
      <c r="AF45" s="3">
        <v>0</v>
      </c>
      <c r="AG45" s="3">
        <v>0</v>
      </c>
      <c r="AH45" s="1" t="s">
        <v>43</v>
      </c>
      <c r="AI45" s="17">
        <v>3</v>
      </c>
      <c r="AJ45" s="1"/>
    </row>
    <row r="46" spans="1:36" x14ac:dyDescent="0.2">
      <c r="A46" s="1" t="s">
        <v>681</v>
      </c>
      <c r="B46" s="1" t="s">
        <v>744</v>
      </c>
      <c r="C46" s="1" t="s">
        <v>1484</v>
      </c>
      <c r="D46" s="1" t="s">
        <v>1719</v>
      </c>
      <c r="E46" s="3">
        <v>55.87777777777778</v>
      </c>
      <c r="F46" s="3">
        <v>5.3722222222222218</v>
      </c>
      <c r="G46" s="3">
        <v>8.8888888888888892E-2</v>
      </c>
      <c r="H46" s="3">
        <v>0.47499999999999998</v>
      </c>
      <c r="I46" s="3">
        <v>0</v>
      </c>
      <c r="J46" s="3">
        <v>0</v>
      </c>
      <c r="K46" s="3">
        <v>0</v>
      </c>
      <c r="L46" s="3">
        <v>11.511222222222223</v>
      </c>
      <c r="M46" s="3">
        <v>5.9722222222222223</v>
      </c>
      <c r="N46" s="3">
        <v>0</v>
      </c>
      <c r="O46" s="3">
        <f>SUM(Table2[[#This Row],[Qualified Social Work Staff Hours]:[Other Social Work Staff Hours]])/Table2[[#This Row],[MDS Census]]</f>
        <v>0.10688009544641082</v>
      </c>
      <c r="P46" s="3">
        <v>5.4722222222222223</v>
      </c>
      <c r="Q46" s="3">
        <v>4.3666666666666663</v>
      </c>
      <c r="R46" s="3">
        <f>SUM(Table2[[#This Row],[Qualified Activities Professional Hours]:[Other Activities Professional Hours]])/Table2[[#This Row],[MDS Census]]</f>
        <v>0.17607874328892423</v>
      </c>
      <c r="S46" s="3">
        <v>7.2247777777777777</v>
      </c>
      <c r="T46" s="3">
        <v>7.2953333333333328</v>
      </c>
      <c r="U46" s="3">
        <v>0</v>
      </c>
      <c r="V46" s="3">
        <f>SUM(Table2[[#This Row],[Occupational Therapist Hours]:[OT Aide Hours]])/Table2[[#This Row],[MDS Census]]</f>
        <v>0.25985484191688207</v>
      </c>
      <c r="W46" s="3">
        <v>6.4396666666666658</v>
      </c>
      <c r="X46" s="3">
        <v>7.7547777777777762</v>
      </c>
      <c r="Y46" s="3">
        <v>0</v>
      </c>
      <c r="Z46" s="3">
        <f>SUM(Table2[[#This Row],[Physical Therapist (PT) Hours]:[PT Aide Hours]])/Table2[[#This Row],[MDS Census]]</f>
        <v>0.25402664545635312</v>
      </c>
      <c r="AA46" s="3">
        <v>0</v>
      </c>
      <c r="AB46" s="3">
        <v>0</v>
      </c>
      <c r="AC46" s="3">
        <v>0</v>
      </c>
      <c r="AD46" s="3">
        <v>0</v>
      </c>
      <c r="AE46" s="3">
        <v>0</v>
      </c>
      <c r="AF46" s="3">
        <v>0</v>
      </c>
      <c r="AG46" s="3">
        <v>0</v>
      </c>
      <c r="AH46" s="1" t="s">
        <v>44</v>
      </c>
      <c r="AI46" s="17">
        <v>3</v>
      </c>
      <c r="AJ46" s="1"/>
    </row>
    <row r="47" spans="1:36" x14ac:dyDescent="0.2">
      <c r="A47" s="1" t="s">
        <v>681</v>
      </c>
      <c r="B47" s="1" t="s">
        <v>745</v>
      </c>
      <c r="C47" s="1" t="s">
        <v>1443</v>
      </c>
      <c r="D47" s="1" t="s">
        <v>1727</v>
      </c>
      <c r="E47" s="3">
        <v>108.46666666666667</v>
      </c>
      <c r="F47" s="3">
        <v>5.5111111111111111</v>
      </c>
      <c r="G47" s="3">
        <v>3.411111111111111</v>
      </c>
      <c r="H47" s="3">
        <v>3.411111111111111</v>
      </c>
      <c r="I47" s="3">
        <v>0</v>
      </c>
      <c r="J47" s="3">
        <v>0</v>
      </c>
      <c r="K47" s="3">
        <v>0</v>
      </c>
      <c r="L47" s="3">
        <v>5.1702222222222218</v>
      </c>
      <c r="M47" s="3">
        <v>13.192222222222224</v>
      </c>
      <c r="N47" s="3">
        <v>0</v>
      </c>
      <c r="O47" s="3">
        <f>SUM(Table2[[#This Row],[Qualified Social Work Staff Hours]:[Other Social Work Staff Hours]])/Table2[[#This Row],[MDS Census]]</f>
        <v>0.12162466707641878</v>
      </c>
      <c r="P47" s="3">
        <v>0</v>
      </c>
      <c r="Q47" s="3">
        <v>14.069999999999991</v>
      </c>
      <c r="R47" s="3">
        <f>SUM(Table2[[#This Row],[Qualified Activities Professional Hours]:[Other Activities Professional Hours]])/Table2[[#This Row],[MDS Census]]</f>
        <v>0.12971727105101405</v>
      </c>
      <c r="S47" s="3">
        <v>5.8663333333333334</v>
      </c>
      <c r="T47" s="3">
        <v>14.386999999999992</v>
      </c>
      <c r="U47" s="3">
        <v>0</v>
      </c>
      <c r="V47" s="3">
        <f>SUM(Table2[[#This Row],[Occupational Therapist Hours]:[OT Aide Hours]])/Table2[[#This Row],[MDS Census]]</f>
        <v>0.1867240319606637</v>
      </c>
      <c r="W47" s="3">
        <v>11.394222222222222</v>
      </c>
      <c r="X47" s="3">
        <v>9.7535555555555575</v>
      </c>
      <c r="Y47" s="3">
        <v>5.5311111111111098</v>
      </c>
      <c r="Z47" s="3">
        <f>SUM(Table2[[#This Row],[Physical Therapist (PT) Hours]:[PT Aide Hours]])/Table2[[#This Row],[MDS Census]]</f>
        <v>0.24596394181520179</v>
      </c>
      <c r="AA47" s="3">
        <v>0</v>
      </c>
      <c r="AB47" s="3">
        <v>0</v>
      </c>
      <c r="AC47" s="3">
        <v>0</v>
      </c>
      <c r="AD47" s="3">
        <v>0</v>
      </c>
      <c r="AE47" s="3">
        <v>0</v>
      </c>
      <c r="AF47" s="3">
        <v>0</v>
      </c>
      <c r="AG47" s="3">
        <v>0</v>
      </c>
      <c r="AH47" s="1" t="s">
        <v>45</v>
      </c>
      <c r="AI47" s="17">
        <v>3</v>
      </c>
      <c r="AJ47" s="1"/>
    </row>
    <row r="48" spans="1:36" x14ac:dyDescent="0.2">
      <c r="A48" s="1" t="s">
        <v>681</v>
      </c>
      <c r="B48" s="1" t="s">
        <v>746</v>
      </c>
      <c r="C48" s="1" t="s">
        <v>1485</v>
      </c>
      <c r="D48" s="1" t="s">
        <v>1729</v>
      </c>
      <c r="E48" s="3">
        <v>159.07777777777778</v>
      </c>
      <c r="F48" s="3">
        <v>0</v>
      </c>
      <c r="G48" s="3">
        <v>0</v>
      </c>
      <c r="H48" s="3">
        <v>0.97422222222222199</v>
      </c>
      <c r="I48" s="3">
        <v>5.2444444444444445</v>
      </c>
      <c r="J48" s="3">
        <v>0</v>
      </c>
      <c r="K48" s="3">
        <v>0</v>
      </c>
      <c r="L48" s="3">
        <v>5.4034444444444434</v>
      </c>
      <c r="M48" s="3">
        <v>0</v>
      </c>
      <c r="N48" s="3">
        <v>0</v>
      </c>
      <c r="O48" s="3">
        <f>SUM(Table2[[#This Row],[Qualified Social Work Staff Hours]:[Other Social Work Staff Hours]])/Table2[[#This Row],[MDS Census]]</f>
        <v>0</v>
      </c>
      <c r="P48" s="3">
        <v>0</v>
      </c>
      <c r="Q48" s="3">
        <v>0</v>
      </c>
      <c r="R48" s="3">
        <f>SUM(Table2[[#This Row],[Qualified Activities Professional Hours]:[Other Activities Professional Hours]])/Table2[[#This Row],[MDS Census]]</f>
        <v>0</v>
      </c>
      <c r="S48" s="3">
        <v>10.471888888888889</v>
      </c>
      <c r="T48" s="3">
        <v>11.292333333333334</v>
      </c>
      <c r="U48" s="3">
        <v>0</v>
      </c>
      <c r="V48" s="3">
        <f>SUM(Table2[[#This Row],[Occupational Therapist Hours]:[OT Aide Hours]])/Table2[[#This Row],[MDS Census]]</f>
        <v>0.13681497520430258</v>
      </c>
      <c r="W48" s="3">
        <v>7.2692222222222238</v>
      </c>
      <c r="X48" s="3">
        <v>12.69788888888889</v>
      </c>
      <c r="Y48" s="3">
        <v>0</v>
      </c>
      <c r="Z48" s="3">
        <f>SUM(Table2[[#This Row],[Physical Therapist (PT) Hours]:[PT Aide Hours]])/Table2[[#This Row],[MDS Census]]</f>
        <v>0.12551791576447582</v>
      </c>
      <c r="AA48" s="3">
        <v>0</v>
      </c>
      <c r="AB48" s="3">
        <v>0</v>
      </c>
      <c r="AC48" s="3">
        <v>0</v>
      </c>
      <c r="AD48" s="3">
        <v>0</v>
      </c>
      <c r="AE48" s="3">
        <v>0</v>
      </c>
      <c r="AF48" s="3">
        <v>0</v>
      </c>
      <c r="AG48" s="3">
        <v>0</v>
      </c>
      <c r="AH48" s="1" t="s">
        <v>46</v>
      </c>
      <c r="AI48" s="17">
        <v>3</v>
      </c>
      <c r="AJ48" s="1"/>
    </row>
    <row r="49" spans="1:36" x14ac:dyDescent="0.2">
      <c r="A49" s="1" t="s">
        <v>681</v>
      </c>
      <c r="B49" s="1" t="s">
        <v>747</v>
      </c>
      <c r="C49" s="1" t="s">
        <v>1486</v>
      </c>
      <c r="D49" s="1" t="s">
        <v>1694</v>
      </c>
      <c r="E49" s="3">
        <v>85.955555555555549</v>
      </c>
      <c r="F49" s="3">
        <v>5.5111111111111111</v>
      </c>
      <c r="G49" s="3">
        <v>1.4222222222222223</v>
      </c>
      <c r="H49" s="3">
        <v>7.7777777777777779E-2</v>
      </c>
      <c r="I49" s="3">
        <v>0.17777777777777778</v>
      </c>
      <c r="J49" s="3">
        <v>0</v>
      </c>
      <c r="K49" s="3">
        <v>3.9055555555555554</v>
      </c>
      <c r="L49" s="3">
        <v>2.5636666666666663</v>
      </c>
      <c r="M49" s="3">
        <v>4.4194444444444443</v>
      </c>
      <c r="N49" s="3">
        <v>5.552777777777778</v>
      </c>
      <c r="O49" s="3">
        <f>SUM(Table2[[#This Row],[Qualified Social Work Staff Hours]:[Other Social Work Staff Hours]])/Table2[[#This Row],[MDS Census]]</f>
        <v>0.11601602895553258</v>
      </c>
      <c r="P49" s="3">
        <v>0</v>
      </c>
      <c r="Q49" s="3">
        <v>24.933333333333334</v>
      </c>
      <c r="R49" s="3">
        <f>SUM(Table2[[#This Row],[Qualified Activities Professional Hours]:[Other Activities Professional Hours]])/Table2[[#This Row],[MDS Census]]</f>
        <v>0.29007238883143749</v>
      </c>
      <c r="S49" s="3">
        <v>2.1188888888888893</v>
      </c>
      <c r="T49" s="3">
        <v>4.2464444444444434</v>
      </c>
      <c r="U49" s="3">
        <v>0</v>
      </c>
      <c r="V49" s="3">
        <f>SUM(Table2[[#This Row],[Occupational Therapist Hours]:[OT Aide Hours]])/Table2[[#This Row],[MDS Census]]</f>
        <v>7.4053774560496374E-2</v>
      </c>
      <c r="W49" s="3">
        <v>5.3216666666666663</v>
      </c>
      <c r="X49" s="3">
        <v>5.0696666666666657</v>
      </c>
      <c r="Y49" s="3">
        <v>0</v>
      </c>
      <c r="Z49" s="3">
        <f>SUM(Table2[[#This Row],[Physical Therapist (PT) Hours]:[PT Aide Hours]])/Table2[[#This Row],[MDS Census]]</f>
        <v>0.12089193381592554</v>
      </c>
      <c r="AA49" s="3">
        <v>0</v>
      </c>
      <c r="AB49" s="3">
        <v>0</v>
      </c>
      <c r="AC49" s="3">
        <v>0</v>
      </c>
      <c r="AD49" s="3">
        <v>0</v>
      </c>
      <c r="AE49" s="3">
        <v>0</v>
      </c>
      <c r="AF49" s="3">
        <v>0</v>
      </c>
      <c r="AG49" s="3">
        <v>0</v>
      </c>
      <c r="AH49" s="1" t="s">
        <v>47</v>
      </c>
      <c r="AI49" s="17">
        <v>3</v>
      </c>
      <c r="AJ49" s="1"/>
    </row>
    <row r="50" spans="1:36" x14ac:dyDescent="0.2">
      <c r="A50" s="1" t="s">
        <v>681</v>
      </c>
      <c r="B50" s="1" t="s">
        <v>748</v>
      </c>
      <c r="C50" s="1" t="s">
        <v>1443</v>
      </c>
      <c r="D50" s="1" t="s">
        <v>1727</v>
      </c>
      <c r="E50" s="3">
        <v>61.766666666666666</v>
      </c>
      <c r="F50" s="3">
        <v>5.6</v>
      </c>
      <c r="G50" s="3">
        <v>0</v>
      </c>
      <c r="H50" s="3">
        <v>0</v>
      </c>
      <c r="I50" s="3">
        <v>3.4666666666666668</v>
      </c>
      <c r="J50" s="3">
        <v>0</v>
      </c>
      <c r="K50" s="3">
        <v>0</v>
      </c>
      <c r="L50" s="3">
        <v>1.9653333333333336</v>
      </c>
      <c r="M50" s="3">
        <v>0</v>
      </c>
      <c r="N50" s="3">
        <v>0</v>
      </c>
      <c r="O50" s="3">
        <f>SUM(Table2[[#This Row],[Qualified Social Work Staff Hours]:[Other Social Work Staff Hours]])/Table2[[#This Row],[MDS Census]]</f>
        <v>0</v>
      </c>
      <c r="P50" s="3">
        <v>0</v>
      </c>
      <c r="Q50" s="3">
        <v>0</v>
      </c>
      <c r="R50" s="3">
        <f>SUM(Table2[[#This Row],[Qualified Activities Professional Hours]:[Other Activities Professional Hours]])/Table2[[#This Row],[MDS Census]]</f>
        <v>0</v>
      </c>
      <c r="S50" s="3">
        <v>4.7021111111111118</v>
      </c>
      <c r="T50" s="3">
        <v>8.0622222222222213</v>
      </c>
      <c r="U50" s="3">
        <v>0</v>
      </c>
      <c r="V50" s="3">
        <f>SUM(Table2[[#This Row],[Occupational Therapist Hours]:[OT Aide Hours]])/Table2[[#This Row],[MDS Census]]</f>
        <v>0.20665407447382622</v>
      </c>
      <c r="W50" s="3">
        <v>3.4693333333333336</v>
      </c>
      <c r="X50" s="3">
        <v>4.2881111111111112</v>
      </c>
      <c r="Y50" s="3">
        <v>0</v>
      </c>
      <c r="Z50" s="3">
        <f>SUM(Table2[[#This Row],[Physical Therapist (PT) Hours]:[PT Aide Hours]])/Table2[[#This Row],[MDS Census]]</f>
        <v>0.12559273250584638</v>
      </c>
      <c r="AA50" s="3">
        <v>0</v>
      </c>
      <c r="AB50" s="3">
        <v>0</v>
      </c>
      <c r="AC50" s="3">
        <v>0</v>
      </c>
      <c r="AD50" s="3">
        <v>0</v>
      </c>
      <c r="AE50" s="3">
        <v>0</v>
      </c>
      <c r="AF50" s="3">
        <v>0</v>
      </c>
      <c r="AG50" s="3">
        <v>0</v>
      </c>
      <c r="AH50" s="1" t="s">
        <v>48</v>
      </c>
      <c r="AI50" s="17">
        <v>3</v>
      </c>
      <c r="AJ50" s="1"/>
    </row>
    <row r="51" spans="1:36" x14ac:dyDescent="0.2">
      <c r="A51" s="1" t="s">
        <v>681</v>
      </c>
      <c r="B51" s="1" t="s">
        <v>749</v>
      </c>
      <c r="C51" s="1" t="s">
        <v>1487</v>
      </c>
      <c r="D51" s="1" t="s">
        <v>1708</v>
      </c>
      <c r="E51" s="3">
        <v>85.1</v>
      </c>
      <c r="F51" s="3">
        <v>5.5111111111111111</v>
      </c>
      <c r="G51" s="3">
        <v>0.5</v>
      </c>
      <c r="H51" s="3">
        <v>0.37222222222222223</v>
      </c>
      <c r="I51" s="3">
        <v>2.2222222222222223</v>
      </c>
      <c r="J51" s="3">
        <v>0</v>
      </c>
      <c r="K51" s="3">
        <v>0.5</v>
      </c>
      <c r="L51" s="3">
        <v>4.9944444444444445</v>
      </c>
      <c r="M51" s="3">
        <v>4.9333333333333336</v>
      </c>
      <c r="N51" s="3">
        <v>0</v>
      </c>
      <c r="O51" s="3">
        <f>SUM(Table2[[#This Row],[Qualified Social Work Staff Hours]:[Other Social Work Staff Hours]])/Table2[[#This Row],[MDS Census]]</f>
        <v>5.7971014492753631E-2</v>
      </c>
      <c r="P51" s="3">
        <v>5.3777777777777782</v>
      </c>
      <c r="Q51" s="3">
        <v>5.5583333333333336</v>
      </c>
      <c r="R51" s="3">
        <f>SUM(Table2[[#This Row],[Qualified Activities Professional Hours]:[Other Activities Professional Hours]])/Table2[[#This Row],[MDS Census]]</f>
        <v>0.12850894372633503</v>
      </c>
      <c r="S51" s="3">
        <v>9.5916666666666668</v>
      </c>
      <c r="T51" s="3">
        <v>4.5111111111111111</v>
      </c>
      <c r="U51" s="3">
        <v>0</v>
      </c>
      <c r="V51" s="3">
        <f>SUM(Table2[[#This Row],[Occupational Therapist Hours]:[OT Aide Hours]])/Table2[[#This Row],[MDS Census]]</f>
        <v>0.16572006789398094</v>
      </c>
      <c r="W51" s="3">
        <v>6.458333333333333</v>
      </c>
      <c r="X51" s="3">
        <v>5.0583333333333336</v>
      </c>
      <c r="Y51" s="3">
        <v>0</v>
      </c>
      <c r="Z51" s="3">
        <f>SUM(Table2[[#This Row],[Physical Therapist (PT) Hours]:[PT Aide Hours]])/Table2[[#This Row],[MDS Census]]</f>
        <v>0.13533098315707012</v>
      </c>
      <c r="AA51" s="3">
        <v>0</v>
      </c>
      <c r="AB51" s="3">
        <v>0</v>
      </c>
      <c r="AC51" s="3">
        <v>0</v>
      </c>
      <c r="AD51" s="3">
        <v>0</v>
      </c>
      <c r="AE51" s="3">
        <v>0</v>
      </c>
      <c r="AF51" s="3">
        <v>0</v>
      </c>
      <c r="AG51" s="3">
        <v>0</v>
      </c>
      <c r="AH51" s="1" t="s">
        <v>49</v>
      </c>
      <c r="AI51" s="17">
        <v>3</v>
      </c>
      <c r="AJ51" s="1"/>
    </row>
    <row r="52" spans="1:36" x14ac:dyDescent="0.2">
      <c r="A52" s="1" t="s">
        <v>681</v>
      </c>
      <c r="B52" s="1" t="s">
        <v>750</v>
      </c>
      <c r="C52" s="1" t="s">
        <v>1443</v>
      </c>
      <c r="D52" s="1" t="s">
        <v>1727</v>
      </c>
      <c r="E52" s="3">
        <v>197.26666666666668</v>
      </c>
      <c r="F52" s="3">
        <v>0</v>
      </c>
      <c r="G52" s="3">
        <v>0</v>
      </c>
      <c r="H52" s="3">
        <v>0</v>
      </c>
      <c r="I52" s="3">
        <v>0</v>
      </c>
      <c r="J52" s="3">
        <v>0</v>
      </c>
      <c r="K52" s="3">
        <v>0</v>
      </c>
      <c r="L52" s="3">
        <v>0</v>
      </c>
      <c r="M52" s="3">
        <v>0</v>
      </c>
      <c r="N52" s="3">
        <v>0</v>
      </c>
      <c r="O52" s="3">
        <f>SUM(Table2[[#This Row],[Qualified Social Work Staff Hours]:[Other Social Work Staff Hours]])/Table2[[#This Row],[MDS Census]]</f>
        <v>0</v>
      </c>
      <c r="P52" s="3">
        <v>0</v>
      </c>
      <c r="Q52" s="3">
        <v>0</v>
      </c>
      <c r="R52" s="3">
        <f>SUM(Table2[[#This Row],[Qualified Activities Professional Hours]:[Other Activities Professional Hours]])/Table2[[#This Row],[MDS Census]]</f>
        <v>0</v>
      </c>
      <c r="S52" s="3">
        <v>1.2583333333333333</v>
      </c>
      <c r="T52" s="3">
        <v>0</v>
      </c>
      <c r="U52" s="3">
        <v>0</v>
      </c>
      <c r="V52" s="3">
        <f>SUM(Table2[[#This Row],[Occupational Therapist Hours]:[OT Aide Hours]])/Table2[[#This Row],[MDS Census]]</f>
        <v>6.3788442041230143E-3</v>
      </c>
      <c r="W52" s="3">
        <v>0</v>
      </c>
      <c r="X52" s="3">
        <v>0</v>
      </c>
      <c r="Y52" s="3">
        <v>0</v>
      </c>
      <c r="Z52" s="3">
        <f>SUM(Table2[[#This Row],[Physical Therapist (PT) Hours]:[PT Aide Hours]])/Table2[[#This Row],[MDS Census]]</f>
        <v>0</v>
      </c>
      <c r="AA52" s="3">
        <v>0</v>
      </c>
      <c r="AB52" s="3">
        <v>0</v>
      </c>
      <c r="AC52" s="3">
        <v>0</v>
      </c>
      <c r="AD52" s="3">
        <v>0</v>
      </c>
      <c r="AE52" s="3">
        <v>0</v>
      </c>
      <c r="AF52" s="3">
        <v>0</v>
      </c>
      <c r="AG52" s="3">
        <v>0</v>
      </c>
      <c r="AH52" s="1" t="s">
        <v>50</v>
      </c>
      <c r="AI52" s="17">
        <v>3</v>
      </c>
      <c r="AJ52" s="1"/>
    </row>
    <row r="53" spans="1:36" x14ac:dyDescent="0.2">
      <c r="A53" s="1" t="s">
        <v>681</v>
      </c>
      <c r="B53" s="1" t="s">
        <v>751</v>
      </c>
      <c r="C53" s="1" t="s">
        <v>1443</v>
      </c>
      <c r="D53" s="1" t="s">
        <v>1727</v>
      </c>
      <c r="E53" s="3">
        <v>49.355555555555554</v>
      </c>
      <c r="F53" s="3">
        <v>11.2</v>
      </c>
      <c r="G53" s="3">
        <v>0.8666666666666667</v>
      </c>
      <c r="H53" s="3">
        <v>0.29799999999999999</v>
      </c>
      <c r="I53" s="3">
        <v>2.0861111111111112</v>
      </c>
      <c r="J53" s="3">
        <v>0</v>
      </c>
      <c r="K53" s="3">
        <v>0</v>
      </c>
      <c r="L53" s="3">
        <v>4.5986666666666665</v>
      </c>
      <c r="M53" s="3">
        <v>4.2491111111111106</v>
      </c>
      <c r="N53" s="3">
        <v>0</v>
      </c>
      <c r="O53" s="3">
        <f>SUM(Table2[[#This Row],[Qualified Social Work Staff Hours]:[Other Social Work Staff Hours]])/Table2[[#This Row],[MDS Census]]</f>
        <v>8.6091850517784771E-2</v>
      </c>
      <c r="P53" s="3">
        <v>0</v>
      </c>
      <c r="Q53" s="3">
        <v>5.5083333333333329</v>
      </c>
      <c r="R53" s="3">
        <f>SUM(Table2[[#This Row],[Qualified Activities Professional Hours]:[Other Activities Professional Hours]])/Table2[[#This Row],[MDS Census]]</f>
        <v>0.11160513282305268</v>
      </c>
      <c r="S53" s="3">
        <v>5.0472222222222225</v>
      </c>
      <c r="T53" s="3">
        <v>4.2853333333333357</v>
      </c>
      <c r="U53" s="3">
        <v>3.0878888888888891</v>
      </c>
      <c r="V53" s="3">
        <f>SUM(Table2[[#This Row],[Occupational Therapist Hours]:[OT Aide Hours]])/Table2[[#This Row],[MDS Census]]</f>
        <v>0.25165240882485373</v>
      </c>
      <c r="W53" s="3">
        <v>5.173111111111111</v>
      </c>
      <c r="X53" s="3">
        <v>2.6762222222222221</v>
      </c>
      <c r="Y53" s="3">
        <v>0</v>
      </c>
      <c r="Z53" s="3">
        <f>SUM(Table2[[#This Row],[Physical Therapist (PT) Hours]:[PT Aide Hours]])/Table2[[#This Row],[MDS Census]]</f>
        <v>0.15903647005853219</v>
      </c>
      <c r="AA53" s="3">
        <v>0</v>
      </c>
      <c r="AB53" s="3">
        <v>0</v>
      </c>
      <c r="AC53" s="3">
        <v>0</v>
      </c>
      <c r="AD53" s="3">
        <v>0</v>
      </c>
      <c r="AE53" s="3">
        <v>0</v>
      </c>
      <c r="AF53" s="3">
        <v>0</v>
      </c>
      <c r="AG53" s="3">
        <v>0</v>
      </c>
      <c r="AH53" s="1" t="s">
        <v>51</v>
      </c>
      <c r="AI53" s="17">
        <v>3</v>
      </c>
      <c r="AJ53" s="1"/>
    </row>
    <row r="54" spans="1:36" x14ac:dyDescent="0.2">
      <c r="A54" s="1" t="s">
        <v>681</v>
      </c>
      <c r="B54" s="1" t="s">
        <v>752</v>
      </c>
      <c r="C54" s="1" t="s">
        <v>1488</v>
      </c>
      <c r="D54" s="1" t="s">
        <v>1729</v>
      </c>
      <c r="E54" s="3">
        <v>124.87777777777778</v>
      </c>
      <c r="F54" s="3">
        <v>6.1333333333333337</v>
      </c>
      <c r="G54" s="3">
        <v>0.53444444444444472</v>
      </c>
      <c r="H54" s="3">
        <v>0.54944444444444451</v>
      </c>
      <c r="I54" s="3">
        <v>5.5</v>
      </c>
      <c r="J54" s="3">
        <v>0</v>
      </c>
      <c r="K54" s="3">
        <v>5.2444444444444445</v>
      </c>
      <c r="L54" s="3">
        <v>7.4746666666666686</v>
      </c>
      <c r="M54" s="3">
        <v>9.1583333333333332</v>
      </c>
      <c r="N54" s="3">
        <v>0</v>
      </c>
      <c r="O54" s="3">
        <f>SUM(Table2[[#This Row],[Qualified Social Work Staff Hours]:[Other Social Work Staff Hours]])/Table2[[#This Row],[MDS Census]]</f>
        <v>7.3338375300293621E-2</v>
      </c>
      <c r="P54" s="3">
        <v>0</v>
      </c>
      <c r="Q54" s="3">
        <v>11.420444444444444</v>
      </c>
      <c r="R54" s="3">
        <f>SUM(Table2[[#This Row],[Qualified Activities Professional Hours]:[Other Activities Professional Hours]])/Table2[[#This Row],[MDS Census]]</f>
        <v>9.1452976243438025E-2</v>
      </c>
      <c r="S54" s="3">
        <v>10.460555555555553</v>
      </c>
      <c r="T54" s="3">
        <v>17.698222222222221</v>
      </c>
      <c r="U54" s="3">
        <v>0</v>
      </c>
      <c r="V54" s="3">
        <f>SUM(Table2[[#This Row],[Occupational Therapist Hours]:[OT Aide Hours]])/Table2[[#This Row],[MDS Census]]</f>
        <v>0.2254907020197526</v>
      </c>
      <c r="W54" s="3">
        <v>14.198555555555552</v>
      </c>
      <c r="X54" s="3">
        <v>19.874222222222226</v>
      </c>
      <c r="Y54" s="3">
        <v>0</v>
      </c>
      <c r="Z54" s="3">
        <f>SUM(Table2[[#This Row],[Physical Therapist (PT) Hours]:[PT Aide Hours]])/Table2[[#This Row],[MDS Census]]</f>
        <v>0.27284900791885403</v>
      </c>
      <c r="AA54" s="3">
        <v>0</v>
      </c>
      <c r="AB54" s="3">
        <v>5.463111111111111</v>
      </c>
      <c r="AC54" s="3">
        <v>0</v>
      </c>
      <c r="AD54" s="3">
        <v>0</v>
      </c>
      <c r="AE54" s="3">
        <v>0</v>
      </c>
      <c r="AF54" s="3">
        <v>0</v>
      </c>
      <c r="AG54" s="3">
        <v>0</v>
      </c>
      <c r="AH54" s="1" t="s">
        <v>52</v>
      </c>
      <c r="AI54" s="17">
        <v>3</v>
      </c>
      <c r="AJ54" s="1"/>
    </row>
    <row r="55" spans="1:36" x14ac:dyDescent="0.2">
      <c r="A55" s="1" t="s">
        <v>681</v>
      </c>
      <c r="B55" s="1" t="s">
        <v>753</v>
      </c>
      <c r="C55" s="1" t="s">
        <v>1377</v>
      </c>
      <c r="D55" s="1" t="s">
        <v>1726</v>
      </c>
      <c r="E55" s="3">
        <v>76.088888888888889</v>
      </c>
      <c r="F55" s="3">
        <v>5.3777777777777782</v>
      </c>
      <c r="G55" s="3">
        <v>0.5</v>
      </c>
      <c r="H55" s="3">
        <v>0.32777777777777778</v>
      </c>
      <c r="I55" s="3">
        <v>2.2222222222222223</v>
      </c>
      <c r="J55" s="3">
        <v>0</v>
      </c>
      <c r="K55" s="3">
        <v>0.48888888888888887</v>
      </c>
      <c r="L55" s="3">
        <v>3.1944444444444446</v>
      </c>
      <c r="M55" s="3">
        <v>0</v>
      </c>
      <c r="N55" s="3">
        <v>5.5111111111111111</v>
      </c>
      <c r="O55" s="3">
        <f>SUM(Table2[[#This Row],[Qualified Social Work Staff Hours]:[Other Social Work Staff Hours]])/Table2[[#This Row],[MDS Census]]</f>
        <v>7.2429906542056069E-2</v>
      </c>
      <c r="P55" s="3">
        <v>5.3388888888888886</v>
      </c>
      <c r="Q55" s="3">
        <v>3.375</v>
      </c>
      <c r="R55" s="3">
        <f>SUM(Table2[[#This Row],[Qualified Activities Professional Hours]:[Other Activities Professional Hours]])/Table2[[#This Row],[MDS Census]]</f>
        <v>0.11452248831775701</v>
      </c>
      <c r="S55" s="3">
        <v>6.0194444444444448</v>
      </c>
      <c r="T55" s="3">
        <v>9.7666666666666675</v>
      </c>
      <c r="U55" s="3">
        <v>0</v>
      </c>
      <c r="V55" s="3">
        <f>SUM(Table2[[#This Row],[Occupational Therapist Hours]:[OT Aide Hours]])/Table2[[#This Row],[MDS Census]]</f>
        <v>0.20746933411214954</v>
      </c>
      <c r="W55" s="3">
        <v>6.1583333333333332</v>
      </c>
      <c r="X55" s="3">
        <v>3.7722222222222221</v>
      </c>
      <c r="Y55" s="3">
        <v>0</v>
      </c>
      <c r="Z55" s="3">
        <f>SUM(Table2[[#This Row],[Physical Therapist (PT) Hours]:[PT Aide Hours]])/Table2[[#This Row],[MDS Census]]</f>
        <v>0.13051255841121495</v>
      </c>
      <c r="AA55" s="3">
        <v>0</v>
      </c>
      <c r="AB55" s="3">
        <v>0</v>
      </c>
      <c r="AC55" s="3">
        <v>0</v>
      </c>
      <c r="AD55" s="3">
        <v>0</v>
      </c>
      <c r="AE55" s="3">
        <v>0</v>
      </c>
      <c r="AF55" s="3">
        <v>0</v>
      </c>
      <c r="AG55" s="3">
        <v>0</v>
      </c>
      <c r="AH55" s="1" t="s">
        <v>53</v>
      </c>
      <c r="AI55" s="17">
        <v>3</v>
      </c>
      <c r="AJ55" s="1"/>
    </row>
    <row r="56" spans="1:36" x14ac:dyDescent="0.2">
      <c r="A56" s="1" t="s">
        <v>681</v>
      </c>
      <c r="B56" s="1" t="s">
        <v>754</v>
      </c>
      <c r="C56" s="1" t="s">
        <v>1467</v>
      </c>
      <c r="D56" s="1" t="s">
        <v>1721</v>
      </c>
      <c r="E56" s="3">
        <v>97.155555555555551</v>
      </c>
      <c r="F56" s="3">
        <v>5.4222222222222225</v>
      </c>
      <c r="G56" s="3">
        <v>0.2</v>
      </c>
      <c r="H56" s="3">
        <v>1.2666666666666666</v>
      </c>
      <c r="I56" s="3">
        <v>0</v>
      </c>
      <c r="J56" s="3">
        <v>0</v>
      </c>
      <c r="K56" s="3">
        <v>8.4666666666666668</v>
      </c>
      <c r="L56" s="3">
        <v>5.1111111111111107</v>
      </c>
      <c r="M56" s="3">
        <v>10.666666666666666</v>
      </c>
      <c r="N56" s="3">
        <v>0</v>
      </c>
      <c r="O56" s="3">
        <f>SUM(Table2[[#This Row],[Qualified Social Work Staff Hours]:[Other Social Work Staff Hours]])/Table2[[#This Row],[MDS Census]]</f>
        <v>0.10978956999085086</v>
      </c>
      <c r="P56" s="3">
        <v>4.9777777777777779</v>
      </c>
      <c r="Q56" s="3">
        <v>24.367777777777771</v>
      </c>
      <c r="R56" s="3">
        <f>SUM(Table2[[#This Row],[Qualified Activities Professional Hours]:[Other Activities Professional Hours]])/Table2[[#This Row],[MDS Census]]</f>
        <v>0.3020471180237877</v>
      </c>
      <c r="S56" s="3">
        <v>11.183333333333334</v>
      </c>
      <c r="T56" s="3">
        <v>7.4811111111111135</v>
      </c>
      <c r="U56" s="3">
        <v>0</v>
      </c>
      <c r="V56" s="3">
        <f>SUM(Table2[[#This Row],[Occupational Therapist Hours]:[OT Aide Hours]])/Table2[[#This Row],[MDS Census]]</f>
        <v>0.19210887465690765</v>
      </c>
      <c r="W56" s="3">
        <v>14.087777777777779</v>
      </c>
      <c r="X56" s="3">
        <v>7.8266666666666636</v>
      </c>
      <c r="Y56" s="3">
        <v>4.626666666666666</v>
      </c>
      <c r="Z56" s="3">
        <f>SUM(Table2[[#This Row],[Physical Therapist (PT) Hours]:[PT Aide Hours]])/Table2[[#This Row],[MDS Census]]</f>
        <v>0.27318161024702647</v>
      </c>
      <c r="AA56" s="3">
        <v>0</v>
      </c>
      <c r="AB56" s="3">
        <v>0</v>
      </c>
      <c r="AC56" s="3">
        <v>8.8888888888888892E-2</v>
      </c>
      <c r="AD56" s="3">
        <v>0</v>
      </c>
      <c r="AE56" s="3">
        <v>0</v>
      </c>
      <c r="AF56" s="3">
        <v>0</v>
      </c>
      <c r="AG56" s="3">
        <v>0</v>
      </c>
      <c r="AH56" s="1" t="s">
        <v>54</v>
      </c>
      <c r="AI56" s="17">
        <v>3</v>
      </c>
      <c r="AJ56" s="1"/>
    </row>
    <row r="57" spans="1:36" x14ac:dyDescent="0.2">
      <c r="A57" s="1" t="s">
        <v>681</v>
      </c>
      <c r="B57" s="1" t="s">
        <v>755</v>
      </c>
      <c r="C57" s="1" t="s">
        <v>1489</v>
      </c>
      <c r="D57" s="1" t="s">
        <v>1730</v>
      </c>
      <c r="E57" s="3">
        <v>118.33333333333333</v>
      </c>
      <c r="F57" s="3">
        <v>45.777777777777779</v>
      </c>
      <c r="G57" s="3">
        <v>0.14166666666666666</v>
      </c>
      <c r="H57" s="3">
        <v>0</v>
      </c>
      <c r="I57" s="3">
        <v>9.9111111111111114</v>
      </c>
      <c r="J57" s="3">
        <v>0</v>
      </c>
      <c r="K57" s="3">
        <v>0</v>
      </c>
      <c r="L57" s="3">
        <v>6.6523333333333365</v>
      </c>
      <c r="M57" s="3">
        <v>10.16388888888889</v>
      </c>
      <c r="N57" s="3">
        <v>1.1388888888888888</v>
      </c>
      <c r="O57" s="3">
        <f>SUM(Table2[[#This Row],[Qualified Social Work Staff Hours]:[Other Social Work Staff Hours]])/Table2[[#This Row],[MDS Census]]</f>
        <v>9.5516431924882642E-2</v>
      </c>
      <c r="P57" s="3">
        <v>5.333333333333333</v>
      </c>
      <c r="Q57" s="3">
        <v>31.663888888888888</v>
      </c>
      <c r="R57" s="3">
        <f>SUM(Table2[[#This Row],[Qualified Activities Professional Hours]:[Other Activities Professional Hours]])/Table2[[#This Row],[MDS Census]]</f>
        <v>0.31265258215962438</v>
      </c>
      <c r="S57" s="3">
        <v>8.7735555555555536</v>
      </c>
      <c r="T57" s="3">
        <v>4.3574444444444449</v>
      </c>
      <c r="U57" s="3">
        <v>0</v>
      </c>
      <c r="V57" s="3">
        <f>SUM(Table2[[#This Row],[Occupational Therapist Hours]:[OT Aide Hours]])/Table2[[#This Row],[MDS Census]]</f>
        <v>0.11096619718309858</v>
      </c>
      <c r="W57" s="3">
        <v>9.8654444444444422</v>
      </c>
      <c r="X57" s="3">
        <v>7.9383333333333326</v>
      </c>
      <c r="Y57" s="3">
        <v>0</v>
      </c>
      <c r="Z57" s="3">
        <f>SUM(Table2[[#This Row],[Physical Therapist (PT) Hours]:[PT Aide Hours]])/Table2[[#This Row],[MDS Census]]</f>
        <v>0.15045446009389671</v>
      </c>
      <c r="AA57" s="3">
        <v>0</v>
      </c>
      <c r="AB57" s="3">
        <v>0</v>
      </c>
      <c r="AC57" s="3">
        <v>0</v>
      </c>
      <c r="AD57" s="3">
        <v>0</v>
      </c>
      <c r="AE57" s="3">
        <v>0</v>
      </c>
      <c r="AF57" s="3">
        <v>0</v>
      </c>
      <c r="AG57" s="3">
        <v>3.0555555555555555E-2</v>
      </c>
      <c r="AH57" s="1" t="s">
        <v>55</v>
      </c>
      <c r="AI57" s="17">
        <v>3</v>
      </c>
      <c r="AJ57" s="1"/>
    </row>
    <row r="58" spans="1:36" x14ac:dyDescent="0.2">
      <c r="A58" s="1" t="s">
        <v>681</v>
      </c>
      <c r="B58" s="1" t="s">
        <v>756</v>
      </c>
      <c r="C58" s="1" t="s">
        <v>1369</v>
      </c>
      <c r="D58" s="1" t="s">
        <v>1707</v>
      </c>
      <c r="E58" s="3">
        <v>100.38888888888889</v>
      </c>
      <c r="F58" s="3">
        <v>5.411888888888889</v>
      </c>
      <c r="G58" s="3">
        <v>0</v>
      </c>
      <c r="H58" s="3">
        <v>0</v>
      </c>
      <c r="I58" s="3">
        <v>0.88611111111111107</v>
      </c>
      <c r="J58" s="3">
        <v>0</v>
      </c>
      <c r="K58" s="3">
        <v>0</v>
      </c>
      <c r="L58" s="3">
        <v>5.1805555555555562</v>
      </c>
      <c r="M58" s="3">
        <v>10.354111111111111</v>
      </c>
      <c r="N58" s="3">
        <v>0</v>
      </c>
      <c r="O58" s="3">
        <f>SUM(Table2[[#This Row],[Qualified Social Work Staff Hours]:[Other Social Work Staff Hours]])/Table2[[#This Row],[MDS Census]]</f>
        <v>0.10314001106806862</v>
      </c>
      <c r="P58" s="3">
        <v>5.5071111111111115</v>
      </c>
      <c r="Q58" s="3">
        <v>24.327888888888896</v>
      </c>
      <c r="R58" s="3">
        <f>SUM(Table2[[#This Row],[Qualified Activities Professional Hours]:[Other Activities Professional Hours]])/Table2[[#This Row],[MDS Census]]</f>
        <v>0.29719424460431665</v>
      </c>
      <c r="S58" s="3">
        <v>5.4267777777777777</v>
      </c>
      <c r="T58" s="3">
        <v>7.6852222222222215</v>
      </c>
      <c r="U58" s="3">
        <v>0</v>
      </c>
      <c r="V58" s="3">
        <f>SUM(Table2[[#This Row],[Occupational Therapist Hours]:[OT Aide Hours]])/Table2[[#This Row],[MDS Census]]</f>
        <v>0.13061206419479798</v>
      </c>
      <c r="W58" s="3">
        <v>8.1478888888888914</v>
      </c>
      <c r="X58" s="3">
        <v>2.7522222222222221</v>
      </c>
      <c r="Y58" s="3">
        <v>0</v>
      </c>
      <c r="Z58" s="3">
        <f>SUM(Table2[[#This Row],[Physical Therapist (PT) Hours]:[PT Aide Hours]])/Table2[[#This Row],[MDS Census]]</f>
        <v>0.10857885998893196</v>
      </c>
      <c r="AA58" s="3">
        <v>0</v>
      </c>
      <c r="AB58" s="3">
        <v>0</v>
      </c>
      <c r="AC58" s="3">
        <v>0</v>
      </c>
      <c r="AD58" s="3">
        <v>0</v>
      </c>
      <c r="AE58" s="3">
        <v>0</v>
      </c>
      <c r="AF58" s="3">
        <v>0</v>
      </c>
      <c r="AG58" s="3">
        <v>0</v>
      </c>
      <c r="AH58" s="1" t="s">
        <v>56</v>
      </c>
      <c r="AI58" s="17">
        <v>3</v>
      </c>
      <c r="AJ58" s="1"/>
    </row>
    <row r="59" spans="1:36" x14ac:dyDescent="0.2">
      <c r="A59" s="1" t="s">
        <v>681</v>
      </c>
      <c r="B59" s="1" t="s">
        <v>757</v>
      </c>
      <c r="C59" s="1" t="s">
        <v>1490</v>
      </c>
      <c r="D59" s="1" t="s">
        <v>1694</v>
      </c>
      <c r="E59" s="3">
        <v>44.422222222222224</v>
      </c>
      <c r="F59" s="3">
        <v>5.6312222222222212</v>
      </c>
      <c r="G59" s="3">
        <v>0</v>
      </c>
      <c r="H59" s="3">
        <v>0</v>
      </c>
      <c r="I59" s="3">
        <v>0</v>
      </c>
      <c r="J59" s="3">
        <v>0</v>
      </c>
      <c r="K59" s="3">
        <v>0</v>
      </c>
      <c r="L59" s="3">
        <v>0</v>
      </c>
      <c r="M59" s="3">
        <v>0</v>
      </c>
      <c r="N59" s="3">
        <v>5.5162222222222237</v>
      </c>
      <c r="O59" s="3">
        <f>SUM(Table2[[#This Row],[Qualified Social Work Staff Hours]:[Other Social Work Staff Hours]])/Table2[[#This Row],[MDS Census]]</f>
        <v>0.12417708854427216</v>
      </c>
      <c r="P59" s="3">
        <v>0</v>
      </c>
      <c r="Q59" s="3">
        <v>13.134000000000002</v>
      </c>
      <c r="R59" s="3">
        <f>SUM(Table2[[#This Row],[Qualified Activities Professional Hours]:[Other Activities Professional Hours]])/Table2[[#This Row],[MDS Census]]</f>
        <v>0.29566283141570787</v>
      </c>
      <c r="S59" s="3">
        <v>0</v>
      </c>
      <c r="T59" s="3">
        <v>0</v>
      </c>
      <c r="U59" s="3">
        <v>0</v>
      </c>
      <c r="V59" s="3">
        <f>SUM(Table2[[#This Row],[Occupational Therapist Hours]:[OT Aide Hours]])/Table2[[#This Row],[MDS Census]]</f>
        <v>0</v>
      </c>
      <c r="W59" s="3">
        <v>0</v>
      </c>
      <c r="X59" s="3">
        <v>0</v>
      </c>
      <c r="Y59" s="3">
        <v>0</v>
      </c>
      <c r="Z59" s="3">
        <f>SUM(Table2[[#This Row],[Physical Therapist (PT) Hours]:[PT Aide Hours]])/Table2[[#This Row],[MDS Census]]</f>
        <v>0</v>
      </c>
      <c r="AA59" s="3">
        <v>0</v>
      </c>
      <c r="AB59" s="3">
        <v>0</v>
      </c>
      <c r="AC59" s="3">
        <v>0</v>
      </c>
      <c r="AD59" s="3">
        <v>0</v>
      </c>
      <c r="AE59" s="3">
        <v>0</v>
      </c>
      <c r="AF59" s="3">
        <v>0</v>
      </c>
      <c r="AG59" s="3">
        <v>0</v>
      </c>
      <c r="AH59" s="1" t="s">
        <v>57</v>
      </c>
      <c r="AI59" s="17">
        <v>3</v>
      </c>
      <c r="AJ59" s="1"/>
    </row>
    <row r="60" spans="1:36" x14ac:dyDescent="0.2">
      <c r="A60" s="1" t="s">
        <v>681</v>
      </c>
      <c r="B60" s="1" t="s">
        <v>758</v>
      </c>
      <c r="C60" s="1" t="s">
        <v>1491</v>
      </c>
      <c r="D60" s="1" t="s">
        <v>1694</v>
      </c>
      <c r="E60" s="3">
        <v>111.66666666666667</v>
      </c>
      <c r="F60" s="3">
        <v>10.755555555555556</v>
      </c>
      <c r="G60" s="3">
        <v>0</v>
      </c>
      <c r="H60" s="3">
        <v>0</v>
      </c>
      <c r="I60" s="3">
        <v>7.1277777777777782</v>
      </c>
      <c r="J60" s="3">
        <v>0</v>
      </c>
      <c r="K60" s="3">
        <v>0</v>
      </c>
      <c r="L60" s="3">
        <v>9.8611111111111089</v>
      </c>
      <c r="M60" s="3">
        <v>0</v>
      </c>
      <c r="N60" s="3">
        <v>15.721111111111101</v>
      </c>
      <c r="O60" s="3">
        <f>SUM(Table2[[#This Row],[Qualified Social Work Staff Hours]:[Other Social Work Staff Hours]])/Table2[[#This Row],[MDS Census]]</f>
        <v>0.1407860696517412</v>
      </c>
      <c r="P60" s="3">
        <v>0</v>
      </c>
      <c r="Q60" s="3">
        <v>44.655555555555559</v>
      </c>
      <c r="R60" s="3">
        <f>SUM(Table2[[#This Row],[Qualified Activities Professional Hours]:[Other Activities Professional Hours]])/Table2[[#This Row],[MDS Census]]</f>
        <v>0.39990049751243784</v>
      </c>
      <c r="S60" s="3">
        <v>5.8255555555555567</v>
      </c>
      <c r="T60" s="3">
        <v>10.067777777777772</v>
      </c>
      <c r="U60" s="3">
        <v>0</v>
      </c>
      <c r="V60" s="3">
        <f>SUM(Table2[[#This Row],[Occupational Therapist Hours]:[OT Aide Hours]])/Table2[[#This Row],[MDS Census]]</f>
        <v>0.14232835820895517</v>
      </c>
      <c r="W60" s="3">
        <v>7.1366666666666676</v>
      </c>
      <c r="X60" s="3">
        <v>9.33</v>
      </c>
      <c r="Y60" s="3">
        <v>0</v>
      </c>
      <c r="Z60" s="3">
        <f>SUM(Table2[[#This Row],[Physical Therapist (PT) Hours]:[PT Aide Hours]])/Table2[[#This Row],[MDS Census]]</f>
        <v>0.14746268656716419</v>
      </c>
      <c r="AA60" s="3">
        <v>0</v>
      </c>
      <c r="AB60" s="3">
        <v>0</v>
      </c>
      <c r="AC60" s="3">
        <v>0</v>
      </c>
      <c r="AD60" s="3">
        <v>0</v>
      </c>
      <c r="AE60" s="3">
        <v>27.296666666666681</v>
      </c>
      <c r="AF60" s="3">
        <v>0</v>
      </c>
      <c r="AG60" s="3">
        <v>0</v>
      </c>
      <c r="AH60" s="1" t="s">
        <v>58</v>
      </c>
      <c r="AI60" s="17">
        <v>3</v>
      </c>
      <c r="AJ60" s="1"/>
    </row>
    <row r="61" spans="1:36" x14ac:dyDescent="0.2">
      <c r="A61" s="1" t="s">
        <v>681</v>
      </c>
      <c r="B61" s="1" t="s">
        <v>759</v>
      </c>
      <c r="C61" s="1" t="s">
        <v>1456</v>
      </c>
      <c r="D61" s="1" t="s">
        <v>1731</v>
      </c>
      <c r="E61" s="3">
        <v>95.411111111111111</v>
      </c>
      <c r="F61" s="3">
        <v>5.1111111111111107</v>
      </c>
      <c r="G61" s="3">
        <v>2.1666666666666665</v>
      </c>
      <c r="H61" s="3">
        <v>0.28888888888888886</v>
      </c>
      <c r="I61" s="3">
        <v>5.125</v>
      </c>
      <c r="J61" s="3">
        <v>0</v>
      </c>
      <c r="K61" s="3">
        <v>0</v>
      </c>
      <c r="L61" s="3">
        <v>8.3138888888888882</v>
      </c>
      <c r="M61" s="3">
        <v>4.8722222222222218</v>
      </c>
      <c r="N61" s="3">
        <v>0</v>
      </c>
      <c r="O61" s="3">
        <f>SUM(Table2[[#This Row],[Qualified Social Work Staff Hours]:[Other Social Work Staff Hours]])/Table2[[#This Row],[MDS Census]]</f>
        <v>5.1065564224991263E-2</v>
      </c>
      <c r="P61" s="3">
        <v>5.9527777777777775</v>
      </c>
      <c r="Q61" s="3">
        <v>8.3722222222222218</v>
      </c>
      <c r="R61" s="3">
        <f>SUM(Table2[[#This Row],[Qualified Activities Professional Hours]:[Other Activities Professional Hours]])/Table2[[#This Row],[MDS Census]]</f>
        <v>0.15013974612786771</v>
      </c>
      <c r="S61" s="3">
        <v>5.2694444444444448</v>
      </c>
      <c r="T61" s="3">
        <v>1.3611111111111112</v>
      </c>
      <c r="U61" s="3">
        <v>3.7694444444444444</v>
      </c>
      <c r="V61" s="3">
        <f>SUM(Table2[[#This Row],[Occupational Therapist Hours]:[OT Aide Hours]])/Table2[[#This Row],[MDS Census]]</f>
        <v>0.10900197973681146</v>
      </c>
      <c r="W61" s="3">
        <v>7.9055555555555559</v>
      </c>
      <c r="X61" s="3">
        <v>1.1888888888888889</v>
      </c>
      <c r="Y61" s="3">
        <v>4.7583333333333337</v>
      </c>
      <c r="Z61" s="3">
        <f>SUM(Table2[[#This Row],[Physical Therapist (PT) Hours]:[PT Aide Hours]])/Table2[[#This Row],[MDS Census]]</f>
        <v>0.14519040409921974</v>
      </c>
      <c r="AA61" s="3">
        <v>0</v>
      </c>
      <c r="AB61" s="3">
        <v>0</v>
      </c>
      <c r="AC61" s="3">
        <v>0</v>
      </c>
      <c r="AD61" s="3">
        <v>0</v>
      </c>
      <c r="AE61" s="3">
        <v>0</v>
      </c>
      <c r="AF61" s="3">
        <v>0</v>
      </c>
      <c r="AG61" s="3">
        <v>0</v>
      </c>
      <c r="AH61" s="1" t="s">
        <v>59</v>
      </c>
      <c r="AI61" s="17">
        <v>3</v>
      </c>
      <c r="AJ61" s="1"/>
    </row>
    <row r="62" spans="1:36" x14ac:dyDescent="0.2">
      <c r="A62" s="1" t="s">
        <v>681</v>
      </c>
      <c r="B62" s="1" t="s">
        <v>760</v>
      </c>
      <c r="C62" s="1" t="s">
        <v>1492</v>
      </c>
      <c r="D62" s="1" t="s">
        <v>1722</v>
      </c>
      <c r="E62" s="3">
        <v>136.6</v>
      </c>
      <c r="F62" s="3">
        <v>5.6</v>
      </c>
      <c r="G62" s="3">
        <v>0.1</v>
      </c>
      <c r="H62" s="3">
        <v>0.65555555555555556</v>
      </c>
      <c r="I62" s="3">
        <v>4.3555555555555552</v>
      </c>
      <c r="J62" s="3">
        <v>0</v>
      </c>
      <c r="K62" s="3">
        <v>0</v>
      </c>
      <c r="L62" s="3">
        <v>5.552777777777778</v>
      </c>
      <c r="M62" s="3">
        <v>10.602777777777778</v>
      </c>
      <c r="N62" s="3">
        <v>0</v>
      </c>
      <c r="O62" s="3">
        <f>SUM(Table2[[#This Row],[Qualified Social Work Staff Hours]:[Other Social Work Staff Hours]])/Table2[[#This Row],[MDS Census]]</f>
        <v>7.7619163819749482E-2</v>
      </c>
      <c r="P62" s="3">
        <v>5.375</v>
      </c>
      <c r="Q62" s="3">
        <v>0</v>
      </c>
      <c r="R62" s="3">
        <f>SUM(Table2[[#This Row],[Qualified Activities Professional Hours]:[Other Activities Professional Hours]])/Table2[[#This Row],[MDS Census]]</f>
        <v>3.9348462664714499E-2</v>
      </c>
      <c r="S62" s="3">
        <v>7.0805555555555557</v>
      </c>
      <c r="T62" s="3">
        <v>0</v>
      </c>
      <c r="U62" s="3">
        <v>5.2805555555555559</v>
      </c>
      <c r="V62" s="3">
        <f>SUM(Table2[[#This Row],[Occupational Therapist Hours]:[OT Aide Hours]])/Table2[[#This Row],[MDS Census]]</f>
        <v>9.0491296567431267E-2</v>
      </c>
      <c r="W62" s="3">
        <v>5.2666666666666666</v>
      </c>
      <c r="X62" s="3">
        <v>5.3805555555555555</v>
      </c>
      <c r="Y62" s="3">
        <v>5.4333333333333336</v>
      </c>
      <c r="Z62" s="3">
        <f>SUM(Table2[[#This Row],[Physical Therapist (PT) Hours]:[PT Aide Hours]])/Table2[[#This Row],[MDS Census]]</f>
        <v>0.11772002602895722</v>
      </c>
      <c r="AA62" s="3">
        <v>0</v>
      </c>
      <c r="AB62" s="3">
        <v>0</v>
      </c>
      <c r="AC62" s="3">
        <v>0</v>
      </c>
      <c r="AD62" s="3">
        <v>0</v>
      </c>
      <c r="AE62" s="3">
        <v>0</v>
      </c>
      <c r="AF62" s="3">
        <v>0</v>
      </c>
      <c r="AG62" s="3">
        <v>0</v>
      </c>
      <c r="AH62" s="1" t="s">
        <v>60</v>
      </c>
      <c r="AI62" s="17">
        <v>3</v>
      </c>
      <c r="AJ62" s="1"/>
    </row>
    <row r="63" spans="1:36" x14ac:dyDescent="0.2">
      <c r="A63" s="1" t="s">
        <v>681</v>
      </c>
      <c r="B63" s="1" t="s">
        <v>694</v>
      </c>
      <c r="C63" s="1" t="s">
        <v>1365</v>
      </c>
      <c r="D63" s="1" t="s">
        <v>1711</v>
      </c>
      <c r="E63" s="3">
        <v>134.93333333333334</v>
      </c>
      <c r="F63" s="3">
        <v>5.2444444444444445</v>
      </c>
      <c r="G63" s="3">
        <v>0.53222222222222226</v>
      </c>
      <c r="H63" s="3">
        <v>0.88888888888888884</v>
      </c>
      <c r="I63" s="3">
        <v>4.9055555555555559</v>
      </c>
      <c r="J63" s="3">
        <v>0</v>
      </c>
      <c r="K63" s="3">
        <v>0</v>
      </c>
      <c r="L63" s="3">
        <v>3.8076666666666661</v>
      </c>
      <c r="M63" s="3">
        <v>22</v>
      </c>
      <c r="N63" s="3">
        <v>0</v>
      </c>
      <c r="O63" s="3">
        <f>SUM(Table2[[#This Row],[Qualified Social Work Staff Hours]:[Other Social Work Staff Hours]])/Table2[[#This Row],[MDS Census]]</f>
        <v>0.16304347826086957</v>
      </c>
      <c r="P63" s="3">
        <v>0</v>
      </c>
      <c r="Q63" s="3">
        <v>0</v>
      </c>
      <c r="R63" s="3">
        <f>SUM(Table2[[#This Row],[Qualified Activities Professional Hours]:[Other Activities Professional Hours]])/Table2[[#This Row],[MDS Census]]</f>
        <v>0</v>
      </c>
      <c r="S63" s="3">
        <v>6.6423333333333323</v>
      </c>
      <c r="T63" s="3">
        <v>10.284444444444443</v>
      </c>
      <c r="U63" s="3">
        <v>0</v>
      </c>
      <c r="V63" s="3">
        <f>SUM(Table2[[#This Row],[Occupational Therapist Hours]:[OT Aide Hours]])/Table2[[#This Row],[MDS Census]]</f>
        <v>0.12544548748353093</v>
      </c>
      <c r="W63" s="3">
        <v>9.3961111111111126</v>
      </c>
      <c r="X63" s="3">
        <v>18.505333333333333</v>
      </c>
      <c r="Y63" s="3">
        <v>5.0574444444444433</v>
      </c>
      <c r="Z63" s="3">
        <f>SUM(Table2[[#This Row],[Physical Therapist (PT) Hours]:[PT Aide Hours]])/Table2[[#This Row],[MDS Census]]</f>
        <v>0.2442605401844532</v>
      </c>
      <c r="AA63" s="3">
        <v>0</v>
      </c>
      <c r="AB63" s="3">
        <v>48.13388888888889</v>
      </c>
      <c r="AC63" s="3">
        <v>0</v>
      </c>
      <c r="AD63" s="3">
        <v>0</v>
      </c>
      <c r="AE63" s="3">
        <v>0</v>
      </c>
      <c r="AF63" s="3">
        <v>6.6504444444444424</v>
      </c>
      <c r="AG63" s="3">
        <v>0</v>
      </c>
      <c r="AH63" s="1" t="s">
        <v>61</v>
      </c>
      <c r="AI63" s="17">
        <v>3</v>
      </c>
      <c r="AJ63" s="1"/>
    </row>
    <row r="64" spans="1:36" x14ac:dyDescent="0.2">
      <c r="A64" s="1" t="s">
        <v>681</v>
      </c>
      <c r="B64" s="1" t="s">
        <v>686</v>
      </c>
      <c r="C64" s="1" t="s">
        <v>1465</v>
      </c>
      <c r="D64" s="1" t="s">
        <v>1722</v>
      </c>
      <c r="E64" s="3">
        <v>84.222222222222229</v>
      </c>
      <c r="F64" s="3">
        <v>6.7222222222222223</v>
      </c>
      <c r="G64" s="3">
        <v>0.1111111111111111</v>
      </c>
      <c r="H64" s="3">
        <v>0</v>
      </c>
      <c r="I64" s="3">
        <v>0</v>
      </c>
      <c r="J64" s="3">
        <v>0</v>
      </c>
      <c r="K64" s="3">
        <v>0</v>
      </c>
      <c r="L64" s="3">
        <v>0</v>
      </c>
      <c r="M64" s="3">
        <v>10.166666666666666</v>
      </c>
      <c r="N64" s="3">
        <v>0</v>
      </c>
      <c r="O64" s="3">
        <f>SUM(Table2[[#This Row],[Qualified Social Work Staff Hours]:[Other Social Work Staff Hours]])/Table2[[#This Row],[MDS Census]]</f>
        <v>0.12071240105540895</v>
      </c>
      <c r="P64" s="3">
        <v>8.2972222222222225</v>
      </c>
      <c r="Q64" s="3">
        <v>15.730555555555556</v>
      </c>
      <c r="R64" s="3">
        <f>SUM(Table2[[#This Row],[Qualified Activities Professional Hours]:[Other Activities Professional Hours]])/Table2[[#This Row],[MDS Census]]</f>
        <v>0.28529023746701848</v>
      </c>
      <c r="S64" s="3">
        <v>0</v>
      </c>
      <c r="T64" s="3">
        <v>0</v>
      </c>
      <c r="U64" s="3">
        <v>0</v>
      </c>
      <c r="V64" s="3">
        <f>SUM(Table2[[#This Row],[Occupational Therapist Hours]:[OT Aide Hours]])/Table2[[#This Row],[MDS Census]]</f>
        <v>0</v>
      </c>
      <c r="W64" s="3">
        <v>0</v>
      </c>
      <c r="X64" s="3">
        <v>0</v>
      </c>
      <c r="Y64" s="3">
        <v>0</v>
      </c>
      <c r="Z64" s="3">
        <f>SUM(Table2[[#This Row],[Physical Therapist (PT) Hours]:[PT Aide Hours]])/Table2[[#This Row],[MDS Census]]</f>
        <v>0</v>
      </c>
      <c r="AA64" s="3">
        <v>0</v>
      </c>
      <c r="AB64" s="3">
        <v>0</v>
      </c>
      <c r="AC64" s="3">
        <v>0</v>
      </c>
      <c r="AD64" s="3">
        <v>0</v>
      </c>
      <c r="AE64" s="3">
        <v>0</v>
      </c>
      <c r="AF64" s="3">
        <v>0</v>
      </c>
      <c r="AG64" s="3">
        <v>0</v>
      </c>
      <c r="AH64" s="1" t="s">
        <v>62</v>
      </c>
      <c r="AI64" s="17">
        <v>3</v>
      </c>
      <c r="AJ64" s="1"/>
    </row>
    <row r="65" spans="1:36" x14ac:dyDescent="0.2">
      <c r="A65" s="1" t="s">
        <v>681</v>
      </c>
      <c r="B65" s="1" t="s">
        <v>761</v>
      </c>
      <c r="C65" s="1" t="s">
        <v>1493</v>
      </c>
      <c r="D65" s="1" t="s">
        <v>1732</v>
      </c>
      <c r="E65" s="3">
        <v>115.08888888888889</v>
      </c>
      <c r="F65" s="3">
        <v>5.6</v>
      </c>
      <c r="G65" s="3">
        <v>0.30666666666666648</v>
      </c>
      <c r="H65" s="3">
        <v>0.64122222222222236</v>
      </c>
      <c r="I65" s="3">
        <v>5.5972222222222223</v>
      </c>
      <c r="J65" s="3">
        <v>0</v>
      </c>
      <c r="K65" s="3">
        <v>0</v>
      </c>
      <c r="L65" s="3">
        <v>10.165777777777773</v>
      </c>
      <c r="M65" s="3">
        <v>5.7445555555555563</v>
      </c>
      <c r="N65" s="3">
        <v>11.697111111111116</v>
      </c>
      <c r="O65" s="3">
        <f>SUM(Table2[[#This Row],[Qualified Social Work Staff Hours]:[Other Social Work Staff Hours]])/Table2[[#This Row],[MDS Census]]</f>
        <v>0.15154952693570192</v>
      </c>
      <c r="P65" s="3">
        <v>6.4427777777777777</v>
      </c>
      <c r="Q65" s="3">
        <v>13.046444444444445</v>
      </c>
      <c r="R65" s="3">
        <f>SUM(Table2[[#This Row],[Qualified Activities Professional Hours]:[Other Activities Professional Hours]])/Table2[[#This Row],[MDS Census]]</f>
        <v>0.1693406062946515</v>
      </c>
      <c r="S65" s="3">
        <v>4.5980000000000008</v>
      </c>
      <c r="T65" s="3">
        <v>12.448222222222224</v>
      </c>
      <c r="U65" s="3">
        <v>0</v>
      </c>
      <c r="V65" s="3">
        <f>SUM(Table2[[#This Row],[Occupational Therapist Hours]:[OT Aide Hours]])/Table2[[#This Row],[MDS Census]]</f>
        <v>0.14811353543155054</v>
      </c>
      <c r="W65" s="3">
        <v>10.128111111111114</v>
      </c>
      <c r="X65" s="3">
        <v>10.119666666666665</v>
      </c>
      <c r="Y65" s="3">
        <v>0</v>
      </c>
      <c r="Z65" s="3">
        <f>SUM(Table2[[#This Row],[Physical Therapist (PT) Hours]:[PT Aide Hours]])/Table2[[#This Row],[MDS Census]]</f>
        <v>0.17593164703610736</v>
      </c>
      <c r="AA65" s="3">
        <v>0</v>
      </c>
      <c r="AB65" s="3">
        <v>0</v>
      </c>
      <c r="AC65" s="3">
        <v>0</v>
      </c>
      <c r="AD65" s="3">
        <v>0</v>
      </c>
      <c r="AE65" s="3">
        <v>0</v>
      </c>
      <c r="AF65" s="3">
        <v>5.2517777777777761</v>
      </c>
      <c r="AG65" s="3">
        <v>0</v>
      </c>
      <c r="AH65" s="1" t="s">
        <v>63</v>
      </c>
      <c r="AI65" s="17">
        <v>3</v>
      </c>
      <c r="AJ65" s="1"/>
    </row>
    <row r="66" spans="1:36" x14ac:dyDescent="0.2">
      <c r="A66" s="1" t="s">
        <v>681</v>
      </c>
      <c r="B66" s="1" t="s">
        <v>762</v>
      </c>
      <c r="C66" s="1" t="s">
        <v>1494</v>
      </c>
      <c r="D66" s="1" t="s">
        <v>1709</v>
      </c>
      <c r="E66" s="3">
        <v>96.444444444444443</v>
      </c>
      <c r="F66" s="3">
        <v>5.6888888888888891</v>
      </c>
      <c r="G66" s="3">
        <v>0</v>
      </c>
      <c r="H66" s="3">
        <v>0</v>
      </c>
      <c r="I66" s="3">
        <v>0</v>
      </c>
      <c r="J66" s="3">
        <v>0</v>
      </c>
      <c r="K66" s="3">
        <v>0</v>
      </c>
      <c r="L66" s="3">
        <v>5.1608888888888895</v>
      </c>
      <c r="M66" s="3">
        <v>1.7455555555555551</v>
      </c>
      <c r="N66" s="3">
        <v>1.597777777777778</v>
      </c>
      <c r="O66" s="3">
        <f>SUM(Table2[[#This Row],[Qualified Social Work Staff Hours]:[Other Social Work Staff Hours]])/Table2[[#This Row],[MDS Census]]</f>
        <v>3.4665898617511515E-2</v>
      </c>
      <c r="P66" s="3">
        <v>5.5111111111111111</v>
      </c>
      <c r="Q66" s="3">
        <v>15.212222222222223</v>
      </c>
      <c r="R66" s="3">
        <f>SUM(Table2[[#This Row],[Qualified Activities Professional Hours]:[Other Activities Professional Hours]])/Table2[[#This Row],[MDS Census]]</f>
        <v>0.21487327188940095</v>
      </c>
      <c r="S66" s="3">
        <v>10.881222222222222</v>
      </c>
      <c r="T66" s="3">
        <v>10.707555555555556</v>
      </c>
      <c r="U66" s="3">
        <v>0</v>
      </c>
      <c r="V66" s="3">
        <f>SUM(Table2[[#This Row],[Occupational Therapist Hours]:[OT Aide Hours]])/Table2[[#This Row],[MDS Census]]</f>
        <v>0.2238467741935484</v>
      </c>
      <c r="W66" s="3">
        <v>5.3504444444444443</v>
      </c>
      <c r="X66" s="3">
        <v>11.504888888888889</v>
      </c>
      <c r="Y66" s="3">
        <v>4.5447777777777798</v>
      </c>
      <c r="Z66" s="3">
        <f>SUM(Table2[[#This Row],[Physical Therapist (PT) Hours]:[PT Aide Hours]])/Table2[[#This Row],[MDS Census]]</f>
        <v>0.22189055299539176</v>
      </c>
      <c r="AA66" s="3">
        <v>0</v>
      </c>
      <c r="AB66" s="3">
        <v>0</v>
      </c>
      <c r="AC66" s="3">
        <v>0</v>
      </c>
      <c r="AD66" s="3">
        <v>0</v>
      </c>
      <c r="AE66" s="3">
        <v>0</v>
      </c>
      <c r="AF66" s="3">
        <v>0</v>
      </c>
      <c r="AG66" s="3">
        <v>0</v>
      </c>
      <c r="AH66" s="1" t="s">
        <v>64</v>
      </c>
      <c r="AI66" s="17">
        <v>3</v>
      </c>
      <c r="AJ66" s="1"/>
    </row>
    <row r="67" spans="1:36" x14ac:dyDescent="0.2">
      <c r="A67" s="1" t="s">
        <v>681</v>
      </c>
      <c r="B67" s="1" t="s">
        <v>763</v>
      </c>
      <c r="C67" s="1" t="s">
        <v>1471</v>
      </c>
      <c r="D67" s="1" t="s">
        <v>1716</v>
      </c>
      <c r="E67" s="3">
        <v>36.155555555555559</v>
      </c>
      <c r="F67" s="3">
        <v>5.6</v>
      </c>
      <c r="G67" s="3">
        <v>0.66111111111111109</v>
      </c>
      <c r="H67" s="3">
        <v>0.29166666666666669</v>
      </c>
      <c r="I67" s="3">
        <v>0.65555555555555556</v>
      </c>
      <c r="J67" s="3">
        <v>0</v>
      </c>
      <c r="K67" s="3">
        <v>0</v>
      </c>
      <c r="L67" s="3">
        <v>3.1182222222222222</v>
      </c>
      <c r="M67" s="3">
        <v>5.3777777777777782</v>
      </c>
      <c r="N67" s="3">
        <v>0</v>
      </c>
      <c r="O67" s="3">
        <f>SUM(Table2[[#This Row],[Qualified Social Work Staff Hours]:[Other Social Work Staff Hours]])/Table2[[#This Row],[MDS Census]]</f>
        <v>0.14874001229256301</v>
      </c>
      <c r="P67" s="3">
        <v>5.2694444444444448</v>
      </c>
      <c r="Q67" s="3">
        <v>0</v>
      </c>
      <c r="R67" s="3">
        <f>SUM(Table2[[#This Row],[Qualified Activities Professional Hours]:[Other Activities Professional Hours]])/Table2[[#This Row],[MDS Census]]</f>
        <v>0.14574370006146281</v>
      </c>
      <c r="S67" s="3">
        <v>5.3128888888888888</v>
      </c>
      <c r="T67" s="3">
        <v>4.2177777777777772</v>
      </c>
      <c r="U67" s="3">
        <v>0</v>
      </c>
      <c r="V67" s="3">
        <f>SUM(Table2[[#This Row],[Occupational Therapist Hours]:[OT Aide Hours]])/Table2[[#This Row],[MDS Census]]</f>
        <v>0.26360172095881984</v>
      </c>
      <c r="W67" s="3">
        <v>0.98455555555555541</v>
      </c>
      <c r="X67" s="3">
        <v>3.1093333333333337</v>
      </c>
      <c r="Y67" s="3">
        <v>0</v>
      </c>
      <c r="Z67" s="3">
        <f>SUM(Table2[[#This Row],[Physical Therapist (PT) Hours]:[PT Aide Hours]])/Table2[[#This Row],[MDS Census]]</f>
        <v>0.11322987092808851</v>
      </c>
      <c r="AA67" s="3">
        <v>0</v>
      </c>
      <c r="AB67" s="3">
        <v>0</v>
      </c>
      <c r="AC67" s="3">
        <v>0</v>
      </c>
      <c r="AD67" s="3">
        <v>0</v>
      </c>
      <c r="AE67" s="3">
        <v>0</v>
      </c>
      <c r="AF67" s="3">
        <v>0</v>
      </c>
      <c r="AG67" s="3">
        <v>0</v>
      </c>
      <c r="AH67" s="1" t="s">
        <v>65</v>
      </c>
      <c r="AI67" s="17">
        <v>3</v>
      </c>
      <c r="AJ67" s="1"/>
    </row>
    <row r="68" spans="1:36" x14ac:dyDescent="0.2">
      <c r="A68" s="1" t="s">
        <v>681</v>
      </c>
      <c r="B68" s="1" t="s">
        <v>764</v>
      </c>
      <c r="C68" s="1" t="s">
        <v>1495</v>
      </c>
      <c r="D68" s="1" t="s">
        <v>1688</v>
      </c>
      <c r="E68" s="3">
        <v>86.566666666666663</v>
      </c>
      <c r="F68" s="3">
        <v>5.6</v>
      </c>
      <c r="G68" s="3">
        <v>0.23333333333333334</v>
      </c>
      <c r="H68" s="3">
        <v>0</v>
      </c>
      <c r="I68" s="3">
        <v>2.4361111111111109</v>
      </c>
      <c r="J68" s="3">
        <v>0</v>
      </c>
      <c r="K68" s="3">
        <v>0</v>
      </c>
      <c r="L68" s="3">
        <v>5.2527777777777782</v>
      </c>
      <c r="M68" s="3">
        <v>0</v>
      </c>
      <c r="N68" s="3">
        <v>10.552777777777777</v>
      </c>
      <c r="O68" s="3">
        <f>SUM(Table2[[#This Row],[Qualified Social Work Staff Hours]:[Other Social Work Staff Hours]])/Table2[[#This Row],[MDS Census]]</f>
        <v>0.12190347837248107</v>
      </c>
      <c r="P68" s="3">
        <v>6.4916666666666663</v>
      </c>
      <c r="Q68" s="3">
        <v>8.7972222222222225</v>
      </c>
      <c r="R68" s="3">
        <f>SUM(Table2[[#This Row],[Qualified Activities Professional Hours]:[Other Activities Professional Hours]])/Table2[[#This Row],[MDS Census]]</f>
        <v>0.17661404184315235</v>
      </c>
      <c r="S68" s="3">
        <v>5.083333333333333</v>
      </c>
      <c r="T68" s="3">
        <v>5.2694444444444448</v>
      </c>
      <c r="U68" s="3">
        <v>0</v>
      </c>
      <c r="V68" s="3">
        <f>SUM(Table2[[#This Row],[Occupational Therapist Hours]:[OT Aide Hours]])/Table2[[#This Row],[MDS Census]]</f>
        <v>0.11959312026697472</v>
      </c>
      <c r="W68" s="3">
        <v>16.288888888888888</v>
      </c>
      <c r="X68" s="3">
        <v>0</v>
      </c>
      <c r="Y68" s="3">
        <v>0</v>
      </c>
      <c r="Z68" s="3">
        <f>SUM(Table2[[#This Row],[Physical Therapist (PT) Hours]:[PT Aide Hours]])/Table2[[#This Row],[MDS Census]]</f>
        <v>0.18816583237068413</v>
      </c>
      <c r="AA68" s="3">
        <v>0</v>
      </c>
      <c r="AB68" s="3">
        <v>0</v>
      </c>
      <c r="AC68" s="3">
        <v>0</v>
      </c>
      <c r="AD68" s="3">
        <v>0</v>
      </c>
      <c r="AE68" s="3">
        <v>0</v>
      </c>
      <c r="AF68" s="3">
        <v>0</v>
      </c>
      <c r="AG68" s="3">
        <v>0</v>
      </c>
      <c r="AH68" s="1" t="s">
        <v>66</v>
      </c>
      <c r="AI68" s="17">
        <v>3</v>
      </c>
      <c r="AJ68" s="1"/>
    </row>
    <row r="69" spans="1:36" x14ac:dyDescent="0.2">
      <c r="A69" s="1" t="s">
        <v>681</v>
      </c>
      <c r="B69" s="1" t="s">
        <v>765</v>
      </c>
      <c r="C69" s="1" t="s">
        <v>1381</v>
      </c>
      <c r="D69" s="1" t="s">
        <v>1714</v>
      </c>
      <c r="E69" s="3">
        <v>112.58888888888889</v>
      </c>
      <c r="F69" s="3">
        <v>5.5111111111111111</v>
      </c>
      <c r="G69" s="3">
        <v>0.51111111111111107</v>
      </c>
      <c r="H69" s="3">
        <v>0.4</v>
      </c>
      <c r="I69" s="3">
        <v>2.3277777777777779</v>
      </c>
      <c r="J69" s="3">
        <v>0</v>
      </c>
      <c r="K69" s="3">
        <v>0</v>
      </c>
      <c r="L69" s="3">
        <v>0.14166666666666666</v>
      </c>
      <c r="M69" s="3">
        <v>5.2444444444444445</v>
      </c>
      <c r="N69" s="3">
        <v>0.12222222222222222</v>
      </c>
      <c r="O69" s="3">
        <f>SUM(Table2[[#This Row],[Qualified Social Work Staff Hours]:[Other Social Work Staff Hours]])/Table2[[#This Row],[MDS Census]]</f>
        <v>4.7666041646106778E-2</v>
      </c>
      <c r="P69" s="3">
        <v>5.333333333333333</v>
      </c>
      <c r="Q69" s="3">
        <v>5.1333333333333337</v>
      </c>
      <c r="R69" s="3">
        <f>SUM(Table2[[#This Row],[Qualified Activities Professional Hours]:[Other Activities Professional Hours]])/Table2[[#This Row],[MDS Census]]</f>
        <v>9.2963584328431853E-2</v>
      </c>
      <c r="S69" s="3">
        <v>9.7416666666666671</v>
      </c>
      <c r="T69" s="3">
        <v>9.1666666666666661</v>
      </c>
      <c r="U69" s="3">
        <v>0</v>
      </c>
      <c r="V69" s="3">
        <f>SUM(Table2[[#This Row],[Occupational Therapist Hours]:[OT Aide Hours]])/Table2[[#This Row],[MDS Census]]</f>
        <v>0.1679413796506464</v>
      </c>
      <c r="W69" s="3">
        <v>9.8861111111111111</v>
      </c>
      <c r="X69" s="3">
        <v>10.083333333333334</v>
      </c>
      <c r="Y69" s="3">
        <v>0</v>
      </c>
      <c r="Z69" s="3">
        <f>SUM(Table2[[#This Row],[Physical Therapist (PT) Hours]:[PT Aide Hours]])/Table2[[#This Row],[MDS Census]]</f>
        <v>0.1773660317773611</v>
      </c>
      <c r="AA69" s="3">
        <v>0</v>
      </c>
      <c r="AB69" s="3">
        <v>0</v>
      </c>
      <c r="AC69" s="3">
        <v>0</v>
      </c>
      <c r="AD69" s="3">
        <v>0</v>
      </c>
      <c r="AE69" s="3">
        <v>0</v>
      </c>
      <c r="AF69" s="3">
        <v>0</v>
      </c>
      <c r="AG69" s="3">
        <v>0</v>
      </c>
      <c r="AH69" s="1" t="s">
        <v>67</v>
      </c>
      <c r="AI69" s="17">
        <v>3</v>
      </c>
      <c r="AJ69" s="1"/>
    </row>
    <row r="70" spans="1:36" x14ac:dyDescent="0.2">
      <c r="A70" s="1" t="s">
        <v>681</v>
      </c>
      <c r="B70" s="1" t="s">
        <v>766</v>
      </c>
      <c r="C70" s="1" t="s">
        <v>1496</v>
      </c>
      <c r="D70" s="1" t="s">
        <v>1733</v>
      </c>
      <c r="E70" s="3">
        <v>81.277777777777771</v>
      </c>
      <c r="F70" s="3">
        <v>5.2444444444444445</v>
      </c>
      <c r="G70" s="3">
        <v>0</v>
      </c>
      <c r="H70" s="3">
        <v>0</v>
      </c>
      <c r="I70" s="3">
        <v>4.9777777777777779</v>
      </c>
      <c r="J70" s="3">
        <v>0</v>
      </c>
      <c r="K70" s="3">
        <v>0</v>
      </c>
      <c r="L70" s="3">
        <v>4.6711111111111112</v>
      </c>
      <c r="M70" s="3">
        <v>10.144444444444444</v>
      </c>
      <c r="N70" s="3">
        <v>0</v>
      </c>
      <c r="O70" s="3">
        <f>SUM(Table2[[#This Row],[Qualified Social Work Staff Hours]:[Other Social Work Staff Hours]])/Table2[[#This Row],[MDS Census]]</f>
        <v>0.12481203007518797</v>
      </c>
      <c r="P70" s="3">
        <v>0</v>
      </c>
      <c r="Q70" s="3">
        <v>37.161111111111111</v>
      </c>
      <c r="R70" s="3">
        <f>SUM(Table2[[#This Row],[Qualified Activities Professional Hours]:[Other Activities Professional Hours]])/Table2[[#This Row],[MDS Census]]</f>
        <v>0.45721120984278885</v>
      </c>
      <c r="S70" s="3">
        <v>3.9672222222222215</v>
      </c>
      <c r="T70" s="3">
        <v>6.9439999999999991</v>
      </c>
      <c r="U70" s="3">
        <v>0</v>
      </c>
      <c r="V70" s="3">
        <f>SUM(Table2[[#This Row],[Occupational Therapist Hours]:[OT Aide Hours]])/Table2[[#This Row],[MDS Census]]</f>
        <v>0.13424606971975392</v>
      </c>
      <c r="W70" s="3">
        <v>3.8698888888888896</v>
      </c>
      <c r="X70" s="3">
        <v>11.427444444444447</v>
      </c>
      <c r="Y70" s="3">
        <v>5.028777777777778</v>
      </c>
      <c r="Z70" s="3">
        <f>SUM(Table2[[#This Row],[Physical Therapist (PT) Hours]:[PT Aide Hours]])/Table2[[#This Row],[MDS Census]]</f>
        <v>0.25008202323991802</v>
      </c>
      <c r="AA70" s="3">
        <v>0</v>
      </c>
      <c r="AB70" s="3">
        <v>0</v>
      </c>
      <c r="AC70" s="3">
        <v>0</v>
      </c>
      <c r="AD70" s="3">
        <v>0</v>
      </c>
      <c r="AE70" s="3">
        <v>0</v>
      </c>
      <c r="AF70" s="3">
        <v>0</v>
      </c>
      <c r="AG70" s="3">
        <v>0</v>
      </c>
      <c r="AH70" s="1" t="s">
        <v>68</v>
      </c>
      <c r="AI70" s="17">
        <v>3</v>
      </c>
      <c r="AJ70" s="1"/>
    </row>
    <row r="71" spans="1:36" x14ac:dyDescent="0.2">
      <c r="A71" s="1" t="s">
        <v>681</v>
      </c>
      <c r="B71" s="1" t="s">
        <v>767</v>
      </c>
      <c r="C71" s="1" t="s">
        <v>1443</v>
      </c>
      <c r="D71" s="1" t="s">
        <v>1727</v>
      </c>
      <c r="E71" s="3">
        <v>191.1</v>
      </c>
      <c r="F71" s="3">
        <v>9.5111111111111111</v>
      </c>
      <c r="G71" s="3">
        <v>0.72222222222222221</v>
      </c>
      <c r="H71" s="3">
        <v>0.8</v>
      </c>
      <c r="I71" s="3">
        <v>6.6527777777777777</v>
      </c>
      <c r="J71" s="3">
        <v>0</v>
      </c>
      <c r="K71" s="3">
        <v>0</v>
      </c>
      <c r="L71" s="3">
        <v>5.1140000000000017</v>
      </c>
      <c r="M71" s="3">
        <v>10.311111111111112</v>
      </c>
      <c r="N71" s="3">
        <v>0</v>
      </c>
      <c r="O71" s="3">
        <f>SUM(Table2[[#This Row],[Qualified Social Work Staff Hours]:[Other Social Work Staff Hours]])/Table2[[#This Row],[MDS Census]]</f>
        <v>5.395662538519682E-2</v>
      </c>
      <c r="P71" s="3">
        <v>5.2444444444444445</v>
      </c>
      <c r="Q71" s="3">
        <v>14.159666666666665</v>
      </c>
      <c r="R71" s="3">
        <f>SUM(Table2[[#This Row],[Qualified Activities Professional Hours]:[Other Activities Professional Hours]])/Table2[[#This Row],[MDS Census]]</f>
        <v>0.10153904296761439</v>
      </c>
      <c r="S71" s="3">
        <v>12.123000000000001</v>
      </c>
      <c r="T71" s="3">
        <v>19.613333333333333</v>
      </c>
      <c r="U71" s="3">
        <v>0</v>
      </c>
      <c r="V71" s="3">
        <f>SUM(Table2[[#This Row],[Occupational Therapist Hours]:[OT Aide Hours]])/Table2[[#This Row],[MDS Census]]</f>
        <v>0.16607186464329324</v>
      </c>
      <c r="W71" s="3">
        <v>17.700666666666667</v>
      </c>
      <c r="X71" s="3">
        <v>16.556222222222218</v>
      </c>
      <c r="Y71" s="3">
        <v>3.6348888888888888</v>
      </c>
      <c r="Z71" s="3">
        <f>SUM(Table2[[#This Row],[Physical Therapist (PT) Hours]:[PT Aide Hours]])/Table2[[#This Row],[MDS Census]]</f>
        <v>0.19828245828245825</v>
      </c>
      <c r="AA71" s="3">
        <v>0</v>
      </c>
      <c r="AB71" s="3">
        <v>1.3777777777777778</v>
      </c>
      <c r="AC71" s="3">
        <v>0</v>
      </c>
      <c r="AD71" s="3">
        <v>0</v>
      </c>
      <c r="AE71" s="3">
        <v>0</v>
      </c>
      <c r="AF71" s="3">
        <v>0</v>
      </c>
      <c r="AG71" s="3">
        <v>0</v>
      </c>
      <c r="AH71" s="1" t="s">
        <v>69</v>
      </c>
      <c r="AI71" s="17">
        <v>3</v>
      </c>
      <c r="AJ71" s="1"/>
    </row>
    <row r="72" spans="1:36" x14ac:dyDescent="0.2">
      <c r="A72" s="1" t="s">
        <v>681</v>
      </c>
      <c r="B72" s="1" t="s">
        <v>768</v>
      </c>
      <c r="C72" s="1" t="s">
        <v>1497</v>
      </c>
      <c r="D72" s="1" t="s">
        <v>1720</v>
      </c>
      <c r="E72" s="3">
        <v>98.5</v>
      </c>
      <c r="F72" s="3">
        <v>5.4222222222222225</v>
      </c>
      <c r="G72" s="3">
        <v>0</v>
      </c>
      <c r="H72" s="3">
        <v>0</v>
      </c>
      <c r="I72" s="3">
        <v>0</v>
      </c>
      <c r="J72" s="3">
        <v>0</v>
      </c>
      <c r="K72" s="3">
        <v>0</v>
      </c>
      <c r="L72" s="3">
        <v>4.5609999999999991</v>
      </c>
      <c r="M72" s="3">
        <v>5.1555555555555559</v>
      </c>
      <c r="N72" s="3">
        <v>4.1966666666666672</v>
      </c>
      <c r="O72" s="3">
        <f>SUM(Table2[[#This Row],[Qualified Social Work Staff Hours]:[Other Social Work Staff Hours]])/Table2[[#This Row],[MDS Census]]</f>
        <v>9.4946418499718008E-2</v>
      </c>
      <c r="P72" s="3">
        <v>5.6888888888888891</v>
      </c>
      <c r="Q72" s="3">
        <v>14.071111111111112</v>
      </c>
      <c r="R72" s="3">
        <f>SUM(Table2[[#This Row],[Qualified Activities Professional Hours]:[Other Activities Professional Hours]])/Table2[[#This Row],[MDS Census]]</f>
        <v>0.20060913705583758</v>
      </c>
      <c r="S72" s="3">
        <v>12.228555555555561</v>
      </c>
      <c r="T72" s="3">
        <v>7.0329999999999995</v>
      </c>
      <c r="U72" s="3">
        <v>0</v>
      </c>
      <c r="V72" s="3">
        <f>SUM(Table2[[#This Row],[Occupational Therapist Hours]:[OT Aide Hours]])/Table2[[#This Row],[MDS Census]]</f>
        <v>0.19554878736604631</v>
      </c>
      <c r="W72" s="3">
        <v>11.380888888888892</v>
      </c>
      <c r="X72" s="3">
        <v>10.303333333333333</v>
      </c>
      <c r="Y72" s="3">
        <v>0</v>
      </c>
      <c r="Z72" s="3">
        <f>SUM(Table2[[#This Row],[Physical Therapist (PT) Hours]:[PT Aide Hours]])/Table2[[#This Row],[MDS Census]]</f>
        <v>0.22014438804286524</v>
      </c>
      <c r="AA72" s="3">
        <v>0</v>
      </c>
      <c r="AB72" s="3">
        <v>0</v>
      </c>
      <c r="AC72" s="3">
        <v>0</v>
      </c>
      <c r="AD72" s="3">
        <v>0</v>
      </c>
      <c r="AE72" s="3">
        <v>0</v>
      </c>
      <c r="AF72" s="3">
        <v>0</v>
      </c>
      <c r="AG72" s="3">
        <v>0</v>
      </c>
      <c r="AH72" s="1" t="s">
        <v>70</v>
      </c>
      <c r="AI72" s="17">
        <v>3</v>
      </c>
      <c r="AJ72" s="1"/>
    </row>
    <row r="73" spans="1:36" x14ac:dyDescent="0.2">
      <c r="A73" s="1" t="s">
        <v>681</v>
      </c>
      <c r="B73" s="1" t="s">
        <v>769</v>
      </c>
      <c r="C73" s="1" t="s">
        <v>1498</v>
      </c>
      <c r="D73" s="1" t="s">
        <v>1709</v>
      </c>
      <c r="E73" s="3">
        <v>58.655555555555559</v>
      </c>
      <c r="F73" s="3">
        <v>8.0111111111111111</v>
      </c>
      <c r="G73" s="3">
        <v>0.35555555555555557</v>
      </c>
      <c r="H73" s="3">
        <v>0.40277777777777779</v>
      </c>
      <c r="I73" s="3">
        <v>2.0944444444444446</v>
      </c>
      <c r="J73" s="3">
        <v>0</v>
      </c>
      <c r="K73" s="3">
        <v>0</v>
      </c>
      <c r="L73" s="3">
        <v>6.0083333333333337</v>
      </c>
      <c r="M73" s="3">
        <v>4.9666666666666668</v>
      </c>
      <c r="N73" s="3">
        <v>0</v>
      </c>
      <c r="O73" s="3">
        <f>SUM(Table2[[#This Row],[Qualified Social Work Staff Hours]:[Other Social Work Staff Hours]])/Table2[[#This Row],[MDS Census]]</f>
        <v>8.4675127865125974E-2</v>
      </c>
      <c r="P73" s="3">
        <v>4.8833333333333337</v>
      </c>
      <c r="Q73" s="3">
        <v>7.0944444444444441</v>
      </c>
      <c r="R73" s="3">
        <f>SUM(Table2[[#This Row],[Qualified Activities Professional Hours]:[Other Activities Professional Hours]])/Table2[[#This Row],[MDS Census]]</f>
        <v>0.20420534192081832</v>
      </c>
      <c r="S73" s="3">
        <v>3.4833333333333334</v>
      </c>
      <c r="T73" s="3">
        <v>0</v>
      </c>
      <c r="U73" s="3">
        <v>5.3916666666666666</v>
      </c>
      <c r="V73" s="3">
        <f>SUM(Table2[[#This Row],[Occupational Therapist Hours]:[OT Aide Hours]])/Table2[[#This Row],[MDS Census]]</f>
        <v>0.15130706573214622</v>
      </c>
      <c r="W73" s="3">
        <v>5.0305555555555559</v>
      </c>
      <c r="X73" s="3">
        <v>0</v>
      </c>
      <c r="Y73" s="3">
        <v>2.6388888888888888</v>
      </c>
      <c r="Z73" s="3">
        <f>SUM(Table2[[#This Row],[Physical Therapist (PT) Hours]:[PT Aide Hours]])/Table2[[#This Row],[MDS Census]]</f>
        <v>0.13075393066868723</v>
      </c>
      <c r="AA73" s="3">
        <v>0</v>
      </c>
      <c r="AB73" s="3">
        <v>0</v>
      </c>
      <c r="AC73" s="3">
        <v>0</v>
      </c>
      <c r="AD73" s="3">
        <v>0</v>
      </c>
      <c r="AE73" s="3">
        <v>0</v>
      </c>
      <c r="AF73" s="3">
        <v>0.25555555555555554</v>
      </c>
      <c r="AG73" s="3">
        <v>0</v>
      </c>
      <c r="AH73" s="1" t="s">
        <v>71</v>
      </c>
      <c r="AI73" s="17">
        <v>3</v>
      </c>
      <c r="AJ73" s="1"/>
    </row>
    <row r="74" spans="1:36" x14ac:dyDescent="0.2">
      <c r="A74" s="1" t="s">
        <v>681</v>
      </c>
      <c r="B74" s="1" t="s">
        <v>770</v>
      </c>
      <c r="C74" s="1" t="s">
        <v>1461</v>
      </c>
      <c r="D74" s="1" t="s">
        <v>1720</v>
      </c>
      <c r="E74" s="3">
        <v>48.87777777777778</v>
      </c>
      <c r="F74" s="3">
        <v>5.2444444444444445</v>
      </c>
      <c r="G74" s="3">
        <v>0.16666666666666666</v>
      </c>
      <c r="H74" s="3">
        <v>0</v>
      </c>
      <c r="I74" s="3">
        <v>5.6833333333333336</v>
      </c>
      <c r="J74" s="3">
        <v>0</v>
      </c>
      <c r="K74" s="3">
        <v>0</v>
      </c>
      <c r="L74" s="3">
        <v>3.8305555555555557</v>
      </c>
      <c r="M74" s="3">
        <v>0</v>
      </c>
      <c r="N74" s="3">
        <v>0</v>
      </c>
      <c r="O74" s="3">
        <f>SUM(Table2[[#This Row],[Qualified Social Work Staff Hours]:[Other Social Work Staff Hours]])/Table2[[#This Row],[MDS Census]]</f>
        <v>0</v>
      </c>
      <c r="P74" s="3">
        <v>0</v>
      </c>
      <c r="Q74" s="3">
        <v>0</v>
      </c>
      <c r="R74" s="3">
        <f>SUM(Table2[[#This Row],[Qualified Activities Professional Hours]:[Other Activities Professional Hours]])/Table2[[#This Row],[MDS Census]]</f>
        <v>0</v>
      </c>
      <c r="S74" s="3">
        <v>3.7416666666666667</v>
      </c>
      <c r="T74" s="3">
        <v>1.9777777777777779</v>
      </c>
      <c r="U74" s="3">
        <v>0</v>
      </c>
      <c r="V74" s="3">
        <f>SUM(Table2[[#This Row],[Occupational Therapist Hours]:[OT Aide Hours]])/Table2[[#This Row],[MDS Census]]</f>
        <v>0.11701523073425779</v>
      </c>
      <c r="W74" s="3">
        <v>5.7888888888888888</v>
      </c>
      <c r="X74" s="3">
        <v>2.5166666666666666</v>
      </c>
      <c r="Y74" s="3">
        <v>0</v>
      </c>
      <c r="Z74" s="3">
        <f>SUM(Table2[[#This Row],[Physical Therapist (PT) Hours]:[PT Aide Hours]])/Table2[[#This Row],[MDS Census]]</f>
        <v>0.1699249829506706</v>
      </c>
      <c r="AA74" s="3">
        <v>0</v>
      </c>
      <c r="AB74" s="3">
        <v>0</v>
      </c>
      <c r="AC74" s="3">
        <v>0</v>
      </c>
      <c r="AD74" s="3">
        <v>0</v>
      </c>
      <c r="AE74" s="3">
        <v>3.5666666666666669</v>
      </c>
      <c r="AF74" s="3">
        <v>66.430555555555557</v>
      </c>
      <c r="AG74" s="3">
        <v>0</v>
      </c>
      <c r="AH74" s="1" t="s">
        <v>72</v>
      </c>
      <c r="AI74" s="17">
        <v>3</v>
      </c>
      <c r="AJ74" s="1"/>
    </row>
    <row r="75" spans="1:36" x14ac:dyDescent="0.2">
      <c r="A75" s="1" t="s">
        <v>681</v>
      </c>
      <c r="B75" s="1" t="s">
        <v>771</v>
      </c>
      <c r="C75" s="1" t="s">
        <v>1499</v>
      </c>
      <c r="D75" s="1" t="s">
        <v>1692</v>
      </c>
      <c r="E75" s="3">
        <v>69.8</v>
      </c>
      <c r="F75" s="3">
        <v>13.286999999999999</v>
      </c>
      <c r="G75" s="3">
        <v>0</v>
      </c>
      <c r="H75" s="3">
        <v>0</v>
      </c>
      <c r="I75" s="3">
        <v>0</v>
      </c>
      <c r="J75" s="3">
        <v>0</v>
      </c>
      <c r="K75" s="3">
        <v>0</v>
      </c>
      <c r="L75" s="3">
        <v>1.9083333333333334</v>
      </c>
      <c r="M75" s="3">
        <v>6.1588888888888871</v>
      </c>
      <c r="N75" s="3">
        <v>0</v>
      </c>
      <c r="O75" s="3">
        <f>SUM(Table2[[#This Row],[Qualified Social Work Staff Hours]:[Other Social Work Staff Hours]])/Table2[[#This Row],[MDS Census]]</f>
        <v>8.8236230499840793E-2</v>
      </c>
      <c r="P75" s="3">
        <v>5.2328888888888896</v>
      </c>
      <c r="Q75" s="3">
        <v>16.004111111111111</v>
      </c>
      <c r="R75" s="3">
        <f>SUM(Table2[[#This Row],[Qualified Activities Professional Hours]:[Other Activities Professional Hours]])/Table2[[#This Row],[MDS Census]]</f>
        <v>0.30425501432664759</v>
      </c>
      <c r="S75" s="3">
        <v>1.7055555555555555</v>
      </c>
      <c r="T75" s="3">
        <v>4.7645555555555559</v>
      </c>
      <c r="U75" s="3">
        <v>0</v>
      </c>
      <c r="V75" s="3">
        <f>SUM(Table2[[#This Row],[Occupational Therapist Hours]:[OT Aide Hours]])/Table2[[#This Row],[MDS Census]]</f>
        <v>9.2695001591849735E-2</v>
      </c>
      <c r="W75" s="3">
        <v>6.5388888888888888</v>
      </c>
      <c r="X75" s="3">
        <v>8.540111111111111</v>
      </c>
      <c r="Y75" s="3">
        <v>0</v>
      </c>
      <c r="Z75" s="3">
        <f>SUM(Table2[[#This Row],[Physical Therapist (PT) Hours]:[PT Aide Hours]])/Table2[[#This Row],[MDS Census]]</f>
        <v>0.21603151862464184</v>
      </c>
      <c r="AA75" s="3">
        <v>0</v>
      </c>
      <c r="AB75" s="3">
        <v>0</v>
      </c>
      <c r="AC75" s="3">
        <v>0</v>
      </c>
      <c r="AD75" s="3">
        <v>0</v>
      </c>
      <c r="AE75" s="3">
        <v>0</v>
      </c>
      <c r="AF75" s="3">
        <v>0</v>
      </c>
      <c r="AG75" s="3">
        <v>0</v>
      </c>
      <c r="AH75" s="1" t="s">
        <v>73</v>
      </c>
      <c r="AI75" s="17">
        <v>3</v>
      </c>
      <c r="AJ75" s="1"/>
    </row>
    <row r="76" spans="1:36" x14ac:dyDescent="0.2">
      <c r="A76" s="1" t="s">
        <v>681</v>
      </c>
      <c r="B76" s="1" t="s">
        <v>772</v>
      </c>
      <c r="C76" s="1" t="s">
        <v>1381</v>
      </c>
      <c r="D76" s="1" t="s">
        <v>1714</v>
      </c>
      <c r="E76" s="3">
        <v>119.52222222222223</v>
      </c>
      <c r="F76" s="3">
        <v>5.5111111111111111</v>
      </c>
      <c r="G76" s="3">
        <v>0</v>
      </c>
      <c r="H76" s="3">
        <v>6.222222222222222E-2</v>
      </c>
      <c r="I76" s="3">
        <v>4.9037777777777789</v>
      </c>
      <c r="J76" s="3">
        <v>0</v>
      </c>
      <c r="K76" s="3">
        <v>0</v>
      </c>
      <c r="L76" s="3">
        <v>4.3850000000000007</v>
      </c>
      <c r="M76" s="3">
        <v>0</v>
      </c>
      <c r="N76" s="3">
        <v>9.0622222222222195</v>
      </c>
      <c r="O76" s="3">
        <f>SUM(Table2[[#This Row],[Qualified Social Work Staff Hours]:[Other Social Work Staff Hours]])/Table2[[#This Row],[MDS Census]]</f>
        <v>7.5820396021195474E-2</v>
      </c>
      <c r="P76" s="3">
        <v>5.2104444444444438</v>
      </c>
      <c r="Q76" s="3">
        <v>9.0545555555555559</v>
      </c>
      <c r="R76" s="3">
        <f>SUM(Table2[[#This Row],[Qualified Activities Professional Hours]:[Other Activities Professional Hours]])/Table2[[#This Row],[MDS Census]]</f>
        <v>0.11935019057358</v>
      </c>
      <c r="S76" s="3">
        <v>5.447111111111111</v>
      </c>
      <c r="T76" s="3">
        <v>5.4602222222222201</v>
      </c>
      <c r="U76" s="3">
        <v>0</v>
      </c>
      <c r="V76" s="3">
        <f>SUM(Table2[[#This Row],[Occupational Therapist Hours]:[OT Aide Hours]])/Table2[[#This Row],[MDS Census]]</f>
        <v>9.1257785627963162E-2</v>
      </c>
      <c r="W76" s="3">
        <v>8.3287777777777769</v>
      </c>
      <c r="X76" s="3">
        <v>5.2141111111111114</v>
      </c>
      <c r="Y76" s="3">
        <v>0</v>
      </c>
      <c r="Z76" s="3">
        <f>SUM(Table2[[#This Row],[Physical Therapist (PT) Hours]:[PT Aide Hours]])/Table2[[#This Row],[MDS Census]]</f>
        <v>0.11330854327414706</v>
      </c>
      <c r="AA76" s="3">
        <v>0</v>
      </c>
      <c r="AB76" s="3">
        <v>0</v>
      </c>
      <c r="AC76" s="3">
        <v>0</v>
      </c>
      <c r="AD76" s="3">
        <v>0</v>
      </c>
      <c r="AE76" s="3">
        <v>0</v>
      </c>
      <c r="AF76" s="3">
        <v>0</v>
      </c>
      <c r="AG76" s="3">
        <v>0</v>
      </c>
      <c r="AH76" s="1" t="s">
        <v>74</v>
      </c>
      <c r="AI76" s="17">
        <v>3</v>
      </c>
      <c r="AJ76" s="1"/>
    </row>
    <row r="77" spans="1:36" x14ac:dyDescent="0.2">
      <c r="A77" s="1" t="s">
        <v>681</v>
      </c>
      <c r="B77" s="1" t="s">
        <v>773</v>
      </c>
      <c r="C77" s="1" t="s">
        <v>1471</v>
      </c>
      <c r="D77" s="1" t="s">
        <v>1716</v>
      </c>
      <c r="E77" s="3">
        <v>92.86666666666666</v>
      </c>
      <c r="F77" s="3">
        <v>5.5111111111111111</v>
      </c>
      <c r="G77" s="3">
        <v>1.0472222222222223</v>
      </c>
      <c r="H77" s="3">
        <v>0.42222222222222222</v>
      </c>
      <c r="I77" s="3">
        <v>5.6305555555555555</v>
      </c>
      <c r="J77" s="3">
        <v>0</v>
      </c>
      <c r="K77" s="3">
        <v>0</v>
      </c>
      <c r="L77" s="3">
        <v>5.8483333333333345</v>
      </c>
      <c r="M77" s="3">
        <v>6.6722222222222225</v>
      </c>
      <c r="N77" s="3">
        <v>0.76388888888888884</v>
      </c>
      <c r="O77" s="3">
        <f>SUM(Table2[[#This Row],[Qualified Social Work Staff Hours]:[Other Social Work Staff Hours]])/Table2[[#This Row],[MDS Census]]</f>
        <v>8.0072983967456338E-2</v>
      </c>
      <c r="P77" s="3">
        <v>5.2472222222222218</v>
      </c>
      <c r="Q77" s="3">
        <v>4.2055555555555557</v>
      </c>
      <c r="R77" s="3">
        <f>SUM(Table2[[#This Row],[Qualified Activities Professional Hours]:[Other Activities Professional Hours]])/Table2[[#This Row],[MDS Census]]</f>
        <v>0.10178870543192152</v>
      </c>
      <c r="S77" s="3">
        <v>10.483888888888888</v>
      </c>
      <c r="T77" s="3">
        <v>10.462777777777777</v>
      </c>
      <c r="U77" s="3">
        <v>0</v>
      </c>
      <c r="V77" s="3">
        <f>SUM(Table2[[#This Row],[Occupational Therapist Hours]:[OT Aide Hours]])/Table2[[#This Row],[MDS Census]]</f>
        <v>0.22555635319454415</v>
      </c>
      <c r="W77" s="3">
        <v>10.366666666666667</v>
      </c>
      <c r="X77" s="3">
        <v>14.968666666666662</v>
      </c>
      <c r="Y77" s="3">
        <v>0</v>
      </c>
      <c r="Z77" s="3">
        <f>SUM(Table2[[#This Row],[Physical Therapist (PT) Hours]:[PT Aide Hours]])/Table2[[#This Row],[MDS Census]]</f>
        <v>0.27281407035175881</v>
      </c>
      <c r="AA77" s="3">
        <v>0</v>
      </c>
      <c r="AB77" s="3">
        <v>0</v>
      </c>
      <c r="AC77" s="3">
        <v>0</v>
      </c>
      <c r="AD77" s="3">
        <v>0</v>
      </c>
      <c r="AE77" s="3">
        <v>0</v>
      </c>
      <c r="AF77" s="3">
        <v>0</v>
      </c>
      <c r="AG77" s="3">
        <v>0</v>
      </c>
      <c r="AH77" s="1" t="s">
        <v>75</v>
      </c>
      <c r="AI77" s="17">
        <v>3</v>
      </c>
      <c r="AJ77" s="1"/>
    </row>
    <row r="78" spans="1:36" x14ac:dyDescent="0.2">
      <c r="A78" s="1" t="s">
        <v>681</v>
      </c>
      <c r="B78" s="1" t="s">
        <v>774</v>
      </c>
      <c r="C78" s="1" t="s">
        <v>1475</v>
      </c>
      <c r="D78" s="1" t="s">
        <v>1709</v>
      </c>
      <c r="E78" s="3">
        <v>74.86666666666666</v>
      </c>
      <c r="F78" s="3">
        <v>5.5111111111111111</v>
      </c>
      <c r="G78" s="3">
        <v>3.3333333333333333E-2</v>
      </c>
      <c r="H78" s="3">
        <v>0.31477777777777777</v>
      </c>
      <c r="I78" s="3">
        <v>2.4055555555555554</v>
      </c>
      <c r="J78" s="3">
        <v>0</v>
      </c>
      <c r="K78" s="3">
        <v>0</v>
      </c>
      <c r="L78" s="3">
        <v>4.9638888888888886</v>
      </c>
      <c r="M78" s="3">
        <v>0</v>
      </c>
      <c r="N78" s="3">
        <v>5.4555555555555557</v>
      </c>
      <c r="O78" s="3">
        <f>SUM(Table2[[#This Row],[Qualified Social Work Staff Hours]:[Other Social Work Staff Hours]])/Table2[[#This Row],[MDS Census]]</f>
        <v>7.2870287919263879E-2</v>
      </c>
      <c r="P78" s="3">
        <v>5.1583333333333332</v>
      </c>
      <c r="Q78" s="3">
        <v>5.0333333333333332</v>
      </c>
      <c r="R78" s="3">
        <f>SUM(Table2[[#This Row],[Qualified Activities Professional Hours]:[Other Activities Professional Hours]])/Table2[[#This Row],[MDS Census]]</f>
        <v>0.13613089937666964</v>
      </c>
      <c r="S78" s="3">
        <v>0</v>
      </c>
      <c r="T78" s="3">
        <v>3.5916666666666668</v>
      </c>
      <c r="U78" s="3">
        <v>0</v>
      </c>
      <c r="V78" s="3">
        <f>SUM(Table2[[#This Row],[Occupational Therapist Hours]:[OT Aide Hours]])/Table2[[#This Row],[MDS Census]]</f>
        <v>4.797417631344613E-2</v>
      </c>
      <c r="W78" s="3">
        <v>5.333333333333333</v>
      </c>
      <c r="X78" s="3">
        <v>5.2888888888888888</v>
      </c>
      <c r="Y78" s="3">
        <v>0</v>
      </c>
      <c r="Z78" s="3">
        <f>SUM(Table2[[#This Row],[Physical Therapist (PT) Hours]:[PT Aide Hours]])/Table2[[#This Row],[MDS Census]]</f>
        <v>0.14188186405461561</v>
      </c>
      <c r="AA78" s="3">
        <v>0</v>
      </c>
      <c r="AB78" s="3">
        <v>0</v>
      </c>
      <c r="AC78" s="3">
        <v>0</v>
      </c>
      <c r="AD78" s="3">
        <v>0</v>
      </c>
      <c r="AE78" s="3">
        <v>0</v>
      </c>
      <c r="AF78" s="3">
        <v>0</v>
      </c>
      <c r="AG78" s="3">
        <v>0</v>
      </c>
      <c r="AH78" s="1" t="s">
        <v>76</v>
      </c>
      <c r="AI78" s="17">
        <v>3</v>
      </c>
      <c r="AJ78" s="1"/>
    </row>
    <row r="79" spans="1:36" x14ac:dyDescent="0.2">
      <c r="A79" s="1" t="s">
        <v>681</v>
      </c>
      <c r="B79" s="1" t="s">
        <v>775</v>
      </c>
      <c r="C79" s="1" t="s">
        <v>1500</v>
      </c>
      <c r="D79" s="1" t="s">
        <v>1709</v>
      </c>
      <c r="E79" s="3">
        <v>110.72222222222223</v>
      </c>
      <c r="F79" s="3">
        <v>10.036111111111111</v>
      </c>
      <c r="G79" s="3">
        <v>0.21388888888888888</v>
      </c>
      <c r="H79" s="3">
        <v>0.40555555555555556</v>
      </c>
      <c r="I79" s="3">
        <v>4.7111111111111112</v>
      </c>
      <c r="J79" s="3">
        <v>0</v>
      </c>
      <c r="K79" s="3">
        <v>0</v>
      </c>
      <c r="L79" s="3">
        <v>5.0007777777777784</v>
      </c>
      <c r="M79" s="3">
        <v>8.5027777777777782</v>
      </c>
      <c r="N79" s="3">
        <v>0</v>
      </c>
      <c r="O79" s="3">
        <f>SUM(Table2[[#This Row],[Qualified Social Work Staff Hours]:[Other Social Work Staff Hours]])/Table2[[#This Row],[MDS Census]]</f>
        <v>7.6793778223783235E-2</v>
      </c>
      <c r="P79" s="3">
        <v>0</v>
      </c>
      <c r="Q79" s="3">
        <v>17.427777777777777</v>
      </c>
      <c r="R79" s="3">
        <f>SUM(Table2[[#This Row],[Qualified Activities Professional Hours]:[Other Activities Professional Hours]])/Table2[[#This Row],[MDS Census]]</f>
        <v>0.1574009031610637</v>
      </c>
      <c r="S79" s="3">
        <v>5.6860000000000017</v>
      </c>
      <c r="T79" s="3">
        <v>6.3713333333333315</v>
      </c>
      <c r="U79" s="3">
        <v>0</v>
      </c>
      <c r="V79" s="3">
        <f>SUM(Table2[[#This Row],[Occupational Therapist Hours]:[OT Aide Hours]])/Table2[[#This Row],[MDS Census]]</f>
        <v>0.10889713998996486</v>
      </c>
      <c r="W79" s="3">
        <v>5.3857777777777764</v>
      </c>
      <c r="X79" s="3">
        <v>10.650666666666666</v>
      </c>
      <c r="Y79" s="3">
        <v>0</v>
      </c>
      <c r="Z79" s="3">
        <f>SUM(Table2[[#This Row],[Physical Therapist (PT) Hours]:[PT Aide Hours]])/Table2[[#This Row],[MDS Census]]</f>
        <v>0.14483492222779726</v>
      </c>
      <c r="AA79" s="3">
        <v>0</v>
      </c>
      <c r="AB79" s="3">
        <v>0</v>
      </c>
      <c r="AC79" s="3">
        <v>0</v>
      </c>
      <c r="AD79" s="3">
        <v>0</v>
      </c>
      <c r="AE79" s="3">
        <v>0</v>
      </c>
      <c r="AF79" s="3">
        <v>47.783333333333331</v>
      </c>
      <c r="AG79" s="3">
        <v>0</v>
      </c>
      <c r="AH79" s="1" t="s">
        <v>77</v>
      </c>
      <c r="AI79" s="17">
        <v>3</v>
      </c>
      <c r="AJ79" s="1"/>
    </row>
    <row r="80" spans="1:36" x14ac:dyDescent="0.2">
      <c r="A80" s="1" t="s">
        <v>681</v>
      </c>
      <c r="B80" s="1" t="s">
        <v>776</v>
      </c>
      <c r="C80" s="1" t="s">
        <v>1381</v>
      </c>
      <c r="D80" s="1" t="s">
        <v>1714</v>
      </c>
      <c r="E80" s="3">
        <v>166.85555555555555</v>
      </c>
      <c r="F80" s="3">
        <v>4.9777777777777779</v>
      </c>
      <c r="G80" s="3">
        <v>0</v>
      </c>
      <c r="H80" s="3">
        <v>0.5444444444444444</v>
      </c>
      <c r="I80" s="3">
        <v>8.8888888888888892E-2</v>
      </c>
      <c r="J80" s="3">
        <v>0</v>
      </c>
      <c r="K80" s="3">
        <v>0</v>
      </c>
      <c r="L80" s="3">
        <v>2.4141111111111111</v>
      </c>
      <c r="M80" s="3">
        <v>14.322000000000001</v>
      </c>
      <c r="N80" s="3">
        <v>0</v>
      </c>
      <c r="O80" s="3">
        <f>SUM(Table2[[#This Row],[Qualified Social Work Staff Hours]:[Other Social Work Staff Hours]])/Table2[[#This Row],[MDS Census]]</f>
        <v>8.5834720649930085E-2</v>
      </c>
      <c r="P80" s="3">
        <v>0</v>
      </c>
      <c r="Q80" s="3">
        <v>0</v>
      </c>
      <c r="R80" s="3">
        <f>SUM(Table2[[#This Row],[Qualified Activities Professional Hours]:[Other Activities Professional Hours]])/Table2[[#This Row],[MDS Census]]</f>
        <v>0</v>
      </c>
      <c r="S80" s="3">
        <v>5.4076666666666666</v>
      </c>
      <c r="T80" s="3">
        <v>12.61377777777777</v>
      </c>
      <c r="U80" s="3">
        <v>0</v>
      </c>
      <c r="V80" s="3">
        <f>SUM(Table2[[#This Row],[Occupational Therapist Hours]:[OT Aide Hours]])/Table2[[#This Row],[MDS Census]]</f>
        <v>0.10800625957248447</v>
      </c>
      <c r="W80" s="3">
        <v>5.0172222222222214</v>
      </c>
      <c r="X80" s="3">
        <v>8.5093333333333323</v>
      </c>
      <c r="Y80" s="3">
        <v>0</v>
      </c>
      <c r="Z80" s="3">
        <f>SUM(Table2[[#This Row],[Physical Therapist (PT) Hours]:[PT Aide Hours]])/Table2[[#This Row],[MDS Census]]</f>
        <v>8.1067456882200156E-2</v>
      </c>
      <c r="AA80" s="3">
        <v>0</v>
      </c>
      <c r="AB80" s="3">
        <v>35.491666666666667</v>
      </c>
      <c r="AC80" s="3">
        <v>0</v>
      </c>
      <c r="AD80" s="3">
        <v>0</v>
      </c>
      <c r="AE80" s="3">
        <v>0</v>
      </c>
      <c r="AF80" s="3">
        <v>6.5423333333333336</v>
      </c>
      <c r="AG80" s="3">
        <v>0</v>
      </c>
      <c r="AH80" s="1" t="s">
        <v>78</v>
      </c>
      <c r="AI80" s="17">
        <v>3</v>
      </c>
      <c r="AJ80" s="1"/>
    </row>
    <row r="81" spans="1:36" x14ac:dyDescent="0.2">
      <c r="A81" s="1" t="s">
        <v>681</v>
      </c>
      <c r="B81" s="1" t="s">
        <v>777</v>
      </c>
      <c r="C81" s="1" t="s">
        <v>1471</v>
      </c>
      <c r="D81" s="1" t="s">
        <v>1716</v>
      </c>
      <c r="E81" s="3">
        <v>90.455555555555549</v>
      </c>
      <c r="F81" s="3">
        <v>5.0222222222222221</v>
      </c>
      <c r="G81" s="3">
        <v>0</v>
      </c>
      <c r="H81" s="3">
        <v>0</v>
      </c>
      <c r="I81" s="3">
        <v>5.4331111111111117</v>
      </c>
      <c r="J81" s="3">
        <v>0</v>
      </c>
      <c r="K81" s="3">
        <v>0</v>
      </c>
      <c r="L81" s="3">
        <v>5.947222222222222</v>
      </c>
      <c r="M81" s="3">
        <v>10.759888888888892</v>
      </c>
      <c r="N81" s="3">
        <v>0</v>
      </c>
      <c r="O81" s="3">
        <f>SUM(Table2[[#This Row],[Qualified Social Work Staff Hours]:[Other Social Work Staff Hours]])/Table2[[#This Row],[MDS Census]]</f>
        <v>0.11895221717233759</v>
      </c>
      <c r="P81" s="3">
        <v>5.4833333333333334</v>
      </c>
      <c r="Q81" s="3">
        <v>30.331111111111102</v>
      </c>
      <c r="R81" s="3">
        <f>SUM(Table2[[#This Row],[Qualified Activities Professional Hours]:[Other Activities Professional Hours]])/Table2[[#This Row],[MDS Census]]</f>
        <v>0.39593416042255242</v>
      </c>
      <c r="S81" s="3">
        <v>5.1111111111111107</v>
      </c>
      <c r="T81" s="3">
        <v>6.0805555555555557</v>
      </c>
      <c r="U81" s="3">
        <v>0</v>
      </c>
      <c r="V81" s="3">
        <f>SUM(Table2[[#This Row],[Occupational Therapist Hours]:[OT Aide Hours]])/Table2[[#This Row],[MDS Census]]</f>
        <v>0.12372558653728044</v>
      </c>
      <c r="W81" s="3">
        <v>5.5611111111111109</v>
      </c>
      <c r="X81" s="3">
        <v>9.3388888888888886</v>
      </c>
      <c r="Y81" s="3">
        <v>0</v>
      </c>
      <c r="Z81" s="3">
        <f>SUM(Table2[[#This Row],[Physical Therapist (PT) Hours]:[PT Aide Hours]])/Table2[[#This Row],[MDS Census]]</f>
        <v>0.16472177865127133</v>
      </c>
      <c r="AA81" s="3">
        <v>0</v>
      </c>
      <c r="AB81" s="3">
        <v>0</v>
      </c>
      <c r="AC81" s="3">
        <v>0</v>
      </c>
      <c r="AD81" s="3">
        <v>11.310888888888888</v>
      </c>
      <c r="AE81" s="3">
        <v>0</v>
      </c>
      <c r="AF81" s="3">
        <v>4.8083333333333336</v>
      </c>
      <c r="AG81" s="3">
        <v>0</v>
      </c>
      <c r="AH81" s="1" t="s">
        <v>79</v>
      </c>
      <c r="AI81" s="17">
        <v>3</v>
      </c>
      <c r="AJ81" s="1"/>
    </row>
    <row r="82" spans="1:36" x14ac:dyDescent="0.2">
      <c r="A82" s="1" t="s">
        <v>681</v>
      </c>
      <c r="B82" s="1" t="s">
        <v>778</v>
      </c>
      <c r="C82" s="1" t="s">
        <v>1501</v>
      </c>
      <c r="D82" s="1" t="s">
        <v>1734</v>
      </c>
      <c r="E82" s="3">
        <v>69.233333333333334</v>
      </c>
      <c r="F82" s="3">
        <v>5.5111111111111111</v>
      </c>
      <c r="G82" s="3">
        <v>3.3333333333333333E-2</v>
      </c>
      <c r="H82" s="3">
        <v>0.60277777777777775</v>
      </c>
      <c r="I82" s="3">
        <v>4.4444444444444446</v>
      </c>
      <c r="J82" s="3">
        <v>0</v>
      </c>
      <c r="K82" s="3">
        <v>0</v>
      </c>
      <c r="L82" s="3">
        <v>5.5636666666666663</v>
      </c>
      <c r="M82" s="3">
        <v>5.4638888888888886</v>
      </c>
      <c r="N82" s="3">
        <v>5.041666666666667</v>
      </c>
      <c r="O82" s="3">
        <f>SUM(Table2[[#This Row],[Qualified Social Work Staff Hours]:[Other Social Work Staff Hours]])/Table2[[#This Row],[MDS Census]]</f>
        <v>0.15174129353233831</v>
      </c>
      <c r="P82" s="3">
        <v>5.7972222222222225</v>
      </c>
      <c r="Q82" s="3">
        <v>2.3361111111111112</v>
      </c>
      <c r="R82" s="3">
        <f>SUM(Table2[[#This Row],[Qualified Activities Professional Hours]:[Other Activities Professional Hours]])/Table2[[#This Row],[MDS Census]]</f>
        <v>0.11747713047664901</v>
      </c>
      <c r="S82" s="3">
        <v>5.3852222222222226</v>
      </c>
      <c r="T82" s="3">
        <v>12.683</v>
      </c>
      <c r="U82" s="3">
        <v>0</v>
      </c>
      <c r="V82" s="3">
        <f>SUM(Table2[[#This Row],[Occupational Therapist Hours]:[OT Aide Hours]])/Table2[[#This Row],[MDS Census]]</f>
        <v>0.26097576632964209</v>
      </c>
      <c r="W82" s="3">
        <v>5.8472222222222223</v>
      </c>
      <c r="X82" s="3">
        <v>10.04211111111111</v>
      </c>
      <c r="Y82" s="3">
        <v>0</v>
      </c>
      <c r="Z82" s="3">
        <f>SUM(Table2[[#This Row],[Physical Therapist (PT) Hours]:[PT Aide Hours]])/Table2[[#This Row],[MDS Census]]</f>
        <v>0.22950409244102069</v>
      </c>
      <c r="AA82" s="3">
        <v>0</v>
      </c>
      <c r="AB82" s="3">
        <v>0</v>
      </c>
      <c r="AC82" s="3">
        <v>0</v>
      </c>
      <c r="AD82" s="3">
        <v>0</v>
      </c>
      <c r="AE82" s="3">
        <v>0</v>
      </c>
      <c r="AF82" s="3">
        <v>0</v>
      </c>
      <c r="AG82" s="3">
        <v>0</v>
      </c>
      <c r="AH82" s="1" t="s">
        <v>80</v>
      </c>
      <c r="AI82" s="17">
        <v>3</v>
      </c>
      <c r="AJ82" s="1"/>
    </row>
    <row r="83" spans="1:36" x14ac:dyDescent="0.2">
      <c r="A83" s="1" t="s">
        <v>681</v>
      </c>
      <c r="B83" s="1" t="s">
        <v>779</v>
      </c>
      <c r="C83" s="1" t="s">
        <v>1502</v>
      </c>
      <c r="D83" s="1" t="s">
        <v>1720</v>
      </c>
      <c r="E83" s="3">
        <v>76.177777777777777</v>
      </c>
      <c r="F83" s="3">
        <v>5.6888888888888891</v>
      </c>
      <c r="G83" s="3">
        <v>0</v>
      </c>
      <c r="H83" s="3">
        <v>0</v>
      </c>
      <c r="I83" s="3">
        <v>0</v>
      </c>
      <c r="J83" s="3">
        <v>0</v>
      </c>
      <c r="K83" s="3">
        <v>0</v>
      </c>
      <c r="L83" s="3">
        <v>3.4495555555555542</v>
      </c>
      <c r="M83" s="3">
        <v>5.5111111111111111</v>
      </c>
      <c r="N83" s="3">
        <v>0</v>
      </c>
      <c r="O83" s="3">
        <f>SUM(Table2[[#This Row],[Qualified Social Work Staff Hours]:[Other Social Work Staff Hours]])/Table2[[#This Row],[MDS Census]]</f>
        <v>7.2345390898483075E-2</v>
      </c>
      <c r="P83" s="3">
        <v>5.69</v>
      </c>
      <c r="Q83" s="3">
        <v>8.0422222222222199</v>
      </c>
      <c r="R83" s="3">
        <f>SUM(Table2[[#This Row],[Qualified Activities Professional Hours]:[Other Activities Professional Hours]])/Table2[[#This Row],[MDS Census]]</f>
        <v>0.18026546091015166</v>
      </c>
      <c r="S83" s="3">
        <v>4.8315555555555569</v>
      </c>
      <c r="T83" s="3">
        <v>5.2685555555555554</v>
      </c>
      <c r="U83" s="3">
        <v>0</v>
      </c>
      <c r="V83" s="3">
        <f>SUM(Table2[[#This Row],[Occupational Therapist Hours]:[OT Aide Hours]])/Table2[[#This Row],[MDS Census]]</f>
        <v>0.1325860560093349</v>
      </c>
      <c r="W83" s="3">
        <v>10.700111111111109</v>
      </c>
      <c r="X83" s="3">
        <v>9.3378888888888891</v>
      </c>
      <c r="Y83" s="3">
        <v>0.83900000000000008</v>
      </c>
      <c r="Z83" s="3">
        <f>SUM(Table2[[#This Row],[Physical Therapist (PT) Hours]:[PT Aide Hours]])/Table2[[#This Row],[MDS Census]]</f>
        <v>0.27405630105017498</v>
      </c>
      <c r="AA83" s="3">
        <v>0</v>
      </c>
      <c r="AB83" s="3">
        <v>0</v>
      </c>
      <c r="AC83" s="3">
        <v>0</v>
      </c>
      <c r="AD83" s="3">
        <v>0</v>
      </c>
      <c r="AE83" s="3">
        <v>0</v>
      </c>
      <c r="AF83" s="3">
        <v>0</v>
      </c>
      <c r="AG83" s="3">
        <v>0</v>
      </c>
      <c r="AH83" s="1" t="s">
        <v>81</v>
      </c>
      <c r="AI83" s="17">
        <v>3</v>
      </c>
      <c r="AJ83" s="1"/>
    </row>
    <row r="84" spans="1:36" x14ac:dyDescent="0.2">
      <c r="A84" s="1" t="s">
        <v>681</v>
      </c>
      <c r="B84" s="1" t="s">
        <v>780</v>
      </c>
      <c r="C84" s="1" t="s">
        <v>1403</v>
      </c>
      <c r="D84" s="1" t="s">
        <v>1735</v>
      </c>
      <c r="E84" s="3">
        <v>54.255555555555553</v>
      </c>
      <c r="F84" s="3">
        <v>5.1555555555555559</v>
      </c>
      <c r="G84" s="3">
        <v>6.1111111111111109E-2</v>
      </c>
      <c r="H84" s="3">
        <v>3.111111111111111E-2</v>
      </c>
      <c r="I84" s="3">
        <v>1.9101111111111111</v>
      </c>
      <c r="J84" s="3">
        <v>0</v>
      </c>
      <c r="K84" s="3">
        <v>0</v>
      </c>
      <c r="L84" s="3">
        <v>6.1744444444444451</v>
      </c>
      <c r="M84" s="3">
        <v>0</v>
      </c>
      <c r="N84" s="3">
        <v>4.8995555555555557</v>
      </c>
      <c r="O84" s="3">
        <f>SUM(Table2[[#This Row],[Qualified Social Work Staff Hours]:[Other Social Work Staff Hours]])/Table2[[#This Row],[MDS Census]]</f>
        <v>9.0305140282613147E-2</v>
      </c>
      <c r="P84" s="3">
        <v>5.4861111111111098</v>
      </c>
      <c r="Q84" s="3">
        <v>5.7426666666666657</v>
      </c>
      <c r="R84" s="3">
        <f>SUM(Table2[[#This Row],[Qualified Activities Professional Hours]:[Other Activities Professional Hours]])/Table2[[#This Row],[MDS Census]]</f>
        <v>0.20696088470202742</v>
      </c>
      <c r="S84" s="3">
        <v>4.9991111111111124</v>
      </c>
      <c r="T84" s="3">
        <v>3.7585555555555574</v>
      </c>
      <c r="U84" s="3">
        <v>0</v>
      </c>
      <c r="V84" s="3">
        <f>SUM(Table2[[#This Row],[Occupational Therapist Hours]:[OT Aide Hours]])/Table2[[#This Row],[MDS Census]]</f>
        <v>0.16141511365963551</v>
      </c>
      <c r="W84" s="3">
        <v>4.8646666666666665</v>
      </c>
      <c r="X84" s="3">
        <v>4.9638888888888877</v>
      </c>
      <c r="Y84" s="3">
        <v>0</v>
      </c>
      <c r="Z84" s="3">
        <f>SUM(Table2[[#This Row],[Physical Therapist (PT) Hours]:[PT Aide Hours]])/Table2[[#This Row],[MDS Census]]</f>
        <v>0.18115297972557851</v>
      </c>
      <c r="AA84" s="3">
        <v>0</v>
      </c>
      <c r="AB84" s="3">
        <v>0</v>
      </c>
      <c r="AC84" s="3">
        <v>0</v>
      </c>
      <c r="AD84" s="3">
        <v>0</v>
      </c>
      <c r="AE84" s="3">
        <v>0</v>
      </c>
      <c r="AF84" s="3">
        <v>0</v>
      </c>
      <c r="AG84" s="3">
        <v>0</v>
      </c>
      <c r="AH84" s="1" t="s">
        <v>82</v>
      </c>
      <c r="AI84" s="17">
        <v>3</v>
      </c>
      <c r="AJ84" s="1"/>
    </row>
    <row r="85" spans="1:36" x14ac:dyDescent="0.2">
      <c r="A85" s="1" t="s">
        <v>681</v>
      </c>
      <c r="B85" s="1" t="s">
        <v>781</v>
      </c>
      <c r="C85" s="1" t="s">
        <v>1487</v>
      </c>
      <c r="D85" s="1" t="s">
        <v>1708</v>
      </c>
      <c r="E85" s="3">
        <v>184.12222222222223</v>
      </c>
      <c r="F85" s="3">
        <v>4.7111111111111112</v>
      </c>
      <c r="G85" s="3">
        <v>1.0666666666666667</v>
      </c>
      <c r="H85" s="3">
        <v>0.26666666666666666</v>
      </c>
      <c r="I85" s="3">
        <v>4.3416666666666668</v>
      </c>
      <c r="J85" s="3">
        <v>0</v>
      </c>
      <c r="K85" s="3">
        <v>10.6</v>
      </c>
      <c r="L85" s="3">
        <v>14.680555555555555</v>
      </c>
      <c r="M85" s="3">
        <v>5.4222222222222225</v>
      </c>
      <c r="N85" s="3">
        <v>5.0694444444444446</v>
      </c>
      <c r="O85" s="3">
        <f>SUM(Table2[[#This Row],[Qualified Social Work Staff Hours]:[Other Social Work Staff Hours]])/Table2[[#This Row],[MDS Census]]</f>
        <v>5.6982077122684209E-2</v>
      </c>
      <c r="P85" s="3">
        <v>4.8888888888888893</v>
      </c>
      <c r="Q85" s="3">
        <v>16.925000000000001</v>
      </c>
      <c r="R85" s="3">
        <f>SUM(Table2[[#This Row],[Qualified Activities Professional Hours]:[Other Activities Professional Hours]])/Table2[[#This Row],[MDS Census]]</f>
        <v>0.1184750467684509</v>
      </c>
      <c r="S85" s="3">
        <v>15.824999999999999</v>
      </c>
      <c r="T85" s="3">
        <v>16.263888888888889</v>
      </c>
      <c r="U85" s="3">
        <v>0</v>
      </c>
      <c r="V85" s="3">
        <f>SUM(Table2[[#This Row],[Occupational Therapist Hours]:[OT Aide Hours]])/Table2[[#This Row],[MDS Census]]</f>
        <v>0.17428036931989618</v>
      </c>
      <c r="W85" s="3">
        <v>10.03888888888889</v>
      </c>
      <c r="X85" s="3">
        <v>10.71111111111111</v>
      </c>
      <c r="Y85" s="3">
        <v>0</v>
      </c>
      <c r="Z85" s="3">
        <f>SUM(Table2[[#This Row],[Physical Therapist (PT) Hours]:[PT Aide Hours]])/Table2[[#This Row],[MDS Census]]</f>
        <v>0.1126968800917265</v>
      </c>
      <c r="AA85" s="3">
        <v>0</v>
      </c>
      <c r="AB85" s="3">
        <v>0</v>
      </c>
      <c r="AC85" s="3">
        <v>0</v>
      </c>
      <c r="AD85" s="3">
        <v>0</v>
      </c>
      <c r="AE85" s="3">
        <v>0</v>
      </c>
      <c r="AF85" s="3">
        <v>5.6888888888888891</v>
      </c>
      <c r="AG85" s="3">
        <v>0</v>
      </c>
      <c r="AH85" s="1" t="s">
        <v>83</v>
      </c>
      <c r="AI85" s="17">
        <v>3</v>
      </c>
      <c r="AJ85" s="1"/>
    </row>
    <row r="86" spans="1:36" x14ac:dyDescent="0.2">
      <c r="A86" s="1" t="s">
        <v>681</v>
      </c>
      <c r="B86" s="1" t="s">
        <v>782</v>
      </c>
      <c r="C86" s="1" t="s">
        <v>1381</v>
      </c>
      <c r="D86" s="1" t="s">
        <v>1714</v>
      </c>
      <c r="E86" s="3">
        <v>74.977777777777774</v>
      </c>
      <c r="F86" s="3">
        <v>4.7111111111111112</v>
      </c>
      <c r="G86" s="3">
        <v>0.51911111111111052</v>
      </c>
      <c r="H86" s="3">
        <v>0.43388888888888894</v>
      </c>
      <c r="I86" s="3">
        <v>1.6333333333333333</v>
      </c>
      <c r="J86" s="3">
        <v>0</v>
      </c>
      <c r="K86" s="3">
        <v>0</v>
      </c>
      <c r="L86" s="3">
        <v>1.3037777777777779</v>
      </c>
      <c r="M86" s="3">
        <v>5.7889999999999997</v>
      </c>
      <c r="N86" s="3">
        <v>0</v>
      </c>
      <c r="O86" s="3">
        <f>SUM(Table2[[#This Row],[Qualified Social Work Staff Hours]:[Other Social Work Staff Hours]])/Table2[[#This Row],[MDS Census]]</f>
        <v>7.7209543568464725E-2</v>
      </c>
      <c r="P86" s="3">
        <v>0</v>
      </c>
      <c r="Q86" s="3">
        <v>10.128666666666668</v>
      </c>
      <c r="R86" s="3">
        <f>SUM(Table2[[#This Row],[Qualified Activities Professional Hours]:[Other Activities Professional Hours]])/Table2[[#This Row],[MDS Census]]</f>
        <v>0.13508891523414346</v>
      </c>
      <c r="S86" s="3">
        <v>3.7869999999999986</v>
      </c>
      <c r="T86" s="3">
        <v>3.569555555555556</v>
      </c>
      <c r="U86" s="3">
        <v>0</v>
      </c>
      <c r="V86" s="3">
        <f>SUM(Table2[[#This Row],[Occupational Therapist Hours]:[OT Aide Hours]])/Table2[[#This Row],[MDS Census]]</f>
        <v>9.8116478956727912E-2</v>
      </c>
      <c r="W86" s="3">
        <v>5.5111111111111111</v>
      </c>
      <c r="X86" s="3">
        <v>3.7572222222222211</v>
      </c>
      <c r="Y86" s="3">
        <v>0</v>
      </c>
      <c r="Z86" s="3">
        <f>SUM(Table2[[#This Row],[Physical Therapist (PT) Hours]:[PT Aide Hours]])/Table2[[#This Row],[MDS Census]]</f>
        <v>0.12361440426793123</v>
      </c>
      <c r="AA86" s="3">
        <v>0</v>
      </c>
      <c r="AB86" s="3">
        <v>4.5289999999999999</v>
      </c>
      <c r="AC86" s="3">
        <v>0</v>
      </c>
      <c r="AD86" s="3">
        <v>0</v>
      </c>
      <c r="AE86" s="3">
        <v>0</v>
      </c>
      <c r="AF86" s="3">
        <v>0</v>
      </c>
      <c r="AG86" s="3">
        <v>0</v>
      </c>
      <c r="AH86" s="1" t="s">
        <v>84</v>
      </c>
      <c r="AI86" s="17">
        <v>3</v>
      </c>
      <c r="AJ86" s="1"/>
    </row>
    <row r="87" spans="1:36" x14ac:dyDescent="0.2">
      <c r="A87" s="1" t="s">
        <v>681</v>
      </c>
      <c r="B87" s="1" t="s">
        <v>783</v>
      </c>
      <c r="C87" s="1" t="s">
        <v>1503</v>
      </c>
      <c r="D87" s="1" t="s">
        <v>1729</v>
      </c>
      <c r="E87" s="3">
        <v>145.6</v>
      </c>
      <c r="F87" s="3">
        <v>5.6888888888888891</v>
      </c>
      <c r="G87" s="3">
        <v>3.3333333333333333E-2</v>
      </c>
      <c r="H87" s="3">
        <v>0.60366666666666668</v>
      </c>
      <c r="I87" s="3">
        <v>5.572222222222222</v>
      </c>
      <c r="J87" s="3">
        <v>0</v>
      </c>
      <c r="K87" s="3">
        <v>0</v>
      </c>
      <c r="L87" s="3">
        <v>4.2222222222222223</v>
      </c>
      <c r="M87" s="3">
        <v>0</v>
      </c>
      <c r="N87" s="3">
        <v>7.6888888888888891</v>
      </c>
      <c r="O87" s="3">
        <f>SUM(Table2[[#This Row],[Qualified Social Work Staff Hours]:[Other Social Work Staff Hours]])/Table2[[#This Row],[MDS Census]]</f>
        <v>5.2808302808302815E-2</v>
      </c>
      <c r="P87" s="3">
        <v>3.9333333333333331</v>
      </c>
      <c r="Q87" s="3">
        <v>17.125</v>
      </c>
      <c r="R87" s="3">
        <f>SUM(Table2[[#This Row],[Qualified Activities Professional Hours]:[Other Activities Professional Hours]])/Table2[[#This Row],[MDS Census]]</f>
        <v>0.14463141025641027</v>
      </c>
      <c r="S87" s="3">
        <v>5.0972222222222223</v>
      </c>
      <c r="T87" s="3">
        <v>5.302777777777778</v>
      </c>
      <c r="U87" s="3">
        <v>0</v>
      </c>
      <c r="V87" s="3">
        <f>SUM(Table2[[#This Row],[Occupational Therapist Hours]:[OT Aide Hours]])/Table2[[#This Row],[MDS Census]]</f>
        <v>7.1428571428571438E-2</v>
      </c>
      <c r="W87" s="3">
        <v>5.3166666666666664</v>
      </c>
      <c r="X87" s="3">
        <v>5.1027777777777779</v>
      </c>
      <c r="Y87" s="3">
        <v>0</v>
      </c>
      <c r="Z87" s="3">
        <f>SUM(Table2[[#This Row],[Physical Therapist (PT) Hours]:[PT Aide Hours]])/Table2[[#This Row],[MDS Census]]</f>
        <v>7.1562118437118433E-2</v>
      </c>
      <c r="AA87" s="3">
        <v>0</v>
      </c>
      <c r="AB87" s="3">
        <v>0</v>
      </c>
      <c r="AC87" s="3">
        <v>0</v>
      </c>
      <c r="AD87" s="3">
        <v>0</v>
      </c>
      <c r="AE87" s="3">
        <v>0</v>
      </c>
      <c r="AF87" s="3">
        <v>0</v>
      </c>
      <c r="AG87" s="3">
        <v>0</v>
      </c>
      <c r="AH87" s="1" t="s">
        <v>85</v>
      </c>
      <c r="AI87" s="17">
        <v>3</v>
      </c>
      <c r="AJ87" s="1"/>
    </row>
    <row r="88" spans="1:36" x14ac:dyDescent="0.2">
      <c r="A88" s="1" t="s">
        <v>681</v>
      </c>
      <c r="B88" s="1" t="s">
        <v>784</v>
      </c>
      <c r="C88" s="1" t="s">
        <v>1504</v>
      </c>
      <c r="D88" s="1" t="s">
        <v>1688</v>
      </c>
      <c r="E88" s="3">
        <v>73.788888888888891</v>
      </c>
      <c r="F88" s="3">
        <v>4.8888888888888893</v>
      </c>
      <c r="G88" s="3">
        <v>0</v>
      </c>
      <c r="H88" s="3">
        <v>0</v>
      </c>
      <c r="I88" s="3">
        <v>0</v>
      </c>
      <c r="J88" s="3">
        <v>0</v>
      </c>
      <c r="K88" s="3">
        <v>0</v>
      </c>
      <c r="L88" s="3">
        <v>0.93055555555555569</v>
      </c>
      <c r="M88" s="3">
        <v>5.333333333333333</v>
      </c>
      <c r="N88" s="3">
        <v>0</v>
      </c>
      <c r="O88" s="3">
        <f>SUM(Table2[[#This Row],[Qualified Social Work Staff Hours]:[Other Social Work Staff Hours]])/Table2[[#This Row],[MDS Census]]</f>
        <v>7.2278271344677E-2</v>
      </c>
      <c r="P88" s="3">
        <v>10.291666666666666</v>
      </c>
      <c r="Q88" s="3">
        <v>3.4388888888888891</v>
      </c>
      <c r="R88" s="3">
        <f>SUM(Table2[[#This Row],[Qualified Activities Professional Hours]:[Other Activities Professional Hours]])/Table2[[#This Row],[MDS Census]]</f>
        <v>0.18607890377955125</v>
      </c>
      <c r="S88" s="3">
        <v>8.1068888888888875</v>
      </c>
      <c r="T88" s="3">
        <v>1.0325555555555557</v>
      </c>
      <c r="U88" s="3">
        <v>0</v>
      </c>
      <c r="V88" s="3">
        <f>SUM(Table2[[#This Row],[Occupational Therapist Hours]:[OT Aide Hours]])/Table2[[#This Row],[MDS Census]]</f>
        <v>0.1238593585303418</v>
      </c>
      <c r="W88" s="3">
        <v>6.0831111111111102</v>
      </c>
      <c r="X88" s="3">
        <v>4.5731111111111131</v>
      </c>
      <c r="Y88" s="3">
        <v>1.5406666666666666</v>
      </c>
      <c r="Z88" s="3">
        <f>SUM(Table2[[#This Row],[Physical Therapist (PT) Hours]:[PT Aide Hours]])/Table2[[#This Row],[MDS Census]]</f>
        <v>0.16529438337599758</v>
      </c>
      <c r="AA88" s="3">
        <v>0</v>
      </c>
      <c r="AB88" s="3">
        <v>0</v>
      </c>
      <c r="AC88" s="3">
        <v>0</v>
      </c>
      <c r="AD88" s="3">
        <v>0</v>
      </c>
      <c r="AE88" s="3">
        <v>0</v>
      </c>
      <c r="AF88" s="3">
        <v>0</v>
      </c>
      <c r="AG88" s="3">
        <v>0</v>
      </c>
      <c r="AH88" s="1" t="s">
        <v>86</v>
      </c>
      <c r="AI88" s="17">
        <v>3</v>
      </c>
      <c r="AJ88" s="1"/>
    </row>
    <row r="89" spans="1:36" x14ac:dyDescent="0.2">
      <c r="A89" s="1" t="s">
        <v>681</v>
      </c>
      <c r="B89" s="1" t="s">
        <v>785</v>
      </c>
      <c r="C89" s="1" t="s">
        <v>1505</v>
      </c>
      <c r="D89" s="1" t="s">
        <v>1736</v>
      </c>
      <c r="E89" s="3">
        <v>28.155555555555555</v>
      </c>
      <c r="F89" s="3">
        <v>0.71111111111111114</v>
      </c>
      <c r="G89" s="3">
        <v>0.13055555555555556</v>
      </c>
      <c r="H89" s="3">
        <v>0.91111111111111109</v>
      </c>
      <c r="I89" s="3">
        <v>8.4888888888888889</v>
      </c>
      <c r="J89" s="3">
        <v>0.5444444444444444</v>
      </c>
      <c r="K89" s="3">
        <v>0</v>
      </c>
      <c r="L89" s="3">
        <v>1.2189999999999992</v>
      </c>
      <c r="M89" s="3">
        <v>2.911111111111111</v>
      </c>
      <c r="N89" s="3">
        <v>2.5011111111111108</v>
      </c>
      <c r="O89" s="3">
        <f>SUM(Table2[[#This Row],[Qualified Social Work Staff Hours]:[Other Social Work Staff Hours]])/Table2[[#This Row],[MDS Census]]</f>
        <v>0.19222573007103394</v>
      </c>
      <c r="P89" s="3">
        <v>0</v>
      </c>
      <c r="Q89" s="3">
        <v>14.966666666666672</v>
      </c>
      <c r="R89" s="3">
        <f>SUM(Table2[[#This Row],[Qualified Activities Professional Hours]:[Other Activities Professional Hours]])/Table2[[#This Row],[MDS Census]]</f>
        <v>0.53157063930544612</v>
      </c>
      <c r="S89" s="3">
        <v>0.40211111111111103</v>
      </c>
      <c r="T89" s="3">
        <v>1.5684444444444441</v>
      </c>
      <c r="U89" s="3">
        <v>0</v>
      </c>
      <c r="V89" s="3">
        <f>SUM(Table2[[#This Row],[Occupational Therapist Hours]:[OT Aide Hours]])/Table2[[#This Row],[MDS Census]]</f>
        <v>6.9988161010260452E-2</v>
      </c>
      <c r="W89" s="3">
        <v>1.5959999999999999</v>
      </c>
      <c r="X89" s="3">
        <v>0</v>
      </c>
      <c r="Y89" s="3">
        <v>0</v>
      </c>
      <c r="Z89" s="3">
        <f>SUM(Table2[[#This Row],[Physical Therapist (PT) Hours]:[PT Aide Hours]])/Table2[[#This Row],[MDS Census]]</f>
        <v>5.6685082872928172E-2</v>
      </c>
      <c r="AA89" s="3">
        <v>0</v>
      </c>
      <c r="AB89" s="3">
        <v>0</v>
      </c>
      <c r="AC89" s="3">
        <v>0</v>
      </c>
      <c r="AD89" s="3">
        <v>0</v>
      </c>
      <c r="AE89" s="3">
        <v>0</v>
      </c>
      <c r="AF89" s="3">
        <v>0</v>
      </c>
      <c r="AG89" s="3">
        <v>0.1</v>
      </c>
      <c r="AH89" s="1" t="s">
        <v>87</v>
      </c>
      <c r="AI89" s="17">
        <v>3</v>
      </c>
      <c r="AJ89" s="1"/>
    </row>
    <row r="90" spans="1:36" x14ac:dyDescent="0.2">
      <c r="A90" s="1" t="s">
        <v>681</v>
      </c>
      <c r="B90" s="1" t="s">
        <v>786</v>
      </c>
      <c r="C90" s="1" t="s">
        <v>1445</v>
      </c>
      <c r="D90" s="1" t="s">
        <v>1707</v>
      </c>
      <c r="E90" s="3">
        <v>87.655555555555551</v>
      </c>
      <c r="F90" s="3">
        <v>5.5111111111111111</v>
      </c>
      <c r="G90" s="3">
        <v>0.14444444444444443</v>
      </c>
      <c r="H90" s="3">
        <v>0.35555555555555557</v>
      </c>
      <c r="I90" s="3">
        <v>2.5777777777777779</v>
      </c>
      <c r="J90" s="3">
        <v>0</v>
      </c>
      <c r="K90" s="3">
        <v>0</v>
      </c>
      <c r="L90" s="3">
        <v>4.9927777777777784</v>
      </c>
      <c r="M90" s="3">
        <v>4.9777777777777779</v>
      </c>
      <c r="N90" s="3">
        <v>0</v>
      </c>
      <c r="O90" s="3">
        <f>SUM(Table2[[#This Row],[Qualified Social Work Staff Hours]:[Other Social Work Staff Hours]])/Table2[[#This Row],[MDS Census]]</f>
        <v>5.6787932564330082E-2</v>
      </c>
      <c r="P90" s="3">
        <v>5.3861111111111111</v>
      </c>
      <c r="Q90" s="3">
        <v>0</v>
      </c>
      <c r="R90" s="3">
        <f>SUM(Table2[[#This Row],[Qualified Activities Professional Hours]:[Other Activities Professional Hours]])/Table2[[#This Row],[MDS Census]]</f>
        <v>6.1446317657497786E-2</v>
      </c>
      <c r="S90" s="3">
        <v>2.8881111111111113</v>
      </c>
      <c r="T90" s="3">
        <v>10.427333333333337</v>
      </c>
      <c r="U90" s="3">
        <v>0</v>
      </c>
      <c r="V90" s="3">
        <f>SUM(Table2[[#This Row],[Occupational Therapist Hours]:[OT Aide Hours]])/Table2[[#This Row],[MDS Census]]</f>
        <v>0.15190645202180256</v>
      </c>
      <c r="W90" s="3">
        <v>3.3238888888888898</v>
      </c>
      <c r="X90" s="3">
        <v>8.4341111111111129</v>
      </c>
      <c r="Y90" s="3">
        <v>0</v>
      </c>
      <c r="Z90" s="3">
        <f>SUM(Table2[[#This Row],[Physical Therapist (PT) Hours]:[PT Aide Hours]])/Table2[[#This Row],[MDS Census]]</f>
        <v>0.13413867410318167</v>
      </c>
      <c r="AA90" s="3">
        <v>0</v>
      </c>
      <c r="AB90" s="3">
        <v>0</v>
      </c>
      <c r="AC90" s="3">
        <v>0</v>
      </c>
      <c r="AD90" s="3">
        <v>0</v>
      </c>
      <c r="AE90" s="3">
        <v>0</v>
      </c>
      <c r="AF90" s="3">
        <v>0</v>
      </c>
      <c r="AG90" s="3">
        <v>0</v>
      </c>
      <c r="AH90" s="1" t="s">
        <v>88</v>
      </c>
      <c r="AI90" s="17">
        <v>3</v>
      </c>
      <c r="AJ90" s="1"/>
    </row>
    <row r="91" spans="1:36" x14ac:dyDescent="0.2">
      <c r="A91" s="1" t="s">
        <v>681</v>
      </c>
      <c r="B91" s="1" t="s">
        <v>787</v>
      </c>
      <c r="C91" s="1" t="s">
        <v>1445</v>
      </c>
      <c r="D91" s="1" t="s">
        <v>1707</v>
      </c>
      <c r="E91" s="3">
        <v>15.722222222222221</v>
      </c>
      <c r="F91" s="3">
        <v>6.0138888888888893</v>
      </c>
      <c r="G91" s="3">
        <v>0</v>
      </c>
      <c r="H91" s="3">
        <v>0.10555555555555556</v>
      </c>
      <c r="I91" s="3">
        <v>0.68888888888888888</v>
      </c>
      <c r="J91" s="3">
        <v>0</v>
      </c>
      <c r="K91" s="3">
        <v>0</v>
      </c>
      <c r="L91" s="3">
        <v>0.14944444444444441</v>
      </c>
      <c r="M91" s="3">
        <v>4.4666666666666668</v>
      </c>
      <c r="N91" s="3">
        <v>0</v>
      </c>
      <c r="O91" s="3">
        <f>SUM(Table2[[#This Row],[Qualified Social Work Staff Hours]:[Other Social Work Staff Hours]])/Table2[[#This Row],[MDS Census]]</f>
        <v>0.28409893992932866</v>
      </c>
      <c r="P91" s="3">
        <v>4.5777777777777775</v>
      </c>
      <c r="Q91" s="3">
        <v>0</v>
      </c>
      <c r="R91" s="3">
        <f>SUM(Table2[[#This Row],[Qualified Activities Professional Hours]:[Other Activities Professional Hours]])/Table2[[#This Row],[MDS Census]]</f>
        <v>0.29116607773851588</v>
      </c>
      <c r="S91" s="3">
        <v>0.32644444444444437</v>
      </c>
      <c r="T91" s="3">
        <v>5.4849999999999994</v>
      </c>
      <c r="U91" s="3">
        <v>0</v>
      </c>
      <c r="V91" s="3">
        <f>SUM(Table2[[#This Row],[Occupational Therapist Hours]:[OT Aide Hours]])/Table2[[#This Row],[MDS Census]]</f>
        <v>0.36963250883392224</v>
      </c>
      <c r="W91" s="3">
        <v>3.3222222222222224</v>
      </c>
      <c r="X91" s="3">
        <v>1.4694444444444446</v>
      </c>
      <c r="Y91" s="3">
        <v>0</v>
      </c>
      <c r="Z91" s="3">
        <f>SUM(Table2[[#This Row],[Physical Therapist (PT) Hours]:[PT Aide Hours]])/Table2[[#This Row],[MDS Census]]</f>
        <v>0.30477031802120147</v>
      </c>
      <c r="AA91" s="3">
        <v>0</v>
      </c>
      <c r="AB91" s="3">
        <v>0</v>
      </c>
      <c r="AC91" s="3">
        <v>0</v>
      </c>
      <c r="AD91" s="3">
        <v>0</v>
      </c>
      <c r="AE91" s="3">
        <v>0</v>
      </c>
      <c r="AF91" s="3">
        <v>0</v>
      </c>
      <c r="AG91" s="3">
        <v>0</v>
      </c>
      <c r="AH91" s="1" t="s">
        <v>89</v>
      </c>
      <c r="AI91" s="17">
        <v>3</v>
      </c>
      <c r="AJ91" s="1"/>
    </row>
    <row r="92" spans="1:36" x14ac:dyDescent="0.2">
      <c r="A92" s="1" t="s">
        <v>681</v>
      </c>
      <c r="B92" s="1" t="s">
        <v>788</v>
      </c>
      <c r="C92" s="1" t="s">
        <v>1429</v>
      </c>
      <c r="D92" s="1" t="s">
        <v>1729</v>
      </c>
      <c r="E92" s="3">
        <v>86.533333333333331</v>
      </c>
      <c r="F92" s="3">
        <v>6.2111111111111112</v>
      </c>
      <c r="G92" s="3">
        <v>0</v>
      </c>
      <c r="H92" s="3">
        <v>0</v>
      </c>
      <c r="I92" s="3">
        <v>0</v>
      </c>
      <c r="J92" s="3">
        <v>0</v>
      </c>
      <c r="K92" s="3">
        <v>0</v>
      </c>
      <c r="L92" s="3">
        <v>5.7138888888888886</v>
      </c>
      <c r="M92" s="3">
        <v>7.9027777777777777</v>
      </c>
      <c r="N92" s="3">
        <v>0</v>
      </c>
      <c r="O92" s="3">
        <f>SUM(Table2[[#This Row],[Qualified Social Work Staff Hours]:[Other Social Work Staff Hours]])/Table2[[#This Row],[MDS Census]]</f>
        <v>9.1326399589111457E-2</v>
      </c>
      <c r="P92" s="3">
        <v>5.3472222222222223</v>
      </c>
      <c r="Q92" s="3">
        <v>3.8666666666666667</v>
      </c>
      <c r="R92" s="3">
        <f>SUM(Table2[[#This Row],[Qualified Activities Professional Hours]:[Other Activities Professional Hours]])/Table2[[#This Row],[MDS Census]]</f>
        <v>0.10647791474062661</v>
      </c>
      <c r="S92" s="3">
        <v>5.0472222222222225</v>
      </c>
      <c r="T92" s="3">
        <v>7.9749999999999996</v>
      </c>
      <c r="U92" s="3">
        <v>0</v>
      </c>
      <c r="V92" s="3">
        <f>SUM(Table2[[#This Row],[Occupational Therapist Hours]:[OT Aide Hours]])/Table2[[#This Row],[MDS Census]]</f>
        <v>0.1504879301489471</v>
      </c>
      <c r="W92" s="3">
        <v>5.7444444444444445</v>
      </c>
      <c r="X92" s="3">
        <v>9.6388888888888893</v>
      </c>
      <c r="Y92" s="3">
        <v>0</v>
      </c>
      <c r="Z92" s="3">
        <f>SUM(Table2[[#This Row],[Physical Therapist (PT) Hours]:[PT Aide Hours]])/Table2[[#This Row],[MDS Census]]</f>
        <v>0.17777349768875192</v>
      </c>
      <c r="AA92" s="3">
        <v>0</v>
      </c>
      <c r="AB92" s="3">
        <v>0</v>
      </c>
      <c r="AC92" s="3">
        <v>0</v>
      </c>
      <c r="AD92" s="3">
        <v>0</v>
      </c>
      <c r="AE92" s="3">
        <v>0</v>
      </c>
      <c r="AF92" s="3">
        <v>0</v>
      </c>
      <c r="AG92" s="3">
        <v>0</v>
      </c>
      <c r="AH92" s="1" t="s">
        <v>90</v>
      </c>
      <c r="AI92" s="17">
        <v>3</v>
      </c>
      <c r="AJ92" s="1"/>
    </row>
    <row r="93" spans="1:36" x14ac:dyDescent="0.2">
      <c r="A93" s="1" t="s">
        <v>681</v>
      </c>
      <c r="B93" s="1" t="s">
        <v>789</v>
      </c>
      <c r="C93" s="1" t="s">
        <v>1366</v>
      </c>
      <c r="D93" s="1" t="s">
        <v>1724</v>
      </c>
      <c r="E93" s="3">
        <v>75.36666666666666</v>
      </c>
      <c r="F93" s="3">
        <v>5.427777777777778</v>
      </c>
      <c r="G93" s="3">
        <v>9.4444444444444442E-2</v>
      </c>
      <c r="H93" s="3">
        <v>0.59722222222222221</v>
      </c>
      <c r="I93" s="3">
        <v>5.072222222222222</v>
      </c>
      <c r="J93" s="3">
        <v>0</v>
      </c>
      <c r="K93" s="3">
        <v>0</v>
      </c>
      <c r="L93" s="3">
        <v>4.4533333333333331</v>
      </c>
      <c r="M93" s="3">
        <v>5.4333333333333336</v>
      </c>
      <c r="N93" s="3">
        <v>5.458333333333333</v>
      </c>
      <c r="O93" s="3">
        <f>SUM(Table2[[#This Row],[Qualified Social Work Staff Hours]:[Other Social Work Staff Hours]])/Table2[[#This Row],[MDS Census]]</f>
        <v>0.144515701017249</v>
      </c>
      <c r="P93" s="3">
        <v>7.4305555555555554</v>
      </c>
      <c r="Q93" s="3">
        <v>8.2166666666666668</v>
      </c>
      <c r="R93" s="3">
        <f>SUM(Table2[[#This Row],[Qualified Activities Professional Hours]:[Other Activities Professional Hours]])/Table2[[#This Row],[MDS Census]]</f>
        <v>0.20761462479728734</v>
      </c>
      <c r="S93" s="3">
        <v>5.2472222222222218</v>
      </c>
      <c r="T93" s="3">
        <v>4.9906666666666686</v>
      </c>
      <c r="U93" s="3">
        <v>0</v>
      </c>
      <c r="V93" s="3">
        <f>SUM(Table2[[#This Row],[Occupational Therapist Hours]:[OT Aide Hours]])/Table2[[#This Row],[MDS Census]]</f>
        <v>0.13584107327141384</v>
      </c>
      <c r="W93" s="3">
        <v>4.9121111111111118</v>
      </c>
      <c r="X93" s="3">
        <v>9.2248888888888896</v>
      </c>
      <c r="Y93" s="3">
        <v>0</v>
      </c>
      <c r="Z93" s="3">
        <f>SUM(Table2[[#This Row],[Physical Therapist (PT) Hours]:[PT Aide Hours]])/Table2[[#This Row],[MDS Census]]</f>
        <v>0.18757629367536491</v>
      </c>
      <c r="AA93" s="3">
        <v>0</v>
      </c>
      <c r="AB93" s="3">
        <v>0</v>
      </c>
      <c r="AC93" s="3">
        <v>0</v>
      </c>
      <c r="AD93" s="3">
        <v>0</v>
      </c>
      <c r="AE93" s="3">
        <v>0</v>
      </c>
      <c r="AF93" s="3">
        <v>0</v>
      </c>
      <c r="AG93" s="3">
        <v>0</v>
      </c>
      <c r="AH93" s="1" t="s">
        <v>91</v>
      </c>
      <c r="AI93" s="17">
        <v>3</v>
      </c>
      <c r="AJ93" s="1"/>
    </row>
    <row r="94" spans="1:36" x14ac:dyDescent="0.2">
      <c r="A94" s="1" t="s">
        <v>681</v>
      </c>
      <c r="B94" s="1" t="s">
        <v>790</v>
      </c>
      <c r="C94" s="1" t="s">
        <v>1506</v>
      </c>
      <c r="D94" s="1" t="s">
        <v>1693</v>
      </c>
      <c r="E94" s="3">
        <v>35.222222222222221</v>
      </c>
      <c r="F94" s="3">
        <v>5.0222222222222221</v>
      </c>
      <c r="G94" s="3">
        <v>0.25599999999999978</v>
      </c>
      <c r="H94" s="3">
        <v>0.20700000000000002</v>
      </c>
      <c r="I94" s="3">
        <v>0.59166666666666667</v>
      </c>
      <c r="J94" s="3">
        <v>0</v>
      </c>
      <c r="K94" s="3">
        <v>0</v>
      </c>
      <c r="L94" s="3">
        <v>4.9246666666666661</v>
      </c>
      <c r="M94" s="3">
        <v>5.3750000000000009</v>
      </c>
      <c r="N94" s="3">
        <v>0</v>
      </c>
      <c r="O94" s="3">
        <f>SUM(Table2[[#This Row],[Qualified Social Work Staff Hours]:[Other Social Work Staff Hours]])/Table2[[#This Row],[MDS Census]]</f>
        <v>0.15260252365930602</v>
      </c>
      <c r="P94" s="3">
        <v>0</v>
      </c>
      <c r="Q94" s="3">
        <v>4.8351111111111109</v>
      </c>
      <c r="R94" s="3">
        <f>SUM(Table2[[#This Row],[Qualified Activities Professional Hours]:[Other Activities Professional Hours]])/Table2[[#This Row],[MDS Census]]</f>
        <v>0.13727444794952681</v>
      </c>
      <c r="S94" s="3">
        <v>5.7887777777777778</v>
      </c>
      <c r="T94" s="3">
        <v>4.0608888888888881</v>
      </c>
      <c r="U94" s="3">
        <v>0</v>
      </c>
      <c r="V94" s="3">
        <f>SUM(Table2[[#This Row],[Occupational Therapist Hours]:[OT Aide Hours]])/Table2[[#This Row],[MDS Census]]</f>
        <v>0.27964353312302836</v>
      </c>
      <c r="W94" s="3">
        <v>4.4009999999999989</v>
      </c>
      <c r="X94" s="3">
        <v>4.2256666666666671</v>
      </c>
      <c r="Y94" s="3">
        <v>0</v>
      </c>
      <c r="Z94" s="3">
        <f>SUM(Table2[[#This Row],[Physical Therapist (PT) Hours]:[PT Aide Hours]])/Table2[[#This Row],[MDS Census]]</f>
        <v>0.24492113564668766</v>
      </c>
      <c r="AA94" s="3">
        <v>0</v>
      </c>
      <c r="AB94" s="3">
        <v>5.251555555555556</v>
      </c>
      <c r="AC94" s="3">
        <v>0</v>
      </c>
      <c r="AD94" s="3">
        <v>0</v>
      </c>
      <c r="AE94" s="3">
        <v>0</v>
      </c>
      <c r="AF94" s="3">
        <v>0</v>
      </c>
      <c r="AG94" s="3">
        <v>0</v>
      </c>
      <c r="AH94" s="1" t="s">
        <v>92</v>
      </c>
      <c r="AI94" s="17">
        <v>3</v>
      </c>
      <c r="AJ94" s="1"/>
    </row>
    <row r="95" spans="1:36" x14ac:dyDescent="0.2">
      <c r="A95" s="1" t="s">
        <v>681</v>
      </c>
      <c r="B95" s="1" t="s">
        <v>791</v>
      </c>
      <c r="C95" s="1" t="s">
        <v>1369</v>
      </c>
      <c r="D95" s="1" t="s">
        <v>1707</v>
      </c>
      <c r="E95" s="3">
        <v>134.33333333333334</v>
      </c>
      <c r="F95" s="3">
        <v>5.5111111111111111</v>
      </c>
      <c r="G95" s="3">
        <v>0.26666666666666666</v>
      </c>
      <c r="H95" s="3">
        <v>0</v>
      </c>
      <c r="I95" s="3">
        <v>4.7111111111111112</v>
      </c>
      <c r="J95" s="3">
        <v>0</v>
      </c>
      <c r="K95" s="3">
        <v>0</v>
      </c>
      <c r="L95" s="3">
        <v>4.5388888888888888</v>
      </c>
      <c r="M95" s="3">
        <v>0</v>
      </c>
      <c r="N95" s="3">
        <v>11.161111111111111</v>
      </c>
      <c r="O95" s="3">
        <f>SUM(Table2[[#This Row],[Qualified Social Work Staff Hours]:[Other Social Work Staff Hours]])/Table2[[#This Row],[MDS Census]]</f>
        <v>8.3085194375516952E-2</v>
      </c>
      <c r="P95" s="3">
        <v>4.9777777777777779</v>
      </c>
      <c r="Q95" s="3">
        <v>24.605555555555554</v>
      </c>
      <c r="R95" s="3">
        <f>SUM(Table2[[#This Row],[Qualified Activities Professional Hours]:[Other Activities Professional Hours]])/Table2[[#This Row],[MDS Census]]</f>
        <v>0.22022332506203471</v>
      </c>
      <c r="S95" s="3">
        <v>11.3</v>
      </c>
      <c r="T95" s="3">
        <v>12.655555555555555</v>
      </c>
      <c r="U95" s="3">
        <v>0</v>
      </c>
      <c r="V95" s="3">
        <f>SUM(Table2[[#This Row],[Occupational Therapist Hours]:[OT Aide Hours]])/Table2[[#This Row],[MDS Census]]</f>
        <v>0.17832919768403638</v>
      </c>
      <c r="W95" s="3">
        <v>7.8944444444444448</v>
      </c>
      <c r="X95" s="3">
        <v>15.719444444444445</v>
      </c>
      <c r="Y95" s="3">
        <v>0</v>
      </c>
      <c r="Z95" s="3">
        <f>SUM(Table2[[#This Row],[Physical Therapist (PT) Hours]:[PT Aide Hours]])/Table2[[#This Row],[MDS Census]]</f>
        <v>0.17578577336641854</v>
      </c>
      <c r="AA95" s="3">
        <v>0</v>
      </c>
      <c r="AB95" s="3">
        <v>0</v>
      </c>
      <c r="AC95" s="3">
        <v>0</v>
      </c>
      <c r="AD95" s="3">
        <v>0</v>
      </c>
      <c r="AE95" s="3">
        <v>0</v>
      </c>
      <c r="AF95" s="3">
        <v>5.4194444444444443</v>
      </c>
      <c r="AG95" s="3">
        <v>0</v>
      </c>
      <c r="AH95" s="1" t="s">
        <v>93</v>
      </c>
      <c r="AI95" s="17">
        <v>3</v>
      </c>
      <c r="AJ95" s="1"/>
    </row>
    <row r="96" spans="1:36" x14ac:dyDescent="0.2">
      <c r="A96" s="1" t="s">
        <v>681</v>
      </c>
      <c r="B96" s="1" t="s">
        <v>792</v>
      </c>
      <c r="C96" s="1" t="s">
        <v>1507</v>
      </c>
      <c r="D96" s="1" t="s">
        <v>1702</v>
      </c>
      <c r="E96" s="3">
        <v>86.466666666666669</v>
      </c>
      <c r="F96" s="3">
        <v>5.2555555555555555</v>
      </c>
      <c r="G96" s="3">
        <v>2.278888888888889</v>
      </c>
      <c r="H96" s="3">
        <v>0.32777777777777778</v>
      </c>
      <c r="I96" s="3">
        <v>1.913888888888889</v>
      </c>
      <c r="J96" s="3">
        <v>0</v>
      </c>
      <c r="K96" s="3">
        <v>0</v>
      </c>
      <c r="L96" s="3">
        <v>5.4138888888888888</v>
      </c>
      <c r="M96" s="3">
        <v>6.2138888888888886</v>
      </c>
      <c r="N96" s="3">
        <v>0</v>
      </c>
      <c r="O96" s="3">
        <f>SUM(Table2[[#This Row],[Qualified Social Work Staff Hours]:[Other Social Work Staff Hours]])/Table2[[#This Row],[MDS Census]]</f>
        <v>7.1864559239270112E-2</v>
      </c>
      <c r="P96" s="3">
        <v>5.8416666666666668</v>
      </c>
      <c r="Q96" s="3">
        <v>7.9749999999999996</v>
      </c>
      <c r="R96" s="3">
        <f>SUM(Table2[[#This Row],[Qualified Activities Professional Hours]:[Other Activities Professional Hours]])/Table2[[#This Row],[MDS Census]]</f>
        <v>0.15979182729375482</v>
      </c>
      <c r="S96" s="3">
        <v>6.0222222222222221</v>
      </c>
      <c r="T96" s="3">
        <v>0.19444444444444445</v>
      </c>
      <c r="U96" s="3">
        <v>0</v>
      </c>
      <c r="V96" s="3">
        <f>SUM(Table2[[#This Row],[Occupational Therapist Hours]:[OT Aide Hours]])/Table2[[#This Row],[MDS Census]]</f>
        <v>7.1896684656900536E-2</v>
      </c>
      <c r="W96" s="3">
        <v>9.4888888888888889</v>
      </c>
      <c r="X96" s="3">
        <v>2.7972222222222221</v>
      </c>
      <c r="Y96" s="3">
        <v>0</v>
      </c>
      <c r="Z96" s="3">
        <f>SUM(Table2[[#This Row],[Physical Therapist (PT) Hours]:[PT Aide Hours]])/Table2[[#This Row],[MDS Census]]</f>
        <v>0.14209072217938834</v>
      </c>
      <c r="AA96" s="3">
        <v>0</v>
      </c>
      <c r="AB96" s="3">
        <v>0</v>
      </c>
      <c r="AC96" s="3">
        <v>0</v>
      </c>
      <c r="AD96" s="3">
        <v>0</v>
      </c>
      <c r="AE96" s="3">
        <v>0</v>
      </c>
      <c r="AF96" s="3">
        <v>0</v>
      </c>
      <c r="AG96" s="3">
        <v>0</v>
      </c>
      <c r="AH96" s="1" t="s">
        <v>94</v>
      </c>
      <c r="AI96" s="17">
        <v>3</v>
      </c>
      <c r="AJ96" s="1"/>
    </row>
    <row r="97" spans="1:36" x14ac:dyDescent="0.2">
      <c r="A97" s="1" t="s">
        <v>681</v>
      </c>
      <c r="B97" s="1" t="s">
        <v>793</v>
      </c>
      <c r="C97" s="1" t="s">
        <v>1438</v>
      </c>
      <c r="D97" s="1" t="s">
        <v>1694</v>
      </c>
      <c r="E97" s="3">
        <v>91.022222222222226</v>
      </c>
      <c r="F97" s="3">
        <v>5.6</v>
      </c>
      <c r="G97" s="3">
        <v>1.3333333333333333</v>
      </c>
      <c r="H97" s="3">
        <v>0.58888888888888891</v>
      </c>
      <c r="I97" s="3">
        <v>9.4944444444444436</v>
      </c>
      <c r="J97" s="3">
        <v>0</v>
      </c>
      <c r="K97" s="3">
        <v>2.8444444444444446</v>
      </c>
      <c r="L97" s="3">
        <v>5.3416666666666668</v>
      </c>
      <c r="M97" s="3">
        <v>5.1555555555555559</v>
      </c>
      <c r="N97" s="3">
        <v>0</v>
      </c>
      <c r="O97" s="3">
        <f>SUM(Table2[[#This Row],[Qualified Social Work Staff Hours]:[Other Social Work Staff Hours]])/Table2[[#This Row],[MDS Census]]</f>
        <v>5.6640625E-2</v>
      </c>
      <c r="P97" s="3">
        <v>5.5388888888888888</v>
      </c>
      <c r="Q97" s="3">
        <v>23.366666666666667</v>
      </c>
      <c r="R97" s="3">
        <f>SUM(Table2[[#This Row],[Qualified Activities Professional Hours]:[Other Activities Professional Hours]])/Table2[[#This Row],[MDS Census]]</f>
        <v>0.31756591796875</v>
      </c>
      <c r="S97" s="3">
        <v>1.3777777777777778</v>
      </c>
      <c r="T97" s="3">
        <v>4.8277777777777775</v>
      </c>
      <c r="U97" s="3">
        <v>0</v>
      </c>
      <c r="V97" s="3">
        <f>SUM(Table2[[#This Row],[Occupational Therapist Hours]:[OT Aide Hours]])/Table2[[#This Row],[MDS Census]]</f>
        <v>6.817626953125E-2</v>
      </c>
      <c r="W97" s="3">
        <v>10.733333333333333</v>
      </c>
      <c r="X97" s="3">
        <v>5.2472222222222218</v>
      </c>
      <c r="Y97" s="3">
        <v>0</v>
      </c>
      <c r="Z97" s="3">
        <f>SUM(Table2[[#This Row],[Physical Therapist (PT) Hours]:[PT Aide Hours]])/Table2[[#This Row],[MDS Census]]</f>
        <v>0.17556762695312497</v>
      </c>
      <c r="AA97" s="3">
        <v>0</v>
      </c>
      <c r="AB97" s="3">
        <v>0</v>
      </c>
      <c r="AC97" s="3">
        <v>0</v>
      </c>
      <c r="AD97" s="3">
        <v>0</v>
      </c>
      <c r="AE97" s="3">
        <v>0</v>
      </c>
      <c r="AF97" s="3">
        <v>0</v>
      </c>
      <c r="AG97" s="3">
        <v>0</v>
      </c>
      <c r="AH97" s="1" t="s">
        <v>95</v>
      </c>
      <c r="AI97" s="17">
        <v>3</v>
      </c>
      <c r="AJ97" s="1"/>
    </row>
    <row r="98" spans="1:36" x14ac:dyDescent="0.2">
      <c r="A98" s="1" t="s">
        <v>681</v>
      </c>
      <c r="B98" s="1" t="s">
        <v>794</v>
      </c>
      <c r="C98" s="1" t="s">
        <v>1489</v>
      </c>
      <c r="D98" s="1" t="s">
        <v>1730</v>
      </c>
      <c r="E98" s="3">
        <v>66.033333333333331</v>
      </c>
      <c r="F98" s="3">
        <v>5.2444444444444445</v>
      </c>
      <c r="G98" s="3">
        <v>0.45</v>
      </c>
      <c r="H98" s="3">
        <v>3.888888888888889E-2</v>
      </c>
      <c r="I98" s="3">
        <v>2.5808888888888881</v>
      </c>
      <c r="J98" s="3">
        <v>0</v>
      </c>
      <c r="K98" s="3">
        <v>0</v>
      </c>
      <c r="L98" s="3">
        <v>2.2097777777777767</v>
      </c>
      <c r="M98" s="3">
        <v>0</v>
      </c>
      <c r="N98" s="3">
        <v>5.620000000000001</v>
      </c>
      <c r="O98" s="3">
        <f>SUM(Table2[[#This Row],[Qualified Social Work Staff Hours]:[Other Social Work Staff Hours]])/Table2[[#This Row],[MDS Census]]</f>
        <v>8.5108531044926827E-2</v>
      </c>
      <c r="P98" s="3">
        <v>3.4550000000000005</v>
      </c>
      <c r="Q98" s="3">
        <v>9.6302222222222227</v>
      </c>
      <c r="R98" s="3">
        <f>SUM(Table2[[#This Row],[Qualified Activities Professional Hours]:[Other Activities Professional Hours]])/Table2[[#This Row],[MDS Census]]</f>
        <v>0.198160861517752</v>
      </c>
      <c r="S98" s="3">
        <v>9.7161111111111111</v>
      </c>
      <c r="T98" s="3">
        <v>0</v>
      </c>
      <c r="U98" s="3">
        <v>0</v>
      </c>
      <c r="V98" s="3">
        <f>SUM(Table2[[#This Row],[Occupational Therapist Hours]:[OT Aide Hours]])/Table2[[#This Row],[MDS Census]]</f>
        <v>0.14713949183913849</v>
      </c>
      <c r="W98" s="3">
        <v>3.6616666666666666</v>
      </c>
      <c r="X98" s="3">
        <v>4.3316666666666679</v>
      </c>
      <c r="Y98" s="3">
        <v>0</v>
      </c>
      <c r="Z98" s="3">
        <f>SUM(Table2[[#This Row],[Physical Therapist (PT) Hours]:[PT Aide Hours]])/Table2[[#This Row],[MDS Census]]</f>
        <v>0.12104997476022213</v>
      </c>
      <c r="AA98" s="3">
        <v>0</v>
      </c>
      <c r="AB98" s="3">
        <v>0</v>
      </c>
      <c r="AC98" s="3">
        <v>0</v>
      </c>
      <c r="AD98" s="3">
        <v>0</v>
      </c>
      <c r="AE98" s="3">
        <v>0</v>
      </c>
      <c r="AF98" s="3">
        <v>0</v>
      </c>
      <c r="AG98" s="3">
        <v>0</v>
      </c>
      <c r="AH98" s="1" t="s">
        <v>96</v>
      </c>
      <c r="AI98" s="17">
        <v>3</v>
      </c>
      <c r="AJ98" s="1"/>
    </row>
    <row r="99" spans="1:36" x14ac:dyDescent="0.2">
      <c r="A99" s="1" t="s">
        <v>681</v>
      </c>
      <c r="B99" s="1" t="s">
        <v>795</v>
      </c>
      <c r="C99" s="1" t="s">
        <v>1508</v>
      </c>
      <c r="D99" s="1" t="s">
        <v>1718</v>
      </c>
      <c r="E99" s="3">
        <v>91.077777777777783</v>
      </c>
      <c r="F99" s="3">
        <v>22.500000000000004</v>
      </c>
      <c r="G99" s="3">
        <v>0</v>
      </c>
      <c r="H99" s="3">
        <v>0.63611111111111107</v>
      </c>
      <c r="I99" s="3">
        <v>5.8313333333333324</v>
      </c>
      <c r="J99" s="3">
        <v>0</v>
      </c>
      <c r="K99" s="3">
        <v>0</v>
      </c>
      <c r="L99" s="3">
        <v>0</v>
      </c>
      <c r="M99" s="3">
        <v>13.506666666666668</v>
      </c>
      <c r="N99" s="3">
        <v>0</v>
      </c>
      <c r="O99" s="3">
        <f>SUM(Table2[[#This Row],[Qualified Social Work Staff Hours]:[Other Social Work Staff Hours]])/Table2[[#This Row],[MDS Census]]</f>
        <v>0.14829815786263267</v>
      </c>
      <c r="P99" s="3">
        <v>5.25</v>
      </c>
      <c r="Q99" s="3">
        <v>42.496111111111112</v>
      </c>
      <c r="R99" s="3">
        <f>SUM(Table2[[#This Row],[Qualified Activities Professional Hours]:[Other Activities Professional Hours]])/Table2[[#This Row],[MDS Census]]</f>
        <v>0.52423447602781503</v>
      </c>
      <c r="S99" s="3">
        <v>0</v>
      </c>
      <c r="T99" s="3">
        <v>0</v>
      </c>
      <c r="U99" s="3">
        <v>0</v>
      </c>
      <c r="V99" s="3">
        <f>SUM(Table2[[#This Row],[Occupational Therapist Hours]:[OT Aide Hours]])/Table2[[#This Row],[MDS Census]]</f>
        <v>0</v>
      </c>
      <c r="W99" s="3">
        <v>0</v>
      </c>
      <c r="X99" s="3">
        <v>0</v>
      </c>
      <c r="Y99" s="3">
        <v>0</v>
      </c>
      <c r="Z99" s="3">
        <f>SUM(Table2[[#This Row],[Physical Therapist (PT) Hours]:[PT Aide Hours]])/Table2[[#This Row],[MDS Census]]</f>
        <v>0</v>
      </c>
      <c r="AA99" s="3">
        <v>0</v>
      </c>
      <c r="AB99" s="3">
        <v>5.1238888888888896</v>
      </c>
      <c r="AC99" s="3">
        <v>0</v>
      </c>
      <c r="AD99" s="3">
        <v>0</v>
      </c>
      <c r="AE99" s="3">
        <v>0</v>
      </c>
      <c r="AF99" s="3">
        <v>0</v>
      </c>
      <c r="AG99" s="3">
        <v>0</v>
      </c>
      <c r="AH99" s="1" t="s">
        <v>97</v>
      </c>
      <c r="AI99" s="17">
        <v>3</v>
      </c>
      <c r="AJ99" s="1"/>
    </row>
    <row r="100" spans="1:36" x14ac:dyDescent="0.2">
      <c r="A100" s="1" t="s">
        <v>681</v>
      </c>
      <c r="B100" s="1" t="s">
        <v>796</v>
      </c>
      <c r="C100" s="1" t="s">
        <v>1467</v>
      </c>
      <c r="D100" s="1" t="s">
        <v>1721</v>
      </c>
      <c r="E100" s="3">
        <v>102.17777777777778</v>
      </c>
      <c r="F100" s="3">
        <v>5.3777777777777782</v>
      </c>
      <c r="G100" s="3">
        <v>0.34444444444444444</v>
      </c>
      <c r="H100" s="3">
        <v>4.6666666666666669E-2</v>
      </c>
      <c r="I100" s="3">
        <v>4.5573333333333332</v>
      </c>
      <c r="J100" s="3">
        <v>0</v>
      </c>
      <c r="K100" s="3">
        <v>0</v>
      </c>
      <c r="L100" s="3">
        <v>4.3284444444444441</v>
      </c>
      <c r="M100" s="3">
        <v>4.2055555555555557</v>
      </c>
      <c r="N100" s="3">
        <v>5.5658888888888898</v>
      </c>
      <c r="O100" s="3">
        <f>SUM(Table2[[#This Row],[Qualified Social Work Staff Hours]:[Other Social Work Staff Hours]])/Table2[[#This Row],[MDS Census]]</f>
        <v>9.5631796433231844E-2</v>
      </c>
      <c r="P100" s="3">
        <v>4.8990000000000018</v>
      </c>
      <c r="Q100" s="3">
        <v>9.1038888888888909</v>
      </c>
      <c r="R100" s="3">
        <f>SUM(Table2[[#This Row],[Qualified Activities Professional Hours]:[Other Activities Professional Hours]])/Table2[[#This Row],[MDS Census]]</f>
        <v>0.13704436711613749</v>
      </c>
      <c r="S100" s="3">
        <v>13.134666666666668</v>
      </c>
      <c r="T100" s="3">
        <v>1.0880000000000001</v>
      </c>
      <c r="U100" s="3">
        <v>0</v>
      </c>
      <c r="V100" s="3">
        <f>SUM(Table2[[#This Row],[Occupational Therapist Hours]:[OT Aide Hours]])/Table2[[#This Row],[MDS Census]]</f>
        <v>0.13919530230535018</v>
      </c>
      <c r="W100" s="3">
        <v>10.134222222222224</v>
      </c>
      <c r="X100" s="3">
        <v>9.2888888888888882E-2</v>
      </c>
      <c r="Y100" s="3">
        <v>0</v>
      </c>
      <c r="Z100" s="3">
        <f>SUM(Table2[[#This Row],[Physical Therapist (PT) Hours]:[PT Aide Hours]])/Table2[[#This Row],[MDS Census]]</f>
        <v>0.10009134406263594</v>
      </c>
      <c r="AA100" s="3">
        <v>0</v>
      </c>
      <c r="AB100" s="3">
        <v>0</v>
      </c>
      <c r="AC100" s="3">
        <v>0</v>
      </c>
      <c r="AD100" s="3">
        <v>0</v>
      </c>
      <c r="AE100" s="3">
        <v>0</v>
      </c>
      <c r="AF100" s="3">
        <v>0</v>
      </c>
      <c r="AG100" s="3">
        <v>0</v>
      </c>
      <c r="AH100" s="1" t="s">
        <v>98</v>
      </c>
      <c r="AI100" s="17">
        <v>3</v>
      </c>
      <c r="AJ100" s="1"/>
    </row>
    <row r="101" spans="1:36" x14ac:dyDescent="0.2">
      <c r="A101" s="1" t="s">
        <v>681</v>
      </c>
      <c r="B101" s="1" t="s">
        <v>797</v>
      </c>
      <c r="C101" s="1" t="s">
        <v>1509</v>
      </c>
      <c r="D101" s="1" t="s">
        <v>1737</v>
      </c>
      <c r="E101" s="3">
        <v>55.355555555555554</v>
      </c>
      <c r="F101" s="3">
        <v>5.4222222222222225</v>
      </c>
      <c r="G101" s="3">
        <v>0.57333333333333336</v>
      </c>
      <c r="H101" s="3">
        <v>0.31111111111111112</v>
      </c>
      <c r="I101" s="3">
        <v>1.1444444444444444</v>
      </c>
      <c r="J101" s="3">
        <v>0</v>
      </c>
      <c r="K101" s="3">
        <v>0</v>
      </c>
      <c r="L101" s="3">
        <v>5.3611111111111107</v>
      </c>
      <c r="M101" s="3">
        <v>0</v>
      </c>
      <c r="N101" s="3">
        <v>5.4888888888888889</v>
      </c>
      <c r="O101" s="3">
        <f>SUM(Table2[[#This Row],[Qualified Social Work Staff Hours]:[Other Social Work Staff Hours]])/Table2[[#This Row],[MDS Census]]</f>
        <v>9.915696507426737E-2</v>
      </c>
      <c r="P101" s="3">
        <v>4.9861111111111107</v>
      </c>
      <c r="Q101" s="3">
        <v>4.6388888888888893</v>
      </c>
      <c r="R101" s="3">
        <f>SUM(Table2[[#This Row],[Qualified Activities Professional Hours]:[Other Activities Professional Hours]])/Table2[[#This Row],[MDS Census]]</f>
        <v>0.17387595343235648</v>
      </c>
      <c r="S101" s="3">
        <v>1.9694444444444446</v>
      </c>
      <c r="T101" s="3">
        <v>5.6416666666666666</v>
      </c>
      <c r="U101" s="3">
        <v>0</v>
      </c>
      <c r="V101" s="3">
        <f>SUM(Table2[[#This Row],[Occupational Therapist Hours]:[OT Aide Hours]])/Table2[[#This Row],[MDS Census]]</f>
        <v>0.13749498193496587</v>
      </c>
      <c r="W101" s="3">
        <v>5.9666666666666668</v>
      </c>
      <c r="X101" s="3">
        <v>2.2916666666666665</v>
      </c>
      <c r="Y101" s="3">
        <v>0</v>
      </c>
      <c r="Z101" s="3">
        <f>SUM(Table2[[#This Row],[Physical Therapist (PT) Hours]:[PT Aide Hours]])/Table2[[#This Row],[MDS Census]]</f>
        <v>0.1491870734644721</v>
      </c>
      <c r="AA101" s="3">
        <v>0</v>
      </c>
      <c r="AB101" s="3">
        <v>0</v>
      </c>
      <c r="AC101" s="3">
        <v>0</v>
      </c>
      <c r="AD101" s="3">
        <v>0</v>
      </c>
      <c r="AE101" s="3">
        <v>0</v>
      </c>
      <c r="AF101" s="3">
        <v>0</v>
      </c>
      <c r="AG101" s="3">
        <v>0</v>
      </c>
      <c r="AH101" s="1" t="s">
        <v>99</v>
      </c>
      <c r="AI101" s="17">
        <v>3</v>
      </c>
      <c r="AJ101" s="1"/>
    </row>
    <row r="102" spans="1:36" x14ac:dyDescent="0.2">
      <c r="A102" s="1" t="s">
        <v>681</v>
      </c>
      <c r="B102" s="1" t="s">
        <v>798</v>
      </c>
      <c r="C102" s="1" t="s">
        <v>1510</v>
      </c>
      <c r="D102" s="1" t="s">
        <v>1688</v>
      </c>
      <c r="E102" s="3">
        <v>89.511111111111106</v>
      </c>
      <c r="F102" s="3">
        <v>5.5777777777777775</v>
      </c>
      <c r="G102" s="3">
        <v>6.6666666666666666E-2</v>
      </c>
      <c r="H102" s="3">
        <v>0.41111111111111109</v>
      </c>
      <c r="I102" s="3">
        <v>3.4388888888888891</v>
      </c>
      <c r="J102" s="3">
        <v>0</v>
      </c>
      <c r="K102" s="3">
        <v>0</v>
      </c>
      <c r="L102" s="3">
        <v>5.0277777777777777</v>
      </c>
      <c r="M102" s="3">
        <v>5.4305555555555554</v>
      </c>
      <c r="N102" s="3">
        <v>0</v>
      </c>
      <c r="O102" s="3">
        <f>SUM(Table2[[#This Row],[Qualified Social Work Staff Hours]:[Other Social Work Staff Hours]])/Table2[[#This Row],[MDS Census]]</f>
        <v>6.0669066534260178E-2</v>
      </c>
      <c r="P102" s="3">
        <v>5.6861111111111109</v>
      </c>
      <c r="Q102" s="3">
        <v>11.991666666666667</v>
      </c>
      <c r="R102" s="3">
        <f>SUM(Table2[[#This Row],[Qualified Activities Professional Hours]:[Other Activities Professional Hours]])/Table2[[#This Row],[MDS Census]]</f>
        <v>0.19749255213505462</v>
      </c>
      <c r="S102" s="3">
        <v>3.4916666666666667</v>
      </c>
      <c r="T102" s="3">
        <v>3.9138888888888888</v>
      </c>
      <c r="U102" s="3">
        <v>0</v>
      </c>
      <c r="V102" s="3">
        <f>SUM(Table2[[#This Row],[Occupational Therapist Hours]:[OT Aide Hours]])/Table2[[#This Row],[MDS Census]]</f>
        <v>8.2733366434955311E-2</v>
      </c>
      <c r="W102" s="3">
        <v>4.9888888888888889</v>
      </c>
      <c r="X102" s="3">
        <v>6.2777777777777777</v>
      </c>
      <c r="Y102" s="3">
        <v>0</v>
      </c>
      <c r="Z102" s="3">
        <f>SUM(Table2[[#This Row],[Physical Therapist (PT) Hours]:[PT Aide Hours]])/Table2[[#This Row],[MDS Census]]</f>
        <v>0.12586891757696128</v>
      </c>
      <c r="AA102" s="3">
        <v>0</v>
      </c>
      <c r="AB102" s="3">
        <v>0</v>
      </c>
      <c r="AC102" s="3">
        <v>0</v>
      </c>
      <c r="AD102" s="3">
        <v>0</v>
      </c>
      <c r="AE102" s="3">
        <v>0</v>
      </c>
      <c r="AF102" s="3">
        <v>0</v>
      </c>
      <c r="AG102" s="3">
        <v>0</v>
      </c>
      <c r="AH102" s="1" t="s">
        <v>100</v>
      </c>
      <c r="AI102" s="17">
        <v>3</v>
      </c>
      <c r="AJ102" s="1"/>
    </row>
    <row r="103" spans="1:36" x14ac:dyDescent="0.2">
      <c r="A103" s="1" t="s">
        <v>681</v>
      </c>
      <c r="B103" s="1" t="s">
        <v>799</v>
      </c>
      <c r="C103" s="1" t="s">
        <v>1511</v>
      </c>
      <c r="D103" s="1" t="s">
        <v>1720</v>
      </c>
      <c r="E103" s="3">
        <v>80.8</v>
      </c>
      <c r="F103" s="3">
        <v>5.5111111111111111</v>
      </c>
      <c r="G103" s="3">
        <v>0</v>
      </c>
      <c r="H103" s="3">
        <v>0.55466666666666664</v>
      </c>
      <c r="I103" s="3">
        <v>1.6</v>
      </c>
      <c r="J103" s="3">
        <v>0</v>
      </c>
      <c r="K103" s="3">
        <v>0</v>
      </c>
      <c r="L103" s="3">
        <v>5.8472222222222223</v>
      </c>
      <c r="M103" s="3">
        <v>0</v>
      </c>
      <c r="N103" s="3">
        <v>6.1111111111111107</v>
      </c>
      <c r="O103" s="3">
        <f>SUM(Table2[[#This Row],[Qualified Social Work Staff Hours]:[Other Social Work Staff Hours]])/Table2[[#This Row],[MDS Census]]</f>
        <v>7.5632563256325627E-2</v>
      </c>
      <c r="P103" s="3">
        <v>5.333333333333333</v>
      </c>
      <c r="Q103" s="3">
        <v>5.2333333333333334</v>
      </c>
      <c r="R103" s="3">
        <f>SUM(Table2[[#This Row],[Qualified Activities Professional Hours]:[Other Activities Professional Hours]])/Table2[[#This Row],[MDS Census]]</f>
        <v>0.13077557755775579</v>
      </c>
      <c r="S103" s="3">
        <v>6.3638888888888889</v>
      </c>
      <c r="T103" s="3">
        <v>6.4388888888888891</v>
      </c>
      <c r="U103" s="3">
        <v>0</v>
      </c>
      <c r="V103" s="3">
        <f>SUM(Table2[[#This Row],[Occupational Therapist Hours]:[OT Aide Hours]])/Table2[[#This Row],[MDS Census]]</f>
        <v>0.15845022002200221</v>
      </c>
      <c r="W103" s="3">
        <v>11.552777777777777</v>
      </c>
      <c r="X103" s="3">
        <v>5.927777777777778</v>
      </c>
      <c r="Y103" s="3">
        <v>0</v>
      </c>
      <c r="Z103" s="3">
        <f>SUM(Table2[[#This Row],[Physical Therapist (PT) Hours]:[PT Aide Hours]])/Table2[[#This Row],[MDS Census]]</f>
        <v>0.21634350935093508</v>
      </c>
      <c r="AA103" s="3">
        <v>0</v>
      </c>
      <c r="AB103" s="3">
        <v>0</v>
      </c>
      <c r="AC103" s="3">
        <v>0</v>
      </c>
      <c r="AD103" s="3">
        <v>0</v>
      </c>
      <c r="AE103" s="3">
        <v>0</v>
      </c>
      <c r="AF103" s="3">
        <v>5.4777777777777779</v>
      </c>
      <c r="AG103" s="3">
        <v>0</v>
      </c>
      <c r="AH103" s="1" t="s">
        <v>101</v>
      </c>
      <c r="AI103" s="17">
        <v>3</v>
      </c>
      <c r="AJ103" s="1"/>
    </row>
    <row r="104" spans="1:36" x14ac:dyDescent="0.2">
      <c r="A104" s="1" t="s">
        <v>681</v>
      </c>
      <c r="B104" s="1" t="s">
        <v>800</v>
      </c>
      <c r="C104" s="1" t="s">
        <v>1382</v>
      </c>
      <c r="D104" s="1" t="s">
        <v>1725</v>
      </c>
      <c r="E104" s="3">
        <v>81.222222222222229</v>
      </c>
      <c r="F104" s="3">
        <v>0.69166666666666665</v>
      </c>
      <c r="G104" s="3">
        <v>1.0444444444444445</v>
      </c>
      <c r="H104" s="3">
        <v>0.55555555555555558</v>
      </c>
      <c r="I104" s="3">
        <v>4.4361111111111109</v>
      </c>
      <c r="J104" s="3">
        <v>0</v>
      </c>
      <c r="K104" s="3">
        <v>0</v>
      </c>
      <c r="L104" s="3">
        <v>5.1305555555555555</v>
      </c>
      <c r="M104" s="3">
        <v>0.19722222222222222</v>
      </c>
      <c r="N104" s="3">
        <v>10.661111111111111</v>
      </c>
      <c r="O104" s="3">
        <f>SUM(Table2[[#This Row],[Qualified Social Work Staff Hours]:[Other Social Work Staff Hours]])/Table2[[#This Row],[MDS Census]]</f>
        <v>0.13368673050615595</v>
      </c>
      <c r="P104" s="3">
        <v>5.4249999999999998</v>
      </c>
      <c r="Q104" s="3">
        <v>8.7833333333333332</v>
      </c>
      <c r="R104" s="3">
        <f>SUM(Table2[[#This Row],[Qualified Activities Professional Hours]:[Other Activities Professional Hours]])/Table2[[#This Row],[MDS Census]]</f>
        <v>0.17493160054719559</v>
      </c>
      <c r="S104" s="3">
        <v>8.1722222222222225</v>
      </c>
      <c r="T104" s="3">
        <v>0</v>
      </c>
      <c r="U104" s="3">
        <v>0</v>
      </c>
      <c r="V104" s="3">
        <f>SUM(Table2[[#This Row],[Occupational Therapist Hours]:[OT Aide Hours]])/Table2[[#This Row],[MDS Census]]</f>
        <v>0.1006155950752394</v>
      </c>
      <c r="W104" s="3">
        <v>4.0777777777777775</v>
      </c>
      <c r="X104" s="3">
        <v>8.4611111111111104</v>
      </c>
      <c r="Y104" s="3">
        <v>0</v>
      </c>
      <c r="Z104" s="3">
        <f>SUM(Table2[[#This Row],[Physical Therapist (PT) Hours]:[PT Aide Hours]])/Table2[[#This Row],[MDS Census]]</f>
        <v>0.15437756497948013</v>
      </c>
      <c r="AA104" s="3">
        <v>0</v>
      </c>
      <c r="AB104" s="3">
        <v>0</v>
      </c>
      <c r="AC104" s="3">
        <v>0</v>
      </c>
      <c r="AD104" s="3">
        <v>0</v>
      </c>
      <c r="AE104" s="3">
        <v>0</v>
      </c>
      <c r="AF104" s="3">
        <v>0</v>
      </c>
      <c r="AG104" s="3">
        <v>0</v>
      </c>
      <c r="AH104" s="1" t="s">
        <v>102</v>
      </c>
      <c r="AI104" s="17">
        <v>3</v>
      </c>
      <c r="AJ104" s="1"/>
    </row>
    <row r="105" spans="1:36" x14ac:dyDescent="0.2">
      <c r="A105" s="1" t="s">
        <v>681</v>
      </c>
      <c r="B105" s="1" t="s">
        <v>801</v>
      </c>
      <c r="C105" s="1" t="s">
        <v>1512</v>
      </c>
      <c r="D105" s="1" t="s">
        <v>1700</v>
      </c>
      <c r="E105" s="3">
        <v>88.777777777777771</v>
      </c>
      <c r="F105" s="3">
        <v>5.3777777777777782</v>
      </c>
      <c r="G105" s="3">
        <v>0</v>
      </c>
      <c r="H105" s="3">
        <v>0.54666666666666663</v>
      </c>
      <c r="I105" s="3">
        <v>0</v>
      </c>
      <c r="J105" s="3">
        <v>0</v>
      </c>
      <c r="K105" s="3">
        <v>0</v>
      </c>
      <c r="L105" s="3">
        <v>6.9228888888888882</v>
      </c>
      <c r="M105" s="3">
        <v>0</v>
      </c>
      <c r="N105" s="3">
        <v>0</v>
      </c>
      <c r="O105" s="3">
        <f>SUM(Table2[[#This Row],[Qualified Social Work Staff Hours]:[Other Social Work Staff Hours]])/Table2[[#This Row],[MDS Census]]</f>
        <v>0</v>
      </c>
      <c r="P105" s="3">
        <v>0</v>
      </c>
      <c r="Q105" s="3">
        <v>0</v>
      </c>
      <c r="R105" s="3">
        <f>SUM(Table2[[#This Row],[Qualified Activities Professional Hours]:[Other Activities Professional Hours]])/Table2[[#This Row],[MDS Census]]</f>
        <v>0</v>
      </c>
      <c r="S105" s="3">
        <v>5.2024444444444438</v>
      </c>
      <c r="T105" s="3">
        <v>14.557555555555554</v>
      </c>
      <c r="U105" s="3">
        <v>0</v>
      </c>
      <c r="V105" s="3">
        <f>SUM(Table2[[#This Row],[Occupational Therapist Hours]:[OT Aide Hours]])/Table2[[#This Row],[MDS Census]]</f>
        <v>0.22257822277847308</v>
      </c>
      <c r="W105" s="3">
        <v>10.675444444444445</v>
      </c>
      <c r="X105" s="3">
        <v>14.716666666666667</v>
      </c>
      <c r="Y105" s="3">
        <v>0</v>
      </c>
      <c r="Z105" s="3">
        <f>SUM(Table2[[#This Row],[Physical Therapist (PT) Hours]:[PT Aide Hours]])/Table2[[#This Row],[MDS Census]]</f>
        <v>0.28601877346683358</v>
      </c>
      <c r="AA105" s="3">
        <v>0</v>
      </c>
      <c r="AB105" s="3">
        <v>0</v>
      </c>
      <c r="AC105" s="3">
        <v>0</v>
      </c>
      <c r="AD105" s="3">
        <v>0</v>
      </c>
      <c r="AE105" s="3">
        <v>0</v>
      </c>
      <c r="AF105" s="3">
        <v>0</v>
      </c>
      <c r="AG105" s="3">
        <v>0</v>
      </c>
      <c r="AH105" s="1" t="s">
        <v>103</v>
      </c>
      <c r="AI105" s="17">
        <v>3</v>
      </c>
      <c r="AJ105" s="1"/>
    </row>
    <row r="106" spans="1:36" x14ac:dyDescent="0.2">
      <c r="A106" s="1" t="s">
        <v>681</v>
      </c>
      <c r="B106" s="1" t="s">
        <v>802</v>
      </c>
      <c r="C106" s="1" t="s">
        <v>1471</v>
      </c>
      <c r="D106" s="1" t="s">
        <v>1716</v>
      </c>
      <c r="E106" s="3">
        <v>78.711111111111109</v>
      </c>
      <c r="F106" s="3">
        <v>5.5111111111111111</v>
      </c>
      <c r="G106" s="3">
        <v>0.68888888888888888</v>
      </c>
      <c r="H106" s="3">
        <v>0.27500000000000002</v>
      </c>
      <c r="I106" s="3">
        <v>4.0694444444444446</v>
      </c>
      <c r="J106" s="3">
        <v>0</v>
      </c>
      <c r="K106" s="3">
        <v>0</v>
      </c>
      <c r="L106" s="3">
        <v>5.93888888888889</v>
      </c>
      <c r="M106" s="3">
        <v>5.5388888888888888</v>
      </c>
      <c r="N106" s="3">
        <v>0</v>
      </c>
      <c r="O106" s="3">
        <f>SUM(Table2[[#This Row],[Qualified Social Work Staff Hours]:[Other Social Work Staff Hours]])/Table2[[#This Row],[MDS Census]]</f>
        <v>7.0369847543760591E-2</v>
      </c>
      <c r="P106" s="3">
        <v>5.4138888888888888</v>
      </c>
      <c r="Q106" s="3">
        <v>0</v>
      </c>
      <c r="R106" s="3">
        <f>SUM(Table2[[#This Row],[Qualified Activities Professional Hours]:[Other Activities Professional Hours]])/Table2[[#This Row],[MDS Census]]</f>
        <v>6.8781761716544321E-2</v>
      </c>
      <c r="S106" s="3">
        <v>4.7366666666666664</v>
      </c>
      <c r="T106" s="3">
        <v>4.9527777777777775</v>
      </c>
      <c r="U106" s="3">
        <v>0</v>
      </c>
      <c r="V106" s="3">
        <f>SUM(Table2[[#This Row],[Occupational Therapist Hours]:[OT Aide Hours]])/Table2[[#This Row],[MDS Census]]</f>
        <v>0.12310135516657256</v>
      </c>
      <c r="W106" s="3">
        <v>4.9261111111111111</v>
      </c>
      <c r="X106" s="3">
        <v>6.0576666666666661</v>
      </c>
      <c r="Y106" s="3">
        <v>0</v>
      </c>
      <c r="Z106" s="3">
        <f>SUM(Table2[[#This Row],[Physical Therapist (PT) Hours]:[PT Aide Hours]])/Table2[[#This Row],[MDS Census]]</f>
        <v>0.13954545454545456</v>
      </c>
      <c r="AA106" s="3">
        <v>0</v>
      </c>
      <c r="AB106" s="3">
        <v>0</v>
      </c>
      <c r="AC106" s="3">
        <v>0</v>
      </c>
      <c r="AD106" s="3">
        <v>0</v>
      </c>
      <c r="AE106" s="3">
        <v>0</v>
      </c>
      <c r="AF106" s="3">
        <v>0</v>
      </c>
      <c r="AG106" s="3">
        <v>0</v>
      </c>
      <c r="AH106" s="1" t="s">
        <v>104</v>
      </c>
      <c r="AI106" s="17">
        <v>3</v>
      </c>
      <c r="AJ106" s="1"/>
    </row>
    <row r="107" spans="1:36" x14ac:dyDescent="0.2">
      <c r="A107" s="1" t="s">
        <v>681</v>
      </c>
      <c r="B107" s="1" t="s">
        <v>803</v>
      </c>
      <c r="C107" s="1" t="s">
        <v>1465</v>
      </c>
      <c r="D107" s="1" t="s">
        <v>1722</v>
      </c>
      <c r="E107" s="3">
        <v>104.92222222222222</v>
      </c>
      <c r="F107" s="3">
        <v>3.0666666666666669</v>
      </c>
      <c r="G107" s="3">
        <v>0.25</v>
      </c>
      <c r="H107" s="3">
        <v>5.4444444444444448E-2</v>
      </c>
      <c r="I107" s="3">
        <v>2.1873333333333331</v>
      </c>
      <c r="J107" s="3">
        <v>0</v>
      </c>
      <c r="K107" s="3">
        <v>0</v>
      </c>
      <c r="L107" s="3">
        <v>5.2873333333333319</v>
      </c>
      <c r="M107" s="3">
        <v>0</v>
      </c>
      <c r="N107" s="3">
        <v>6.7481111111111094</v>
      </c>
      <c r="O107" s="3">
        <f>SUM(Table2[[#This Row],[Qualified Social Work Staff Hours]:[Other Social Work Staff Hours]])/Table2[[#This Row],[MDS Census]]</f>
        <v>6.4315365879487441E-2</v>
      </c>
      <c r="P107" s="3">
        <v>0</v>
      </c>
      <c r="Q107" s="3">
        <v>18.148222222222223</v>
      </c>
      <c r="R107" s="3">
        <f>SUM(Table2[[#This Row],[Qualified Activities Professional Hours]:[Other Activities Professional Hours]])/Table2[[#This Row],[MDS Census]]</f>
        <v>0.17296833633379224</v>
      </c>
      <c r="S107" s="3">
        <v>5.9254444444444436</v>
      </c>
      <c r="T107" s="3">
        <v>4.4493333333333345</v>
      </c>
      <c r="U107" s="3">
        <v>0</v>
      </c>
      <c r="V107" s="3">
        <f>SUM(Table2[[#This Row],[Occupational Therapist Hours]:[OT Aide Hours]])/Table2[[#This Row],[MDS Census]]</f>
        <v>9.8880652335063018E-2</v>
      </c>
      <c r="W107" s="3">
        <v>5.5888888888888886</v>
      </c>
      <c r="X107" s="3">
        <v>2.5488888888888894</v>
      </c>
      <c r="Y107" s="3">
        <v>0</v>
      </c>
      <c r="Z107" s="3">
        <f>SUM(Table2[[#This Row],[Physical Therapist (PT) Hours]:[PT Aide Hours]])/Table2[[#This Row],[MDS Census]]</f>
        <v>7.7560097426665267E-2</v>
      </c>
      <c r="AA107" s="3">
        <v>0</v>
      </c>
      <c r="AB107" s="3">
        <v>0</v>
      </c>
      <c r="AC107" s="3">
        <v>0</v>
      </c>
      <c r="AD107" s="3">
        <v>0</v>
      </c>
      <c r="AE107" s="3">
        <v>0</v>
      </c>
      <c r="AF107" s="3">
        <v>0</v>
      </c>
      <c r="AG107" s="3">
        <v>0</v>
      </c>
      <c r="AH107" s="1" t="s">
        <v>105</v>
      </c>
      <c r="AI107" s="17">
        <v>3</v>
      </c>
      <c r="AJ107" s="1"/>
    </row>
    <row r="108" spans="1:36" x14ac:dyDescent="0.2">
      <c r="A108" s="1" t="s">
        <v>681</v>
      </c>
      <c r="B108" s="1" t="s">
        <v>804</v>
      </c>
      <c r="C108" s="1" t="s">
        <v>1513</v>
      </c>
      <c r="D108" s="1" t="s">
        <v>1730</v>
      </c>
      <c r="E108" s="3">
        <v>81.166666666666671</v>
      </c>
      <c r="F108" s="3">
        <v>5.5111111111111111</v>
      </c>
      <c r="G108" s="3">
        <v>5.8266666666666715</v>
      </c>
      <c r="H108" s="3">
        <v>0.4485555555555556</v>
      </c>
      <c r="I108" s="3">
        <v>3.4</v>
      </c>
      <c r="J108" s="3">
        <v>0</v>
      </c>
      <c r="K108" s="3">
        <v>0</v>
      </c>
      <c r="L108" s="3">
        <v>6.015444444444447</v>
      </c>
      <c r="M108" s="3">
        <v>0</v>
      </c>
      <c r="N108" s="3">
        <v>8.59588888888889</v>
      </c>
      <c r="O108" s="3">
        <f>SUM(Table2[[#This Row],[Qualified Social Work Staff Hours]:[Other Social Work Staff Hours]])/Table2[[#This Row],[MDS Census]]</f>
        <v>0.10590417522245038</v>
      </c>
      <c r="P108" s="3">
        <v>3.7716666666666665</v>
      </c>
      <c r="Q108" s="3">
        <v>6.1682222222222212</v>
      </c>
      <c r="R108" s="3">
        <f>SUM(Table2[[#This Row],[Qualified Activities Professional Hours]:[Other Activities Professional Hours]])/Table2[[#This Row],[MDS Census]]</f>
        <v>0.12246269678302531</v>
      </c>
      <c r="S108" s="3">
        <v>4.7101111111111118</v>
      </c>
      <c r="T108" s="3">
        <v>9.4193333333333324</v>
      </c>
      <c r="U108" s="3">
        <v>0</v>
      </c>
      <c r="V108" s="3">
        <f>SUM(Table2[[#This Row],[Occupational Therapist Hours]:[OT Aide Hours]])/Table2[[#This Row],[MDS Census]]</f>
        <v>0.17407939767282682</v>
      </c>
      <c r="W108" s="3">
        <v>9.4115555555555517</v>
      </c>
      <c r="X108" s="3">
        <v>11.902333333333333</v>
      </c>
      <c r="Y108" s="3">
        <v>0</v>
      </c>
      <c r="Z108" s="3">
        <f>SUM(Table2[[#This Row],[Physical Therapist (PT) Hours]:[PT Aide Hours]])/Table2[[#This Row],[MDS Census]]</f>
        <v>0.26259411362080759</v>
      </c>
      <c r="AA108" s="3">
        <v>0</v>
      </c>
      <c r="AB108" s="3">
        <v>0</v>
      </c>
      <c r="AC108" s="3">
        <v>0</v>
      </c>
      <c r="AD108" s="3">
        <v>0</v>
      </c>
      <c r="AE108" s="3">
        <v>0</v>
      </c>
      <c r="AF108" s="3">
        <v>4.0027777777777782</v>
      </c>
      <c r="AG108" s="3">
        <v>0</v>
      </c>
      <c r="AH108" s="1" t="s">
        <v>106</v>
      </c>
      <c r="AI108" s="17">
        <v>3</v>
      </c>
      <c r="AJ108" s="1"/>
    </row>
    <row r="109" spans="1:36" x14ac:dyDescent="0.2">
      <c r="A109" s="1" t="s">
        <v>681</v>
      </c>
      <c r="B109" s="1" t="s">
        <v>805</v>
      </c>
      <c r="C109" s="1" t="s">
        <v>1514</v>
      </c>
      <c r="D109" s="1" t="s">
        <v>1719</v>
      </c>
      <c r="E109" s="3">
        <v>105.77777777777777</v>
      </c>
      <c r="F109" s="3">
        <v>10.311111111111112</v>
      </c>
      <c r="G109" s="3">
        <v>1.1111111111111112E-2</v>
      </c>
      <c r="H109" s="3">
        <v>0.5444444444444444</v>
      </c>
      <c r="I109" s="3">
        <v>8.2638888888888893</v>
      </c>
      <c r="J109" s="3">
        <v>0</v>
      </c>
      <c r="K109" s="3">
        <v>0</v>
      </c>
      <c r="L109" s="3">
        <v>11.042999999999999</v>
      </c>
      <c r="M109" s="3">
        <v>5.6</v>
      </c>
      <c r="N109" s="3">
        <v>1.6972222222222222</v>
      </c>
      <c r="O109" s="3">
        <f>SUM(Table2[[#This Row],[Qualified Social Work Staff Hours]:[Other Social Work Staff Hours]])/Table2[[#This Row],[MDS Census]]</f>
        <v>6.8986344537815131E-2</v>
      </c>
      <c r="P109" s="3">
        <v>0.37777777777777777</v>
      </c>
      <c r="Q109" s="3">
        <v>8.3000000000000007</v>
      </c>
      <c r="R109" s="3">
        <f>SUM(Table2[[#This Row],[Qualified Activities Professional Hours]:[Other Activities Professional Hours]])/Table2[[#This Row],[MDS Census]]</f>
        <v>8.2037815126050434E-2</v>
      </c>
      <c r="S109" s="3">
        <v>11.598222222222224</v>
      </c>
      <c r="T109" s="3">
        <v>15.605444444444439</v>
      </c>
      <c r="U109" s="3">
        <v>0</v>
      </c>
      <c r="V109" s="3">
        <f>SUM(Table2[[#This Row],[Occupational Therapist Hours]:[OT Aide Hours]])/Table2[[#This Row],[MDS Census]]</f>
        <v>0.25717752100840335</v>
      </c>
      <c r="W109" s="3">
        <v>10.632777777777779</v>
      </c>
      <c r="X109" s="3">
        <v>20.339111111111109</v>
      </c>
      <c r="Y109" s="3">
        <v>0</v>
      </c>
      <c r="Z109" s="3">
        <f>SUM(Table2[[#This Row],[Physical Therapist (PT) Hours]:[PT Aide Hours]])/Table2[[#This Row],[MDS Census]]</f>
        <v>0.2928014705882353</v>
      </c>
      <c r="AA109" s="3">
        <v>0</v>
      </c>
      <c r="AB109" s="3">
        <v>0</v>
      </c>
      <c r="AC109" s="3">
        <v>0</v>
      </c>
      <c r="AD109" s="3">
        <v>0</v>
      </c>
      <c r="AE109" s="3">
        <v>0</v>
      </c>
      <c r="AF109" s="3">
        <v>0</v>
      </c>
      <c r="AG109" s="3">
        <v>0</v>
      </c>
      <c r="AH109" s="1" t="s">
        <v>107</v>
      </c>
      <c r="AI109" s="17">
        <v>3</v>
      </c>
      <c r="AJ109" s="1"/>
    </row>
    <row r="110" spans="1:36" x14ac:dyDescent="0.2">
      <c r="A110" s="1" t="s">
        <v>681</v>
      </c>
      <c r="B110" s="1" t="s">
        <v>806</v>
      </c>
      <c r="C110" s="1" t="s">
        <v>1376</v>
      </c>
      <c r="D110" s="1" t="s">
        <v>1708</v>
      </c>
      <c r="E110" s="3">
        <v>81.077777777777783</v>
      </c>
      <c r="F110" s="3">
        <v>5.25</v>
      </c>
      <c r="G110" s="3">
        <v>0.35</v>
      </c>
      <c r="H110" s="3">
        <v>0.41111111111111109</v>
      </c>
      <c r="I110" s="3">
        <v>2.0583333333333331</v>
      </c>
      <c r="J110" s="3">
        <v>0</v>
      </c>
      <c r="K110" s="3">
        <v>0</v>
      </c>
      <c r="L110" s="3">
        <v>2.8303333333333334</v>
      </c>
      <c r="M110" s="3">
        <v>0</v>
      </c>
      <c r="N110" s="3">
        <v>5.177777777777778</v>
      </c>
      <c r="O110" s="3">
        <f>SUM(Table2[[#This Row],[Qualified Social Work Staff Hours]:[Other Social Work Staff Hours]])/Table2[[#This Row],[MDS Census]]</f>
        <v>6.3861861038783066E-2</v>
      </c>
      <c r="P110" s="3">
        <v>5.25</v>
      </c>
      <c r="Q110" s="3">
        <v>5.2972222222222225</v>
      </c>
      <c r="R110" s="3">
        <f>SUM(Table2[[#This Row],[Qualified Activities Professional Hours]:[Other Activities Professional Hours]])/Table2[[#This Row],[MDS Census]]</f>
        <v>0.13008770727696314</v>
      </c>
      <c r="S110" s="3">
        <v>4.6693333333333333</v>
      </c>
      <c r="T110" s="3">
        <v>4.476</v>
      </c>
      <c r="U110" s="3">
        <v>0</v>
      </c>
      <c r="V110" s="3">
        <f>SUM(Table2[[#This Row],[Occupational Therapist Hours]:[OT Aide Hours]])/Table2[[#This Row],[MDS Census]]</f>
        <v>0.11279703987940248</v>
      </c>
      <c r="W110" s="3">
        <v>8.2502222222222219</v>
      </c>
      <c r="X110" s="3">
        <v>7.583333333333333</v>
      </c>
      <c r="Y110" s="3">
        <v>0</v>
      </c>
      <c r="Z110" s="3">
        <f>SUM(Table2[[#This Row],[Physical Therapist (PT) Hours]:[PT Aide Hours]])/Table2[[#This Row],[MDS Census]]</f>
        <v>0.19528847471563657</v>
      </c>
      <c r="AA110" s="3">
        <v>0</v>
      </c>
      <c r="AB110" s="3">
        <v>0</v>
      </c>
      <c r="AC110" s="3">
        <v>0</v>
      </c>
      <c r="AD110" s="3">
        <v>0</v>
      </c>
      <c r="AE110" s="3">
        <v>0</v>
      </c>
      <c r="AF110" s="3">
        <v>0</v>
      </c>
      <c r="AG110" s="3">
        <v>0</v>
      </c>
      <c r="AH110" s="1" t="s">
        <v>108</v>
      </c>
      <c r="AI110" s="17">
        <v>3</v>
      </c>
      <c r="AJ110" s="1"/>
    </row>
    <row r="111" spans="1:36" x14ac:dyDescent="0.2">
      <c r="A111" s="1" t="s">
        <v>681</v>
      </c>
      <c r="B111" s="1" t="s">
        <v>807</v>
      </c>
      <c r="C111" s="1" t="s">
        <v>1477</v>
      </c>
      <c r="D111" s="1" t="s">
        <v>1725</v>
      </c>
      <c r="E111" s="3">
        <v>85.777777777777771</v>
      </c>
      <c r="F111" s="3">
        <v>5.2444444444444445</v>
      </c>
      <c r="G111" s="3">
        <v>0.41666666666666669</v>
      </c>
      <c r="H111" s="3">
        <v>0.3</v>
      </c>
      <c r="I111" s="3">
        <v>3.2972222222222221</v>
      </c>
      <c r="J111" s="3">
        <v>0</v>
      </c>
      <c r="K111" s="3">
        <v>0</v>
      </c>
      <c r="L111" s="3">
        <v>2.6416666666666666</v>
      </c>
      <c r="M111" s="3">
        <v>5.2888888888888888</v>
      </c>
      <c r="N111" s="3">
        <v>0</v>
      </c>
      <c r="O111" s="3">
        <f>SUM(Table2[[#This Row],[Qualified Social Work Staff Hours]:[Other Social Work Staff Hours]])/Table2[[#This Row],[MDS Census]]</f>
        <v>6.1658031088082904E-2</v>
      </c>
      <c r="P111" s="3">
        <v>1.7833333333333334</v>
      </c>
      <c r="Q111" s="3">
        <v>2.1555555555555554</v>
      </c>
      <c r="R111" s="3">
        <f>SUM(Table2[[#This Row],[Qualified Activities Professional Hours]:[Other Activities Professional Hours]])/Table2[[#This Row],[MDS Census]]</f>
        <v>4.5919689119170992E-2</v>
      </c>
      <c r="S111" s="3">
        <v>13.08611111111111</v>
      </c>
      <c r="T111" s="3">
        <v>0</v>
      </c>
      <c r="U111" s="3">
        <v>0</v>
      </c>
      <c r="V111" s="3">
        <f>SUM(Table2[[#This Row],[Occupational Therapist Hours]:[OT Aide Hours]])/Table2[[#This Row],[MDS Census]]</f>
        <v>0.15255829015544042</v>
      </c>
      <c r="W111" s="3">
        <v>1.2027777777777777</v>
      </c>
      <c r="X111" s="3">
        <v>12.080555555555556</v>
      </c>
      <c r="Y111" s="3">
        <v>0</v>
      </c>
      <c r="Z111" s="3">
        <f>SUM(Table2[[#This Row],[Physical Therapist (PT) Hours]:[PT Aide Hours]])/Table2[[#This Row],[MDS Census]]</f>
        <v>0.15485751295336789</v>
      </c>
      <c r="AA111" s="3">
        <v>0</v>
      </c>
      <c r="AB111" s="3">
        <v>0</v>
      </c>
      <c r="AC111" s="3">
        <v>0</v>
      </c>
      <c r="AD111" s="3">
        <v>0</v>
      </c>
      <c r="AE111" s="3">
        <v>0</v>
      </c>
      <c r="AF111" s="3">
        <v>0</v>
      </c>
      <c r="AG111" s="3">
        <v>0</v>
      </c>
      <c r="AH111" s="1" t="s">
        <v>109</v>
      </c>
      <c r="AI111" s="17">
        <v>3</v>
      </c>
      <c r="AJ111" s="1"/>
    </row>
    <row r="112" spans="1:36" x14ac:dyDescent="0.2">
      <c r="A112" s="1" t="s">
        <v>681</v>
      </c>
      <c r="B112" s="1" t="s">
        <v>808</v>
      </c>
      <c r="C112" s="1" t="s">
        <v>1515</v>
      </c>
      <c r="D112" s="1" t="s">
        <v>1713</v>
      </c>
      <c r="E112" s="3">
        <v>61.577777777777776</v>
      </c>
      <c r="F112" s="3">
        <v>7.4666666666666668</v>
      </c>
      <c r="G112" s="3">
        <v>0.66666666666666663</v>
      </c>
      <c r="H112" s="3">
        <v>0.36666666666666664</v>
      </c>
      <c r="I112" s="3">
        <v>4.9866666666666664</v>
      </c>
      <c r="J112" s="3">
        <v>0</v>
      </c>
      <c r="K112" s="3">
        <v>0</v>
      </c>
      <c r="L112" s="3">
        <v>2.6833333333333331</v>
      </c>
      <c r="M112" s="3">
        <v>4.666666666666667</v>
      </c>
      <c r="N112" s="3">
        <v>0</v>
      </c>
      <c r="O112" s="3">
        <f>SUM(Table2[[#This Row],[Qualified Social Work Staff Hours]:[Other Social Work Staff Hours]])/Table2[[#This Row],[MDS Census]]</f>
        <v>7.5784915193071095E-2</v>
      </c>
      <c r="P112" s="3">
        <v>5.3933333333333326</v>
      </c>
      <c r="Q112" s="3">
        <v>9.0033333333333321</v>
      </c>
      <c r="R112" s="3">
        <f>SUM(Table2[[#This Row],[Qualified Activities Professional Hours]:[Other Activities Professional Hours]])/Table2[[#This Row],[MDS Census]]</f>
        <v>0.23379646337062429</v>
      </c>
      <c r="S112" s="3">
        <v>3.5638888888888891</v>
      </c>
      <c r="T112" s="3">
        <v>1.9999999999999998</v>
      </c>
      <c r="U112" s="3">
        <v>0</v>
      </c>
      <c r="V112" s="3">
        <f>SUM(Table2[[#This Row],[Occupational Therapist Hours]:[OT Aide Hours]])/Table2[[#This Row],[MDS Census]]</f>
        <v>9.0355467340310358E-2</v>
      </c>
      <c r="W112" s="3">
        <v>5.4249999999999998</v>
      </c>
      <c r="X112" s="3">
        <v>3.371666666666667</v>
      </c>
      <c r="Y112" s="3">
        <v>0</v>
      </c>
      <c r="Z112" s="3">
        <f>SUM(Table2[[#This Row],[Physical Therapist (PT) Hours]:[PT Aide Hours]])/Table2[[#This Row],[MDS Census]]</f>
        <v>0.14285456513893902</v>
      </c>
      <c r="AA112" s="3">
        <v>0</v>
      </c>
      <c r="AB112" s="3">
        <v>0</v>
      </c>
      <c r="AC112" s="3">
        <v>0</v>
      </c>
      <c r="AD112" s="3">
        <v>0</v>
      </c>
      <c r="AE112" s="3">
        <v>0</v>
      </c>
      <c r="AF112" s="3">
        <v>0</v>
      </c>
      <c r="AG112" s="3">
        <v>0</v>
      </c>
      <c r="AH112" s="1" t="s">
        <v>110</v>
      </c>
      <c r="AI112" s="17">
        <v>3</v>
      </c>
      <c r="AJ112" s="1"/>
    </row>
    <row r="113" spans="1:36" x14ac:dyDescent="0.2">
      <c r="A113" s="1" t="s">
        <v>681</v>
      </c>
      <c r="B113" s="1" t="s">
        <v>809</v>
      </c>
      <c r="C113" s="1" t="s">
        <v>1454</v>
      </c>
      <c r="D113" s="1" t="s">
        <v>1720</v>
      </c>
      <c r="E113" s="3">
        <v>77.511111111111106</v>
      </c>
      <c r="F113" s="3">
        <v>5.4194444444444443</v>
      </c>
      <c r="G113" s="3">
        <v>0.24444444444444444</v>
      </c>
      <c r="H113" s="3">
        <v>0.36666666666666664</v>
      </c>
      <c r="I113" s="3">
        <v>2.1972222222222224</v>
      </c>
      <c r="J113" s="3">
        <v>0</v>
      </c>
      <c r="K113" s="3">
        <v>0</v>
      </c>
      <c r="L113" s="3">
        <v>4.958333333333333</v>
      </c>
      <c r="M113" s="3">
        <v>5.2527777777777782</v>
      </c>
      <c r="N113" s="3">
        <v>0</v>
      </c>
      <c r="O113" s="3">
        <f>SUM(Table2[[#This Row],[Qualified Social Work Staff Hours]:[Other Social Work Staff Hours]])/Table2[[#This Row],[MDS Census]]</f>
        <v>6.7768061926605519E-2</v>
      </c>
      <c r="P113" s="3">
        <v>5.4694444444444441</v>
      </c>
      <c r="Q113" s="3">
        <v>4.8305555555555557</v>
      </c>
      <c r="R113" s="3">
        <f>SUM(Table2[[#This Row],[Qualified Activities Professional Hours]:[Other Activities Professional Hours]])/Table2[[#This Row],[MDS Census]]</f>
        <v>0.13288417431192662</v>
      </c>
      <c r="S113" s="3">
        <v>5.6166666666666663</v>
      </c>
      <c r="T113" s="3">
        <v>0</v>
      </c>
      <c r="U113" s="3">
        <v>0</v>
      </c>
      <c r="V113" s="3">
        <f>SUM(Table2[[#This Row],[Occupational Therapist Hours]:[OT Aide Hours]])/Table2[[#This Row],[MDS Census]]</f>
        <v>7.246272935779817E-2</v>
      </c>
      <c r="W113" s="3">
        <v>5.5361111111111114</v>
      </c>
      <c r="X113" s="3">
        <v>4.0805555555555557</v>
      </c>
      <c r="Y113" s="3">
        <v>0</v>
      </c>
      <c r="Z113" s="3">
        <f>SUM(Table2[[#This Row],[Physical Therapist (PT) Hours]:[PT Aide Hours]])/Table2[[#This Row],[MDS Census]]</f>
        <v>0.12406823394495414</v>
      </c>
      <c r="AA113" s="3">
        <v>0</v>
      </c>
      <c r="AB113" s="3">
        <v>0</v>
      </c>
      <c r="AC113" s="3">
        <v>0</v>
      </c>
      <c r="AD113" s="3">
        <v>0</v>
      </c>
      <c r="AE113" s="3">
        <v>0</v>
      </c>
      <c r="AF113" s="3">
        <v>0</v>
      </c>
      <c r="AG113" s="3">
        <v>0</v>
      </c>
      <c r="AH113" s="1" t="s">
        <v>111</v>
      </c>
      <c r="AI113" s="17">
        <v>3</v>
      </c>
      <c r="AJ113" s="1"/>
    </row>
    <row r="114" spans="1:36" x14ac:dyDescent="0.2">
      <c r="A114" s="1" t="s">
        <v>681</v>
      </c>
      <c r="B114" s="1" t="s">
        <v>810</v>
      </c>
      <c r="C114" s="1" t="s">
        <v>1516</v>
      </c>
      <c r="D114" s="1" t="s">
        <v>1688</v>
      </c>
      <c r="E114" s="3">
        <v>87.333333333333329</v>
      </c>
      <c r="F114" s="3">
        <v>4.7111111111111112</v>
      </c>
      <c r="G114" s="3">
        <v>0</v>
      </c>
      <c r="H114" s="3">
        <v>0</v>
      </c>
      <c r="I114" s="3">
        <v>5.5111111111111111</v>
      </c>
      <c r="J114" s="3">
        <v>0</v>
      </c>
      <c r="K114" s="3">
        <v>0</v>
      </c>
      <c r="L114" s="3">
        <v>6.3500000000000014</v>
      </c>
      <c r="M114" s="3">
        <v>0</v>
      </c>
      <c r="N114" s="3">
        <v>15.933333333333334</v>
      </c>
      <c r="O114" s="3">
        <f>SUM(Table2[[#This Row],[Qualified Social Work Staff Hours]:[Other Social Work Staff Hours]])/Table2[[#This Row],[MDS Census]]</f>
        <v>0.18244274809160307</v>
      </c>
      <c r="P114" s="3">
        <v>3.9177777777777782</v>
      </c>
      <c r="Q114" s="3">
        <v>81.361111111111114</v>
      </c>
      <c r="R114" s="3">
        <f>SUM(Table2[[#This Row],[Qualified Activities Professional Hours]:[Other Activities Professional Hours]])/Table2[[#This Row],[MDS Census]]</f>
        <v>0.97647582697201019</v>
      </c>
      <c r="S114" s="3">
        <v>20.624222222222226</v>
      </c>
      <c r="T114" s="3">
        <v>12.894111111111112</v>
      </c>
      <c r="U114" s="3">
        <v>0</v>
      </c>
      <c r="V114" s="3">
        <f>SUM(Table2[[#This Row],[Occupational Therapist Hours]:[OT Aide Hours]])/Table2[[#This Row],[MDS Census]]</f>
        <v>0.38379770992366419</v>
      </c>
      <c r="W114" s="3">
        <v>19.811444444444444</v>
      </c>
      <c r="X114" s="3">
        <v>21.242888888888892</v>
      </c>
      <c r="Y114" s="3">
        <v>0</v>
      </c>
      <c r="Z114" s="3">
        <f>SUM(Table2[[#This Row],[Physical Therapist (PT) Hours]:[PT Aide Hours]])/Table2[[#This Row],[MDS Census]]</f>
        <v>0.47008778625954201</v>
      </c>
      <c r="AA114" s="3">
        <v>0</v>
      </c>
      <c r="AB114" s="3">
        <v>0</v>
      </c>
      <c r="AC114" s="3">
        <v>0</v>
      </c>
      <c r="AD114" s="3">
        <v>0</v>
      </c>
      <c r="AE114" s="3">
        <v>0</v>
      </c>
      <c r="AF114" s="3">
        <v>0</v>
      </c>
      <c r="AG114" s="3">
        <v>0</v>
      </c>
      <c r="AH114" s="1" t="s">
        <v>112</v>
      </c>
      <c r="AI114" s="17">
        <v>3</v>
      </c>
      <c r="AJ114" s="1"/>
    </row>
    <row r="115" spans="1:36" x14ac:dyDescent="0.2">
      <c r="A115" s="1" t="s">
        <v>681</v>
      </c>
      <c r="B115" s="1" t="s">
        <v>685</v>
      </c>
      <c r="C115" s="1" t="s">
        <v>1419</v>
      </c>
      <c r="D115" s="1" t="s">
        <v>1738</v>
      </c>
      <c r="E115" s="3">
        <v>102.24444444444444</v>
      </c>
      <c r="F115" s="3">
        <v>5.1555555555555559</v>
      </c>
      <c r="G115" s="3">
        <v>4.5999999999999996</v>
      </c>
      <c r="H115" s="3">
        <v>1.0666666666666667</v>
      </c>
      <c r="I115" s="3">
        <v>5.3777777777777782</v>
      </c>
      <c r="J115" s="3">
        <v>0</v>
      </c>
      <c r="K115" s="3">
        <v>0</v>
      </c>
      <c r="L115" s="3">
        <v>9.8894444444444431</v>
      </c>
      <c r="M115" s="3">
        <v>6.49</v>
      </c>
      <c r="N115" s="3">
        <v>0</v>
      </c>
      <c r="O115" s="3">
        <f>SUM(Table2[[#This Row],[Qualified Social Work Staff Hours]:[Other Social Work Staff Hours]])/Table2[[#This Row],[MDS Census]]</f>
        <v>6.3475331449684855E-2</v>
      </c>
      <c r="P115" s="3">
        <v>5.4666666666666668</v>
      </c>
      <c r="Q115" s="3">
        <v>14.506666666666666</v>
      </c>
      <c r="R115" s="3">
        <f>SUM(Table2[[#This Row],[Qualified Activities Professional Hours]:[Other Activities Professional Hours]])/Table2[[#This Row],[MDS Census]]</f>
        <v>0.19534883720930232</v>
      </c>
      <c r="S115" s="3">
        <v>5.5231111111111106</v>
      </c>
      <c r="T115" s="3">
        <v>5.2633333333333336</v>
      </c>
      <c r="U115" s="3">
        <v>0</v>
      </c>
      <c r="V115" s="3">
        <f>SUM(Table2[[#This Row],[Occupational Therapist Hours]:[OT Aide Hours]])/Table2[[#This Row],[MDS Census]]</f>
        <v>0.10549663116713759</v>
      </c>
      <c r="W115" s="3">
        <v>4.4694444444444441</v>
      </c>
      <c r="X115" s="3">
        <v>12.029444444444444</v>
      </c>
      <c r="Y115" s="3">
        <v>5.2011111111111097</v>
      </c>
      <c r="Z115" s="3">
        <f>SUM(Table2[[#This Row],[Physical Therapist (PT) Hours]:[PT Aide Hours]])/Table2[[#This Row],[MDS Census]]</f>
        <v>0.2122364703325364</v>
      </c>
      <c r="AA115" s="3">
        <v>0</v>
      </c>
      <c r="AB115" s="3">
        <v>0</v>
      </c>
      <c r="AC115" s="3">
        <v>0</v>
      </c>
      <c r="AD115" s="3">
        <v>0</v>
      </c>
      <c r="AE115" s="3">
        <v>0</v>
      </c>
      <c r="AF115" s="3">
        <v>0</v>
      </c>
      <c r="AG115" s="3">
        <v>0</v>
      </c>
      <c r="AH115" s="1" t="s">
        <v>113</v>
      </c>
      <c r="AI115" s="17">
        <v>3</v>
      </c>
      <c r="AJ115" s="1"/>
    </row>
    <row r="116" spans="1:36" x14ac:dyDescent="0.2">
      <c r="A116" s="1" t="s">
        <v>681</v>
      </c>
      <c r="B116" s="1" t="s">
        <v>811</v>
      </c>
      <c r="C116" s="1" t="s">
        <v>1517</v>
      </c>
      <c r="D116" s="1" t="s">
        <v>1709</v>
      </c>
      <c r="E116" s="3">
        <v>167.56666666666666</v>
      </c>
      <c r="F116" s="3">
        <v>5.6888888888888891</v>
      </c>
      <c r="G116" s="3">
        <v>4.4444444444444446E-2</v>
      </c>
      <c r="H116" s="3">
        <v>0</v>
      </c>
      <c r="I116" s="3">
        <v>4.8924444444444442</v>
      </c>
      <c r="J116" s="3">
        <v>0</v>
      </c>
      <c r="K116" s="3">
        <v>0</v>
      </c>
      <c r="L116" s="3">
        <v>4.5634444444444435</v>
      </c>
      <c r="M116" s="3">
        <v>4.818777777777778</v>
      </c>
      <c r="N116" s="3">
        <v>10.691111111111113</v>
      </c>
      <c r="O116" s="3">
        <f>SUM(Table2[[#This Row],[Qualified Social Work Staff Hours]:[Other Social Work Staff Hours]])/Table2[[#This Row],[MDS Census]]</f>
        <v>9.2559511968702352E-2</v>
      </c>
      <c r="P116" s="3">
        <v>5.5027777777777782</v>
      </c>
      <c r="Q116" s="3">
        <v>18.905444444444445</v>
      </c>
      <c r="R116" s="3">
        <f>SUM(Table2[[#This Row],[Qualified Activities Professional Hours]:[Other Activities Professional Hours]])/Table2[[#This Row],[MDS Census]]</f>
        <v>0.14566275445925336</v>
      </c>
      <c r="S116" s="3">
        <v>5.7631111111111117</v>
      </c>
      <c r="T116" s="3">
        <v>7.7288888888888891</v>
      </c>
      <c r="U116" s="3">
        <v>2.1836666666666669</v>
      </c>
      <c r="V116" s="3">
        <f>SUM(Table2[[#This Row],[Occupational Therapist Hours]:[OT Aide Hours]])/Table2[[#This Row],[MDS Census]]</f>
        <v>9.3548836284066059E-2</v>
      </c>
      <c r="W116" s="3">
        <v>7.8916666666666666</v>
      </c>
      <c r="X116" s="3">
        <v>7.375</v>
      </c>
      <c r="Y116" s="3">
        <v>0</v>
      </c>
      <c r="Z116" s="3">
        <f>SUM(Table2[[#This Row],[Physical Therapist (PT) Hours]:[PT Aide Hours]])/Table2[[#This Row],[MDS Census]]</f>
        <v>9.1108016709767259E-2</v>
      </c>
      <c r="AA116" s="3">
        <v>0</v>
      </c>
      <c r="AB116" s="3">
        <v>0</v>
      </c>
      <c r="AC116" s="3">
        <v>0</v>
      </c>
      <c r="AD116" s="3">
        <v>0</v>
      </c>
      <c r="AE116" s="3">
        <v>0</v>
      </c>
      <c r="AF116" s="3">
        <v>0</v>
      </c>
      <c r="AG116" s="3">
        <v>0</v>
      </c>
      <c r="AH116" s="1" t="s">
        <v>114</v>
      </c>
      <c r="AI116" s="17">
        <v>3</v>
      </c>
      <c r="AJ116" s="1"/>
    </row>
    <row r="117" spans="1:36" x14ac:dyDescent="0.2">
      <c r="A117" s="1" t="s">
        <v>681</v>
      </c>
      <c r="B117" s="1" t="s">
        <v>812</v>
      </c>
      <c r="C117" s="1" t="s">
        <v>1512</v>
      </c>
      <c r="D117" s="1" t="s">
        <v>1700</v>
      </c>
      <c r="E117" s="3">
        <v>98.955555555555549</v>
      </c>
      <c r="F117" s="3">
        <v>3.6444444444444444</v>
      </c>
      <c r="G117" s="3">
        <v>1.3</v>
      </c>
      <c r="H117" s="3">
        <v>0</v>
      </c>
      <c r="I117" s="3">
        <v>0</v>
      </c>
      <c r="J117" s="3">
        <v>0</v>
      </c>
      <c r="K117" s="3">
        <v>0</v>
      </c>
      <c r="L117" s="3">
        <v>5.4657777777777783</v>
      </c>
      <c r="M117" s="3">
        <v>6.4911111111111115</v>
      </c>
      <c r="N117" s="3">
        <v>0</v>
      </c>
      <c r="O117" s="3">
        <f>SUM(Table2[[#This Row],[Qualified Social Work Staff Hours]:[Other Social Work Staff Hours]])/Table2[[#This Row],[MDS Census]]</f>
        <v>6.5596227262519652E-2</v>
      </c>
      <c r="P117" s="3">
        <v>0</v>
      </c>
      <c r="Q117" s="3">
        <v>16.488888888888887</v>
      </c>
      <c r="R117" s="3">
        <f>SUM(Table2[[#This Row],[Qualified Activities Professional Hours]:[Other Activities Professional Hours]])/Table2[[#This Row],[MDS Census]]</f>
        <v>0.16662923871547272</v>
      </c>
      <c r="S117" s="3">
        <v>9.1257777777777793</v>
      </c>
      <c r="T117" s="3">
        <v>3.0088888888888889</v>
      </c>
      <c r="U117" s="3">
        <v>0</v>
      </c>
      <c r="V117" s="3">
        <f>SUM(Table2[[#This Row],[Occupational Therapist Hours]:[OT Aide Hours]])/Table2[[#This Row],[MDS Census]]</f>
        <v>0.12262744217381542</v>
      </c>
      <c r="W117" s="3">
        <v>10.910333333333334</v>
      </c>
      <c r="X117" s="3">
        <v>6.0847777777777781</v>
      </c>
      <c r="Y117" s="3">
        <v>0</v>
      </c>
      <c r="Z117" s="3">
        <f>SUM(Table2[[#This Row],[Physical Therapist (PT) Hours]:[PT Aide Hours]])/Table2[[#This Row],[MDS Census]]</f>
        <v>0.17174489108466204</v>
      </c>
      <c r="AA117" s="3">
        <v>0</v>
      </c>
      <c r="AB117" s="3">
        <v>0</v>
      </c>
      <c r="AC117" s="3">
        <v>0</v>
      </c>
      <c r="AD117" s="3">
        <v>0</v>
      </c>
      <c r="AE117" s="3">
        <v>0</v>
      </c>
      <c r="AF117" s="3">
        <v>0</v>
      </c>
      <c r="AG117" s="3">
        <v>0</v>
      </c>
      <c r="AH117" s="1" t="s">
        <v>115</v>
      </c>
      <c r="AI117" s="17">
        <v>3</v>
      </c>
      <c r="AJ117" s="1"/>
    </row>
    <row r="118" spans="1:36" x14ac:dyDescent="0.2">
      <c r="A118" s="1" t="s">
        <v>681</v>
      </c>
      <c r="B118" s="1" t="s">
        <v>813</v>
      </c>
      <c r="C118" s="1" t="s">
        <v>1518</v>
      </c>
      <c r="D118" s="1" t="s">
        <v>1731</v>
      </c>
      <c r="E118" s="3">
        <v>90.588888888888889</v>
      </c>
      <c r="F118" s="3">
        <v>8.1777777777777771</v>
      </c>
      <c r="G118" s="3">
        <v>0.35555555555555557</v>
      </c>
      <c r="H118" s="3">
        <v>0.57499999999999996</v>
      </c>
      <c r="I118" s="3">
        <v>3.2833333333333332</v>
      </c>
      <c r="J118" s="3">
        <v>0</v>
      </c>
      <c r="K118" s="3">
        <v>0</v>
      </c>
      <c r="L118" s="3">
        <v>6.0555555555555554</v>
      </c>
      <c r="M118" s="3">
        <v>4.9805555555555552</v>
      </c>
      <c r="N118" s="3">
        <v>0</v>
      </c>
      <c r="O118" s="3">
        <f>SUM(Table2[[#This Row],[Qualified Social Work Staff Hours]:[Other Social Work Staff Hours]])/Table2[[#This Row],[MDS Census]]</f>
        <v>5.4979762050778848E-2</v>
      </c>
      <c r="P118" s="3">
        <v>5.375</v>
      </c>
      <c r="Q118" s="3">
        <v>8.0888888888888886</v>
      </c>
      <c r="R118" s="3">
        <f>SUM(Table2[[#This Row],[Qualified Activities Professional Hours]:[Other Activities Professional Hours]])/Table2[[#This Row],[MDS Census]]</f>
        <v>0.14862627253771618</v>
      </c>
      <c r="S118" s="3">
        <v>5.291666666666667</v>
      </c>
      <c r="T118" s="3">
        <v>0</v>
      </c>
      <c r="U118" s="3">
        <v>9.7166666666666668</v>
      </c>
      <c r="V118" s="3">
        <f>SUM(Table2[[#This Row],[Occupational Therapist Hours]:[OT Aide Hours]])/Table2[[#This Row],[MDS Census]]</f>
        <v>0.16567521157856002</v>
      </c>
      <c r="W118" s="3">
        <v>1.4472222222222222</v>
      </c>
      <c r="X118" s="3">
        <v>0</v>
      </c>
      <c r="Y118" s="3">
        <v>5.5750000000000002</v>
      </c>
      <c r="Z118" s="3">
        <f>SUM(Table2[[#This Row],[Physical Therapist (PT) Hours]:[PT Aide Hours]])/Table2[[#This Row],[MDS Census]]</f>
        <v>7.751747822887281E-2</v>
      </c>
      <c r="AA118" s="3">
        <v>0</v>
      </c>
      <c r="AB118" s="3">
        <v>0</v>
      </c>
      <c r="AC118" s="3">
        <v>0</v>
      </c>
      <c r="AD118" s="3">
        <v>0</v>
      </c>
      <c r="AE118" s="3">
        <v>0</v>
      </c>
      <c r="AF118" s="3">
        <v>5.7027777777777775</v>
      </c>
      <c r="AG118" s="3">
        <v>0</v>
      </c>
      <c r="AH118" s="1" t="s">
        <v>116</v>
      </c>
      <c r="AI118" s="17">
        <v>3</v>
      </c>
      <c r="AJ118" s="1"/>
    </row>
    <row r="119" spans="1:36" x14ac:dyDescent="0.2">
      <c r="A119" s="1" t="s">
        <v>681</v>
      </c>
      <c r="B119" s="1" t="s">
        <v>814</v>
      </c>
      <c r="C119" s="1" t="s">
        <v>1519</v>
      </c>
      <c r="D119" s="1" t="s">
        <v>1728</v>
      </c>
      <c r="E119" s="3">
        <v>46.033333333333331</v>
      </c>
      <c r="F119" s="3">
        <v>11.28888888888889</v>
      </c>
      <c r="G119" s="3">
        <v>0.72222222222222221</v>
      </c>
      <c r="H119" s="3">
        <v>0.2722222222222222</v>
      </c>
      <c r="I119" s="3">
        <v>5.3444444444444441</v>
      </c>
      <c r="J119" s="3">
        <v>0</v>
      </c>
      <c r="K119" s="3">
        <v>0.8666666666666667</v>
      </c>
      <c r="L119" s="3">
        <v>0.4</v>
      </c>
      <c r="M119" s="3">
        <v>3.1111111111111112</v>
      </c>
      <c r="N119" s="3">
        <v>0</v>
      </c>
      <c r="O119" s="3">
        <f>SUM(Table2[[#This Row],[Qualified Social Work Staff Hours]:[Other Social Work Staff Hours]])/Table2[[#This Row],[MDS Census]]</f>
        <v>6.758387641805455E-2</v>
      </c>
      <c r="P119" s="3">
        <v>5.3455555555555536</v>
      </c>
      <c r="Q119" s="3">
        <v>26.248888888888896</v>
      </c>
      <c r="R119" s="3">
        <f>SUM(Table2[[#This Row],[Qualified Activities Professional Hours]:[Other Activities Professional Hours]])/Table2[[#This Row],[MDS Census]]</f>
        <v>0.68633840212406483</v>
      </c>
      <c r="S119" s="3">
        <v>3.6722222222222221</v>
      </c>
      <c r="T119" s="3">
        <v>1.5166666666666666</v>
      </c>
      <c r="U119" s="3">
        <v>0</v>
      </c>
      <c r="V119" s="3">
        <f>SUM(Table2[[#This Row],[Occupational Therapist Hours]:[OT Aide Hours]])/Table2[[#This Row],[MDS Census]]</f>
        <v>0.11272025102582668</v>
      </c>
      <c r="W119" s="3">
        <v>0.7</v>
      </c>
      <c r="X119" s="3">
        <v>3.2666666666666666</v>
      </c>
      <c r="Y119" s="3">
        <v>0</v>
      </c>
      <c r="Z119" s="3">
        <f>SUM(Table2[[#This Row],[Physical Therapist (PT) Hours]:[PT Aide Hours]])/Table2[[#This Row],[MDS Census]]</f>
        <v>8.6169442433019564E-2</v>
      </c>
      <c r="AA119" s="3">
        <v>0</v>
      </c>
      <c r="AB119" s="3">
        <v>0</v>
      </c>
      <c r="AC119" s="3">
        <v>0</v>
      </c>
      <c r="AD119" s="3">
        <v>0</v>
      </c>
      <c r="AE119" s="3">
        <v>0</v>
      </c>
      <c r="AF119" s="3">
        <v>0</v>
      </c>
      <c r="AG119" s="3">
        <v>0</v>
      </c>
      <c r="AH119" s="1" t="s">
        <v>117</v>
      </c>
      <c r="AI119" s="17">
        <v>3</v>
      </c>
      <c r="AJ119" s="1"/>
    </row>
    <row r="120" spans="1:36" x14ac:dyDescent="0.2">
      <c r="A120" s="1" t="s">
        <v>681</v>
      </c>
      <c r="B120" s="1" t="s">
        <v>815</v>
      </c>
      <c r="C120" s="1" t="s">
        <v>1520</v>
      </c>
      <c r="D120" s="1" t="s">
        <v>1737</v>
      </c>
      <c r="E120" s="3">
        <v>94.86666666666666</v>
      </c>
      <c r="F120" s="3">
        <v>5.4388888888888891</v>
      </c>
      <c r="G120" s="3">
        <v>0.26666666666666666</v>
      </c>
      <c r="H120" s="3">
        <v>0.34444444444444444</v>
      </c>
      <c r="I120" s="3">
        <v>2.0861111111111112</v>
      </c>
      <c r="J120" s="3">
        <v>0</v>
      </c>
      <c r="K120" s="3">
        <v>0</v>
      </c>
      <c r="L120" s="3">
        <v>5.4111111111111114</v>
      </c>
      <c r="M120" s="3">
        <v>0</v>
      </c>
      <c r="N120" s="3">
        <v>10.8</v>
      </c>
      <c r="O120" s="3">
        <f>SUM(Table2[[#This Row],[Qualified Social Work Staff Hours]:[Other Social Work Staff Hours]])/Table2[[#This Row],[MDS Census]]</f>
        <v>0.11384399156711175</v>
      </c>
      <c r="P120" s="3">
        <v>6.3361111111111112</v>
      </c>
      <c r="Q120" s="3">
        <v>7.0583333333333336</v>
      </c>
      <c r="R120" s="3">
        <f>SUM(Table2[[#This Row],[Qualified Activities Professional Hours]:[Other Activities Professional Hours]])/Table2[[#This Row],[MDS Census]]</f>
        <v>0.14119231670180371</v>
      </c>
      <c r="S120" s="3">
        <v>5.833333333333333</v>
      </c>
      <c r="T120" s="3">
        <v>4.8083333333333336</v>
      </c>
      <c r="U120" s="3">
        <v>0</v>
      </c>
      <c r="V120" s="3">
        <f>SUM(Table2[[#This Row],[Occupational Therapist Hours]:[OT Aide Hours]])/Table2[[#This Row],[MDS Census]]</f>
        <v>0.11217498243148279</v>
      </c>
      <c r="W120" s="3">
        <v>4.8666666666666663</v>
      </c>
      <c r="X120" s="3">
        <v>5.2638888888888893</v>
      </c>
      <c r="Y120" s="3">
        <v>0</v>
      </c>
      <c r="Z120" s="3">
        <f>SUM(Table2[[#This Row],[Physical Therapist (PT) Hours]:[PT Aide Hours]])/Table2[[#This Row],[MDS Census]]</f>
        <v>0.10678730381822442</v>
      </c>
      <c r="AA120" s="3">
        <v>0</v>
      </c>
      <c r="AB120" s="3">
        <v>0</v>
      </c>
      <c r="AC120" s="3">
        <v>0</v>
      </c>
      <c r="AD120" s="3">
        <v>0</v>
      </c>
      <c r="AE120" s="3">
        <v>0</v>
      </c>
      <c r="AF120" s="3">
        <v>0</v>
      </c>
      <c r="AG120" s="3">
        <v>0</v>
      </c>
      <c r="AH120" s="1" t="s">
        <v>118</v>
      </c>
      <c r="AI120" s="17">
        <v>3</v>
      </c>
      <c r="AJ120" s="1"/>
    </row>
    <row r="121" spans="1:36" x14ac:dyDescent="0.2">
      <c r="A121" s="1" t="s">
        <v>681</v>
      </c>
      <c r="B121" s="1" t="s">
        <v>816</v>
      </c>
      <c r="C121" s="1" t="s">
        <v>1521</v>
      </c>
      <c r="D121" s="1" t="s">
        <v>1696</v>
      </c>
      <c r="E121" s="3">
        <v>83.777777777777771</v>
      </c>
      <c r="F121" s="3">
        <v>5.6</v>
      </c>
      <c r="G121" s="3">
        <v>0.25555555555555554</v>
      </c>
      <c r="H121" s="3">
        <v>0.3</v>
      </c>
      <c r="I121" s="3">
        <v>5.2055555555555557</v>
      </c>
      <c r="J121" s="3">
        <v>0</v>
      </c>
      <c r="K121" s="3">
        <v>0</v>
      </c>
      <c r="L121" s="3">
        <v>6.8972222222222221</v>
      </c>
      <c r="M121" s="3">
        <v>5.4222222222222225</v>
      </c>
      <c r="N121" s="3">
        <v>0</v>
      </c>
      <c r="O121" s="3">
        <f>SUM(Table2[[#This Row],[Qualified Social Work Staff Hours]:[Other Social Work Staff Hours]])/Table2[[#This Row],[MDS Census]]</f>
        <v>6.4721485411140589E-2</v>
      </c>
      <c r="P121" s="3">
        <v>4.7111111111111112</v>
      </c>
      <c r="Q121" s="3">
        <v>12.775</v>
      </c>
      <c r="R121" s="3">
        <f>SUM(Table2[[#This Row],[Qualified Activities Professional Hours]:[Other Activities Professional Hours]])/Table2[[#This Row],[MDS Census]]</f>
        <v>0.20872015915119366</v>
      </c>
      <c r="S121" s="3">
        <v>15.602777777777778</v>
      </c>
      <c r="T121" s="3">
        <v>8.3527777777777779</v>
      </c>
      <c r="U121" s="3">
        <v>0</v>
      </c>
      <c r="V121" s="3">
        <f>SUM(Table2[[#This Row],[Occupational Therapist Hours]:[OT Aide Hours]])/Table2[[#This Row],[MDS Census]]</f>
        <v>0.28594164456233423</v>
      </c>
      <c r="W121" s="3">
        <v>10.916666666666666</v>
      </c>
      <c r="X121" s="3">
        <v>13.638888888888889</v>
      </c>
      <c r="Y121" s="3">
        <v>0</v>
      </c>
      <c r="Z121" s="3">
        <f>SUM(Table2[[#This Row],[Physical Therapist (PT) Hours]:[PT Aide Hours]])/Table2[[#This Row],[MDS Census]]</f>
        <v>0.2931034482758621</v>
      </c>
      <c r="AA121" s="3">
        <v>0</v>
      </c>
      <c r="AB121" s="3">
        <v>0</v>
      </c>
      <c r="AC121" s="3">
        <v>0</v>
      </c>
      <c r="AD121" s="3">
        <v>0</v>
      </c>
      <c r="AE121" s="3">
        <v>0</v>
      </c>
      <c r="AF121" s="3">
        <v>0</v>
      </c>
      <c r="AG121" s="3">
        <v>0</v>
      </c>
      <c r="AH121" s="1" t="s">
        <v>119</v>
      </c>
      <c r="AI121" s="17">
        <v>3</v>
      </c>
      <c r="AJ121" s="1"/>
    </row>
    <row r="122" spans="1:36" x14ac:dyDescent="0.2">
      <c r="A122" s="1" t="s">
        <v>681</v>
      </c>
      <c r="B122" s="1" t="s">
        <v>817</v>
      </c>
      <c r="C122" s="1" t="s">
        <v>1522</v>
      </c>
      <c r="D122" s="1" t="s">
        <v>1691</v>
      </c>
      <c r="E122" s="3">
        <v>91.62222222222222</v>
      </c>
      <c r="F122" s="3">
        <v>4.4416666666666664</v>
      </c>
      <c r="G122" s="3">
        <v>0</v>
      </c>
      <c r="H122" s="3">
        <v>0</v>
      </c>
      <c r="I122" s="3">
        <v>1.8667777777777776</v>
      </c>
      <c r="J122" s="3">
        <v>0</v>
      </c>
      <c r="K122" s="3">
        <v>0</v>
      </c>
      <c r="L122" s="3">
        <v>6.004666666666667</v>
      </c>
      <c r="M122" s="3">
        <v>4.4823333333333331</v>
      </c>
      <c r="N122" s="3">
        <v>0</v>
      </c>
      <c r="O122" s="3">
        <f>SUM(Table2[[#This Row],[Qualified Social Work Staff Hours]:[Other Social Work Staff Hours]])/Table2[[#This Row],[MDS Census]]</f>
        <v>4.8921901528013581E-2</v>
      </c>
      <c r="P122" s="3">
        <v>6.0146666666666668</v>
      </c>
      <c r="Q122" s="3">
        <v>0</v>
      </c>
      <c r="R122" s="3">
        <f>SUM(Table2[[#This Row],[Qualified Activities Professional Hours]:[Other Activities Professional Hours]])/Table2[[#This Row],[MDS Census]]</f>
        <v>6.5646373999514923E-2</v>
      </c>
      <c r="S122" s="3">
        <v>4.724444444444444</v>
      </c>
      <c r="T122" s="3">
        <v>11.139444444444445</v>
      </c>
      <c r="U122" s="3">
        <v>0</v>
      </c>
      <c r="V122" s="3">
        <f>SUM(Table2[[#This Row],[Occupational Therapist Hours]:[OT Aide Hours]])/Table2[[#This Row],[MDS Census]]</f>
        <v>0.17314455493572642</v>
      </c>
      <c r="W122" s="3">
        <v>12.524444444444445</v>
      </c>
      <c r="X122" s="3">
        <v>8.5772222222222219</v>
      </c>
      <c r="Y122" s="3">
        <v>0</v>
      </c>
      <c r="Z122" s="3">
        <f>SUM(Table2[[#This Row],[Physical Therapist (PT) Hours]:[PT Aide Hours]])/Table2[[#This Row],[MDS Census]]</f>
        <v>0.23031166626243027</v>
      </c>
      <c r="AA122" s="3">
        <v>0</v>
      </c>
      <c r="AB122" s="3">
        <v>0</v>
      </c>
      <c r="AC122" s="3">
        <v>0</v>
      </c>
      <c r="AD122" s="3">
        <v>0</v>
      </c>
      <c r="AE122" s="3">
        <v>0</v>
      </c>
      <c r="AF122" s="3">
        <v>0</v>
      </c>
      <c r="AG122" s="3">
        <v>0</v>
      </c>
      <c r="AH122" s="1" t="s">
        <v>120</v>
      </c>
      <c r="AI122" s="17">
        <v>3</v>
      </c>
      <c r="AJ122" s="1"/>
    </row>
    <row r="123" spans="1:36" x14ac:dyDescent="0.2">
      <c r="A123" s="1" t="s">
        <v>681</v>
      </c>
      <c r="B123" s="1" t="s">
        <v>818</v>
      </c>
      <c r="C123" s="1" t="s">
        <v>1365</v>
      </c>
      <c r="D123" s="1" t="s">
        <v>1711</v>
      </c>
      <c r="E123" s="3">
        <v>289.10000000000002</v>
      </c>
      <c r="F123" s="3">
        <v>18.266666666666666</v>
      </c>
      <c r="G123" s="3">
        <v>1.3888888888888888</v>
      </c>
      <c r="H123" s="3">
        <v>6.9333333333333336</v>
      </c>
      <c r="I123" s="3">
        <v>13.422222222222222</v>
      </c>
      <c r="J123" s="3">
        <v>0</v>
      </c>
      <c r="K123" s="3">
        <v>0</v>
      </c>
      <c r="L123" s="3">
        <v>10.107777777777782</v>
      </c>
      <c r="M123" s="3">
        <v>26.031777777777773</v>
      </c>
      <c r="N123" s="3">
        <v>0</v>
      </c>
      <c r="O123" s="3">
        <f>SUM(Table2[[#This Row],[Qualified Social Work Staff Hours]:[Other Social Work Staff Hours]])/Table2[[#This Row],[MDS Census]]</f>
        <v>9.0044198470348571E-2</v>
      </c>
      <c r="P123" s="3">
        <v>0</v>
      </c>
      <c r="Q123" s="3">
        <v>45.43533333333334</v>
      </c>
      <c r="R123" s="3">
        <f>SUM(Table2[[#This Row],[Qualified Activities Professional Hours]:[Other Activities Professional Hours]])/Table2[[#This Row],[MDS Census]]</f>
        <v>0.15716130520004612</v>
      </c>
      <c r="S123" s="3">
        <v>16.212555555555557</v>
      </c>
      <c r="T123" s="3">
        <v>0</v>
      </c>
      <c r="U123" s="3">
        <v>20.150333333333329</v>
      </c>
      <c r="V123" s="3">
        <f>SUM(Table2[[#This Row],[Occupational Therapist Hours]:[OT Aide Hours]])/Table2[[#This Row],[MDS Census]]</f>
        <v>0.12577962258349668</v>
      </c>
      <c r="W123" s="3">
        <v>10.457000000000001</v>
      </c>
      <c r="X123" s="3">
        <v>5.205555555555553</v>
      </c>
      <c r="Y123" s="3">
        <v>20.287111111111109</v>
      </c>
      <c r="Z123" s="3">
        <f>SUM(Table2[[#This Row],[Physical Therapist (PT) Hours]:[PT Aide Hours]])/Table2[[#This Row],[MDS Census]]</f>
        <v>0.12435028248587567</v>
      </c>
      <c r="AA123" s="3">
        <v>0</v>
      </c>
      <c r="AB123" s="3">
        <v>5.5111111111111111</v>
      </c>
      <c r="AC123" s="3">
        <v>0</v>
      </c>
      <c r="AD123" s="3">
        <v>0</v>
      </c>
      <c r="AE123" s="3">
        <v>0</v>
      </c>
      <c r="AF123" s="3">
        <v>0.22999999999999995</v>
      </c>
      <c r="AG123" s="3">
        <v>0</v>
      </c>
      <c r="AH123" s="1" t="s">
        <v>121</v>
      </c>
      <c r="AI123" s="17">
        <v>3</v>
      </c>
      <c r="AJ123" s="1"/>
    </row>
    <row r="124" spans="1:36" x14ac:dyDescent="0.2">
      <c r="A124" s="1" t="s">
        <v>681</v>
      </c>
      <c r="B124" s="1" t="s">
        <v>819</v>
      </c>
      <c r="C124" s="1" t="s">
        <v>1444</v>
      </c>
      <c r="D124" s="1" t="s">
        <v>1698</v>
      </c>
      <c r="E124" s="3">
        <v>156.45555555555555</v>
      </c>
      <c r="F124" s="3">
        <v>147.36755555555558</v>
      </c>
      <c r="G124" s="3">
        <v>0.26666666666666666</v>
      </c>
      <c r="H124" s="3">
        <v>0</v>
      </c>
      <c r="I124" s="3">
        <v>5.4222222222222225</v>
      </c>
      <c r="J124" s="3">
        <v>0</v>
      </c>
      <c r="K124" s="3">
        <v>0</v>
      </c>
      <c r="L124" s="3">
        <v>9.219444444444445</v>
      </c>
      <c r="M124" s="3">
        <v>10.933333333333334</v>
      </c>
      <c r="N124" s="3">
        <v>5.5111111111111111</v>
      </c>
      <c r="O124" s="3">
        <f>SUM(Table2[[#This Row],[Qualified Social Work Staff Hours]:[Other Social Work Staff Hours]])/Table2[[#This Row],[MDS Census]]</f>
        <v>0.10510617143668773</v>
      </c>
      <c r="P124" s="3">
        <v>4.9777777777777779</v>
      </c>
      <c r="Q124" s="3">
        <v>27.920555555555556</v>
      </c>
      <c r="R124" s="3">
        <f>SUM(Table2[[#This Row],[Qualified Activities Professional Hours]:[Other Activities Professional Hours]])/Table2[[#This Row],[MDS Census]]</f>
        <v>0.21027270790426816</v>
      </c>
      <c r="S124" s="3">
        <v>5.416666666666667</v>
      </c>
      <c r="T124" s="3">
        <v>15.741666666666667</v>
      </c>
      <c r="U124" s="3">
        <v>0</v>
      </c>
      <c r="V124" s="3">
        <f>SUM(Table2[[#This Row],[Occupational Therapist Hours]:[OT Aide Hours]])/Table2[[#This Row],[MDS Census]]</f>
        <v>0.13523542362048152</v>
      </c>
      <c r="W124" s="3">
        <v>6.0555555555555554</v>
      </c>
      <c r="X124" s="3">
        <v>14.78888888888889</v>
      </c>
      <c r="Y124" s="3">
        <v>0</v>
      </c>
      <c r="Z124" s="3">
        <f>SUM(Table2[[#This Row],[Physical Therapist (PT) Hours]:[PT Aide Hours]])/Table2[[#This Row],[MDS Census]]</f>
        <v>0.13322917406434204</v>
      </c>
      <c r="AA124" s="3">
        <v>0</v>
      </c>
      <c r="AB124" s="3">
        <v>0</v>
      </c>
      <c r="AC124" s="3">
        <v>0</v>
      </c>
      <c r="AD124" s="3">
        <v>0</v>
      </c>
      <c r="AE124" s="3">
        <v>0</v>
      </c>
      <c r="AF124" s="3">
        <v>0</v>
      </c>
      <c r="AG124" s="3">
        <v>0</v>
      </c>
      <c r="AH124" s="1" t="s">
        <v>122</v>
      </c>
      <c r="AI124" s="17">
        <v>3</v>
      </c>
      <c r="AJ124" s="1"/>
    </row>
    <row r="125" spans="1:36" x14ac:dyDescent="0.2">
      <c r="A125" s="1" t="s">
        <v>681</v>
      </c>
      <c r="B125" s="1" t="s">
        <v>820</v>
      </c>
      <c r="C125" s="1" t="s">
        <v>1523</v>
      </c>
      <c r="D125" s="1" t="s">
        <v>1734</v>
      </c>
      <c r="E125" s="3">
        <v>73.388888888888886</v>
      </c>
      <c r="F125" s="3">
        <v>4.9366666666666665</v>
      </c>
      <c r="G125" s="3">
        <v>0</v>
      </c>
      <c r="H125" s="3">
        <v>0</v>
      </c>
      <c r="I125" s="3">
        <v>3.8597777777777775</v>
      </c>
      <c r="J125" s="3">
        <v>0</v>
      </c>
      <c r="K125" s="3">
        <v>0</v>
      </c>
      <c r="L125" s="3">
        <v>5.1165555555555553</v>
      </c>
      <c r="M125" s="3">
        <v>4.671333333333334</v>
      </c>
      <c r="N125" s="3">
        <v>0</v>
      </c>
      <c r="O125" s="3">
        <f>SUM(Table2[[#This Row],[Qualified Social Work Staff Hours]:[Other Social Work Staff Hours]])/Table2[[#This Row],[MDS Census]]</f>
        <v>6.3651778955336871E-2</v>
      </c>
      <c r="P125" s="3">
        <v>5.1581111111111113</v>
      </c>
      <c r="Q125" s="3">
        <v>5.2308888888888889</v>
      </c>
      <c r="R125" s="3">
        <f>SUM(Table2[[#This Row],[Qualified Activities Professional Hours]:[Other Activities Professional Hours]])/Table2[[#This Row],[MDS Census]]</f>
        <v>0.14156093868281605</v>
      </c>
      <c r="S125" s="3">
        <v>3.5182222222222221</v>
      </c>
      <c r="T125" s="3">
        <v>5.6725555555555562</v>
      </c>
      <c r="U125" s="3">
        <v>0</v>
      </c>
      <c r="V125" s="3">
        <f>SUM(Table2[[#This Row],[Occupational Therapist Hours]:[OT Aide Hours]])/Table2[[#This Row],[MDS Census]]</f>
        <v>0.12523391370174111</v>
      </c>
      <c r="W125" s="3">
        <v>7.634555555555556</v>
      </c>
      <c r="X125" s="3">
        <v>7.0621111111111112</v>
      </c>
      <c r="Y125" s="3">
        <v>0</v>
      </c>
      <c r="Z125" s="3">
        <f>SUM(Table2[[#This Row],[Physical Therapist (PT) Hours]:[PT Aide Hours]])/Table2[[#This Row],[MDS Census]]</f>
        <v>0.20025738077214233</v>
      </c>
      <c r="AA125" s="3">
        <v>0</v>
      </c>
      <c r="AB125" s="3">
        <v>0</v>
      </c>
      <c r="AC125" s="3">
        <v>0</v>
      </c>
      <c r="AD125" s="3">
        <v>0</v>
      </c>
      <c r="AE125" s="3">
        <v>0</v>
      </c>
      <c r="AF125" s="3">
        <v>0</v>
      </c>
      <c r="AG125" s="3">
        <v>0</v>
      </c>
      <c r="AH125" s="1" t="s">
        <v>123</v>
      </c>
      <c r="AI125" s="17">
        <v>3</v>
      </c>
      <c r="AJ125" s="1"/>
    </row>
    <row r="126" spans="1:36" x14ac:dyDescent="0.2">
      <c r="A126" s="1" t="s">
        <v>681</v>
      </c>
      <c r="B126" s="1" t="s">
        <v>821</v>
      </c>
      <c r="C126" s="1" t="s">
        <v>1524</v>
      </c>
      <c r="D126" s="1" t="s">
        <v>1727</v>
      </c>
      <c r="E126" s="3">
        <v>218.57777777777778</v>
      </c>
      <c r="F126" s="3">
        <v>4.9777777777777779</v>
      </c>
      <c r="G126" s="3">
        <v>0.9</v>
      </c>
      <c r="H126" s="3">
        <v>0.91111111111111109</v>
      </c>
      <c r="I126" s="3">
        <v>5.6</v>
      </c>
      <c r="J126" s="3">
        <v>0</v>
      </c>
      <c r="K126" s="3">
        <v>0</v>
      </c>
      <c r="L126" s="3">
        <v>5.3521111111111113</v>
      </c>
      <c r="M126" s="3">
        <v>4.2</v>
      </c>
      <c r="N126" s="3">
        <v>10.766555555555554</v>
      </c>
      <c r="O126" s="3">
        <f>SUM(Table2[[#This Row],[Qualified Social Work Staff Hours]:[Other Social Work Staff Hours]])/Table2[[#This Row],[MDS Census]]</f>
        <v>6.8472448149654322E-2</v>
      </c>
      <c r="P126" s="3">
        <v>0</v>
      </c>
      <c r="Q126" s="3">
        <v>31.517666666666667</v>
      </c>
      <c r="R126" s="3">
        <f>SUM(Table2[[#This Row],[Qualified Activities Professional Hours]:[Other Activities Professional Hours]])/Table2[[#This Row],[MDS Census]]</f>
        <v>0.14419428629524197</v>
      </c>
      <c r="S126" s="3">
        <v>11.066555555555555</v>
      </c>
      <c r="T126" s="3">
        <v>18.40344444444445</v>
      </c>
      <c r="U126" s="3">
        <v>0</v>
      </c>
      <c r="V126" s="3">
        <f>SUM(Table2[[#This Row],[Occupational Therapist Hours]:[OT Aide Hours]])/Table2[[#This Row],[MDS Census]]</f>
        <v>0.13482614884099231</v>
      </c>
      <c r="W126" s="3">
        <v>9.9983333333333331</v>
      </c>
      <c r="X126" s="3">
        <v>14.257222222222222</v>
      </c>
      <c r="Y126" s="3">
        <v>0</v>
      </c>
      <c r="Z126" s="3">
        <f>SUM(Table2[[#This Row],[Physical Therapist (PT) Hours]:[PT Aide Hours]])/Table2[[#This Row],[MDS Census]]</f>
        <v>0.11096990646604309</v>
      </c>
      <c r="AA126" s="3">
        <v>0</v>
      </c>
      <c r="AB126" s="3">
        <v>0</v>
      </c>
      <c r="AC126" s="3">
        <v>0</v>
      </c>
      <c r="AD126" s="3">
        <v>0</v>
      </c>
      <c r="AE126" s="3">
        <v>9.116888888888889</v>
      </c>
      <c r="AF126" s="3">
        <v>0</v>
      </c>
      <c r="AG126" s="3">
        <v>0</v>
      </c>
      <c r="AH126" s="1" t="s">
        <v>124</v>
      </c>
      <c r="AI126" s="17">
        <v>3</v>
      </c>
      <c r="AJ126" s="1"/>
    </row>
    <row r="127" spans="1:36" x14ac:dyDescent="0.2">
      <c r="A127" s="1" t="s">
        <v>681</v>
      </c>
      <c r="B127" s="1" t="s">
        <v>822</v>
      </c>
      <c r="C127" s="1" t="s">
        <v>1525</v>
      </c>
      <c r="D127" s="1" t="s">
        <v>1739</v>
      </c>
      <c r="E127" s="3">
        <v>78.011111111111106</v>
      </c>
      <c r="F127" s="3">
        <v>4.9777777777777779</v>
      </c>
      <c r="G127" s="3">
        <v>0.33888888888888891</v>
      </c>
      <c r="H127" s="3">
        <v>0.31111111111111112</v>
      </c>
      <c r="I127" s="3">
        <v>1.0666666666666667</v>
      </c>
      <c r="J127" s="3">
        <v>0</v>
      </c>
      <c r="K127" s="3">
        <v>0</v>
      </c>
      <c r="L127" s="3">
        <v>5.54</v>
      </c>
      <c r="M127" s="3">
        <v>5.2228888888888889</v>
      </c>
      <c r="N127" s="3">
        <v>0</v>
      </c>
      <c r="O127" s="3">
        <f>SUM(Table2[[#This Row],[Qualified Social Work Staff Hours]:[Other Social Work Staff Hours]])/Table2[[#This Row],[MDS Census]]</f>
        <v>6.6950576840905857E-2</v>
      </c>
      <c r="P127" s="3">
        <v>4.5</v>
      </c>
      <c r="Q127" s="3">
        <v>15.188888888888888</v>
      </c>
      <c r="R127" s="3">
        <f>SUM(Table2[[#This Row],[Qualified Activities Professional Hours]:[Other Activities Professional Hours]])/Table2[[#This Row],[MDS Census]]</f>
        <v>0.25238570004272898</v>
      </c>
      <c r="S127" s="3">
        <v>5.0932222222222201</v>
      </c>
      <c r="T127" s="3">
        <v>4.9074444444444456</v>
      </c>
      <c r="U127" s="3">
        <v>0</v>
      </c>
      <c r="V127" s="3">
        <f>SUM(Table2[[#This Row],[Occupational Therapist Hours]:[OT Aide Hours]])/Table2[[#This Row],[MDS Census]]</f>
        <v>0.12819541375872381</v>
      </c>
      <c r="W127" s="3">
        <v>4.3195555555555538</v>
      </c>
      <c r="X127" s="3">
        <v>10.648666666666664</v>
      </c>
      <c r="Y127" s="3">
        <v>1.7777777777777777</v>
      </c>
      <c r="Z127" s="3">
        <f>SUM(Table2[[#This Row],[Physical Therapist (PT) Hours]:[PT Aide Hours]])/Table2[[#This Row],[MDS Census]]</f>
        <v>0.21466172909841899</v>
      </c>
      <c r="AA127" s="3">
        <v>0</v>
      </c>
      <c r="AB127" s="3">
        <v>0</v>
      </c>
      <c r="AC127" s="3">
        <v>0</v>
      </c>
      <c r="AD127" s="3">
        <v>0</v>
      </c>
      <c r="AE127" s="3">
        <v>0</v>
      </c>
      <c r="AF127" s="3">
        <v>0</v>
      </c>
      <c r="AG127" s="3">
        <v>9.166666666666666E-2</v>
      </c>
      <c r="AH127" s="1" t="s">
        <v>125</v>
      </c>
      <c r="AI127" s="17">
        <v>3</v>
      </c>
      <c r="AJ127" s="1"/>
    </row>
    <row r="128" spans="1:36" x14ac:dyDescent="0.2">
      <c r="A128" s="1" t="s">
        <v>681</v>
      </c>
      <c r="B128" s="1" t="s">
        <v>823</v>
      </c>
      <c r="C128" s="1" t="s">
        <v>1526</v>
      </c>
      <c r="D128" s="1" t="s">
        <v>1730</v>
      </c>
      <c r="E128" s="3">
        <v>72.222222222222229</v>
      </c>
      <c r="F128" s="3">
        <v>5.1888888888888891</v>
      </c>
      <c r="G128" s="3">
        <v>4.4444444444444446E-2</v>
      </c>
      <c r="H128" s="3">
        <v>0.22777777777777777</v>
      </c>
      <c r="I128" s="3">
        <v>4</v>
      </c>
      <c r="J128" s="3">
        <v>0</v>
      </c>
      <c r="K128" s="3">
        <v>0</v>
      </c>
      <c r="L128" s="3">
        <v>10.063888888888888</v>
      </c>
      <c r="M128" s="3">
        <v>3.6277777777777778</v>
      </c>
      <c r="N128" s="3">
        <v>0</v>
      </c>
      <c r="O128" s="3">
        <f>SUM(Table2[[#This Row],[Qualified Social Work Staff Hours]:[Other Social Work Staff Hours]])/Table2[[#This Row],[MDS Census]]</f>
        <v>5.0230769230769225E-2</v>
      </c>
      <c r="P128" s="3">
        <v>5.25</v>
      </c>
      <c r="Q128" s="3">
        <v>2.5555555555555554</v>
      </c>
      <c r="R128" s="3">
        <f>SUM(Table2[[#This Row],[Qualified Activities Professional Hours]:[Other Activities Professional Hours]])/Table2[[#This Row],[MDS Census]]</f>
        <v>0.10807692307692307</v>
      </c>
      <c r="S128" s="3">
        <v>9.7372222222222256</v>
      </c>
      <c r="T128" s="3">
        <v>6.2409999999999997</v>
      </c>
      <c r="U128" s="3">
        <v>0</v>
      </c>
      <c r="V128" s="3">
        <f>SUM(Table2[[#This Row],[Occupational Therapist Hours]:[OT Aide Hours]])/Table2[[#This Row],[MDS Census]]</f>
        <v>0.22123692307692311</v>
      </c>
      <c r="W128" s="3">
        <v>7.6583333333333332</v>
      </c>
      <c r="X128" s="3">
        <v>9.1425555555555551</v>
      </c>
      <c r="Y128" s="3">
        <v>0</v>
      </c>
      <c r="Z128" s="3">
        <f>SUM(Table2[[#This Row],[Physical Therapist (PT) Hours]:[PT Aide Hours]])/Table2[[#This Row],[MDS Census]]</f>
        <v>0.23262769230769229</v>
      </c>
      <c r="AA128" s="3">
        <v>0</v>
      </c>
      <c r="AB128" s="3">
        <v>0</v>
      </c>
      <c r="AC128" s="3">
        <v>0</v>
      </c>
      <c r="AD128" s="3">
        <v>0</v>
      </c>
      <c r="AE128" s="3">
        <v>0</v>
      </c>
      <c r="AF128" s="3">
        <v>0</v>
      </c>
      <c r="AG128" s="3">
        <v>0</v>
      </c>
      <c r="AH128" s="1" t="s">
        <v>126</v>
      </c>
      <c r="AI128" s="17">
        <v>3</v>
      </c>
      <c r="AJ128" s="1"/>
    </row>
    <row r="129" spans="1:36" x14ac:dyDescent="0.2">
      <c r="A129" s="1" t="s">
        <v>681</v>
      </c>
      <c r="B129" s="1" t="s">
        <v>824</v>
      </c>
      <c r="C129" s="1" t="s">
        <v>1527</v>
      </c>
      <c r="D129" s="1" t="s">
        <v>1721</v>
      </c>
      <c r="E129" s="3">
        <v>107.84444444444445</v>
      </c>
      <c r="F129" s="3">
        <v>21.758999999999993</v>
      </c>
      <c r="G129" s="3">
        <v>0</v>
      </c>
      <c r="H129" s="3">
        <v>0</v>
      </c>
      <c r="I129" s="3">
        <v>0</v>
      </c>
      <c r="J129" s="3">
        <v>0</v>
      </c>
      <c r="K129" s="3">
        <v>0</v>
      </c>
      <c r="L129" s="3">
        <v>0</v>
      </c>
      <c r="M129" s="3">
        <v>8.6509999999999998</v>
      </c>
      <c r="N129" s="3">
        <v>0</v>
      </c>
      <c r="O129" s="3">
        <f>SUM(Table2[[#This Row],[Qualified Social Work Staff Hours]:[Other Social Work Staff Hours]])/Table2[[#This Row],[MDS Census]]</f>
        <v>8.0217391304347824E-2</v>
      </c>
      <c r="P129" s="3">
        <v>5.0666666666666664</v>
      </c>
      <c r="Q129" s="3">
        <v>9.1658888888888921</v>
      </c>
      <c r="R129" s="3">
        <f>SUM(Table2[[#This Row],[Qualified Activities Professional Hours]:[Other Activities Professional Hours]])/Table2[[#This Row],[MDS Census]]</f>
        <v>0.13197300638780138</v>
      </c>
      <c r="S129" s="3">
        <v>0</v>
      </c>
      <c r="T129" s="3">
        <v>0</v>
      </c>
      <c r="U129" s="3">
        <v>0</v>
      </c>
      <c r="V129" s="3">
        <f>SUM(Table2[[#This Row],[Occupational Therapist Hours]:[OT Aide Hours]])/Table2[[#This Row],[MDS Census]]</f>
        <v>0</v>
      </c>
      <c r="W129" s="3">
        <v>0</v>
      </c>
      <c r="X129" s="3">
        <v>0</v>
      </c>
      <c r="Y129" s="3">
        <v>0</v>
      </c>
      <c r="Z129" s="3">
        <f>SUM(Table2[[#This Row],[Physical Therapist (PT) Hours]:[PT Aide Hours]])/Table2[[#This Row],[MDS Census]]</f>
        <v>0</v>
      </c>
      <c r="AA129" s="3">
        <v>0</v>
      </c>
      <c r="AB129" s="3">
        <v>0</v>
      </c>
      <c r="AC129" s="3">
        <v>0</v>
      </c>
      <c r="AD129" s="3">
        <v>0</v>
      </c>
      <c r="AE129" s="3">
        <v>0</v>
      </c>
      <c r="AF129" s="3">
        <v>0</v>
      </c>
      <c r="AG129" s="3">
        <v>0</v>
      </c>
      <c r="AH129" s="1" t="s">
        <v>127</v>
      </c>
      <c r="AI129" s="17">
        <v>3</v>
      </c>
      <c r="AJ129" s="1"/>
    </row>
    <row r="130" spans="1:36" x14ac:dyDescent="0.2">
      <c r="A130" s="1" t="s">
        <v>681</v>
      </c>
      <c r="B130" s="1" t="s">
        <v>825</v>
      </c>
      <c r="C130" s="1" t="s">
        <v>1389</v>
      </c>
      <c r="D130" s="1" t="s">
        <v>1720</v>
      </c>
      <c r="E130" s="3">
        <v>32.944444444444443</v>
      </c>
      <c r="F130" s="3">
        <v>0</v>
      </c>
      <c r="G130" s="3">
        <v>0</v>
      </c>
      <c r="H130" s="3">
        <v>0</v>
      </c>
      <c r="I130" s="3">
        <v>1.9916666666666667</v>
      </c>
      <c r="J130" s="3">
        <v>0</v>
      </c>
      <c r="K130" s="3">
        <v>2.2222222222222223E-2</v>
      </c>
      <c r="L130" s="3">
        <v>4.8707777777777777</v>
      </c>
      <c r="M130" s="3">
        <v>0.31088888888888888</v>
      </c>
      <c r="N130" s="3">
        <v>0</v>
      </c>
      <c r="O130" s="3">
        <f>SUM(Table2[[#This Row],[Qualified Social Work Staff Hours]:[Other Social Work Staff Hours]])/Table2[[#This Row],[MDS Census]]</f>
        <v>9.4367622259696454E-3</v>
      </c>
      <c r="P130" s="3">
        <v>0</v>
      </c>
      <c r="Q130" s="3">
        <v>14.769444444444439</v>
      </c>
      <c r="R130" s="3">
        <f>SUM(Table2[[#This Row],[Qualified Activities Professional Hours]:[Other Activities Professional Hours]])/Table2[[#This Row],[MDS Census]]</f>
        <v>0.44831365935919038</v>
      </c>
      <c r="S130" s="3">
        <v>4.2994444444444442</v>
      </c>
      <c r="T130" s="3">
        <v>7.3867777777777786</v>
      </c>
      <c r="U130" s="3">
        <v>0</v>
      </c>
      <c r="V130" s="3">
        <f>SUM(Table2[[#This Row],[Occupational Therapist Hours]:[OT Aide Hours]])/Table2[[#This Row],[MDS Census]]</f>
        <v>0.3547251264755481</v>
      </c>
      <c r="W130" s="3">
        <v>10.865111111111114</v>
      </c>
      <c r="X130" s="3">
        <v>4.1700000000000008</v>
      </c>
      <c r="Y130" s="3">
        <v>0</v>
      </c>
      <c r="Z130" s="3">
        <f>SUM(Table2[[#This Row],[Physical Therapist (PT) Hours]:[PT Aide Hours]])/Table2[[#This Row],[MDS Census]]</f>
        <v>0.45637774030354139</v>
      </c>
      <c r="AA130" s="3">
        <v>0</v>
      </c>
      <c r="AB130" s="3">
        <v>0</v>
      </c>
      <c r="AC130" s="3">
        <v>0</v>
      </c>
      <c r="AD130" s="3">
        <v>0</v>
      </c>
      <c r="AE130" s="3">
        <v>0</v>
      </c>
      <c r="AF130" s="3">
        <v>0</v>
      </c>
      <c r="AG130" s="3">
        <v>0</v>
      </c>
      <c r="AH130" s="1" t="s">
        <v>128</v>
      </c>
      <c r="AI130" s="17">
        <v>3</v>
      </c>
      <c r="AJ130" s="1"/>
    </row>
    <row r="131" spans="1:36" x14ac:dyDescent="0.2">
      <c r="A131" s="1" t="s">
        <v>681</v>
      </c>
      <c r="B131" s="1" t="s">
        <v>826</v>
      </c>
      <c r="C131" s="1" t="s">
        <v>1528</v>
      </c>
      <c r="D131" s="1" t="s">
        <v>1731</v>
      </c>
      <c r="E131" s="3">
        <v>41.777777777777779</v>
      </c>
      <c r="F131" s="3">
        <v>5.6</v>
      </c>
      <c r="G131" s="3">
        <v>0.49444444444444446</v>
      </c>
      <c r="H131" s="3">
        <v>0.31488888888888894</v>
      </c>
      <c r="I131" s="3">
        <v>2.2222222222222223</v>
      </c>
      <c r="J131" s="3">
        <v>0</v>
      </c>
      <c r="K131" s="3">
        <v>0</v>
      </c>
      <c r="L131" s="3">
        <v>3.3093333333333339</v>
      </c>
      <c r="M131" s="3">
        <v>5.45</v>
      </c>
      <c r="N131" s="3">
        <v>0.26666666666666666</v>
      </c>
      <c r="O131" s="3">
        <f>SUM(Table2[[#This Row],[Qualified Social Work Staff Hours]:[Other Social Work Staff Hours]])/Table2[[#This Row],[MDS Census]]</f>
        <v>0.13683510638297872</v>
      </c>
      <c r="P131" s="3">
        <v>5.4222222222222225</v>
      </c>
      <c r="Q131" s="3">
        <v>15.06811111111111</v>
      </c>
      <c r="R131" s="3">
        <f>SUM(Table2[[#This Row],[Qualified Activities Professional Hours]:[Other Activities Professional Hours]])/Table2[[#This Row],[MDS Census]]</f>
        <v>0.49046010638297871</v>
      </c>
      <c r="S131" s="3">
        <v>2.2538888888888886</v>
      </c>
      <c r="T131" s="3">
        <v>0</v>
      </c>
      <c r="U131" s="3">
        <v>0</v>
      </c>
      <c r="V131" s="3">
        <f>SUM(Table2[[#This Row],[Occupational Therapist Hours]:[OT Aide Hours]])/Table2[[#This Row],[MDS Census]]</f>
        <v>5.3949468085106374E-2</v>
      </c>
      <c r="W131" s="3">
        <v>4.6234444444444449</v>
      </c>
      <c r="X131" s="3">
        <v>0</v>
      </c>
      <c r="Y131" s="3">
        <v>0</v>
      </c>
      <c r="Z131" s="3">
        <f>SUM(Table2[[#This Row],[Physical Therapist (PT) Hours]:[PT Aide Hours]])/Table2[[#This Row],[MDS Census]]</f>
        <v>0.11066755319148937</v>
      </c>
      <c r="AA131" s="3">
        <v>0</v>
      </c>
      <c r="AB131" s="3">
        <v>0</v>
      </c>
      <c r="AC131" s="3">
        <v>0</v>
      </c>
      <c r="AD131" s="3">
        <v>0</v>
      </c>
      <c r="AE131" s="3">
        <v>0</v>
      </c>
      <c r="AF131" s="3">
        <v>0</v>
      </c>
      <c r="AG131" s="3">
        <v>0</v>
      </c>
      <c r="AH131" s="1" t="s">
        <v>129</v>
      </c>
      <c r="AI131" s="17">
        <v>3</v>
      </c>
      <c r="AJ131" s="1"/>
    </row>
    <row r="132" spans="1:36" x14ac:dyDescent="0.2">
      <c r="A132" s="1" t="s">
        <v>681</v>
      </c>
      <c r="B132" s="1" t="s">
        <v>827</v>
      </c>
      <c r="C132" s="1" t="s">
        <v>1365</v>
      </c>
      <c r="D132" s="1" t="s">
        <v>1711</v>
      </c>
      <c r="E132" s="3">
        <v>120.1</v>
      </c>
      <c r="F132" s="3">
        <v>5.2444444444444445</v>
      </c>
      <c r="G132" s="3">
        <v>0.28888888888888886</v>
      </c>
      <c r="H132" s="3">
        <v>7.0000000000000007E-2</v>
      </c>
      <c r="I132" s="3">
        <v>3.9407777777777779</v>
      </c>
      <c r="J132" s="3">
        <v>0</v>
      </c>
      <c r="K132" s="3">
        <v>0</v>
      </c>
      <c r="L132" s="3">
        <v>6.8181111111111115</v>
      </c>
      <c r="M132" s="3">
        <v>0</v>
      </c>
      <c r="N132" s="3">
        <v>7.7850000000000001</v>
      </c>
      <c r="O132" s="3">
        <f>SUM(Table2[[#This Row],[Qualified Social Work Staff Hours]:[Other Social Work Staff Hours]])/Table2[[#This Row],[MDS Census]]</f>
        <v>6.482098251457119E-2</v>
      </c>
      <c r="P132" s="3">
        <v>0</v>
      </c>
      <c r="Q132" s="3">
        <v>25.876777777777782</v>
      </c>
      <c r="R132" s="3">
        <f>SUM(Table2[[#This Row],[Qualified Activities Professional Hours]:[Other Activities Professional Hours]])/Table2[[#This Row],[MDS Census]]</f>
        <v>0.21546026459431961</v>
      </c>
      <c r="S132" s="3">
        <v>4.7237777777777765</v>
      </c>
      <c r="T132" s="3">
        <v>5.8664444444444417</v>
      </c>
      <c r="U132" s="3">
        <v>0</v>
      </c>
      <c r="V132" s="3">
        <f>SUM(Table2[[#This Row],[Occupational Therapist Hours]:[OT Aide Hours]])/Table2[[#This Row],[MDS Census]]</f>
        <v>8.8178369876954363E-2</v>
      </c>
      <c r="W132" s="3">
        <v>5.0679999999999978</v>
      </c>
      <c r="X132" s="3">
        <v>5.3690000000000015</v>
      </c>
      <c r="Y132" s="3">
        <v>0</v>
      </c>
      <c r="Z132" s="3">
        <f>SUM(Table2[[#This Row],[Physical Therapist (PT) Hours]:[PT Aide Hours]])/Table2[[#This Row],[MDS Census]]</f>
        <v>8.6902581182348046E-2</v>
      </c>
      <c r="AA132" s="3">
        <v>0</v>
      </c>
      <c r="AB132" s="3">
        <v>0</v>
      </c>
      <c r="AC132" s="3">
        <v>0</v>
      </c>
      <c r="AD132" s="3">
        <v>0</v>
      </c>
      <c r="AE132" s="3">
        <v>0</v>
      </c>
      <c r="AF132" s="3">
        <v>1.3139999999999998</v>
      </c>
      <c r="AG132" s="3">
        <v>0</v>
      </c>
      <c r="AH132" s="1" t="s">
        <v>130</v>
      </c>
      <c r="AI132" s="17">
        <v>3</v>
      </c>
      <c r="AJ132" s="1"/>
    </row>
    <row r="133" spans="1:36" x14ac:dyDescent="0.2">
      <c r="A133" s="1" t="s">
        <v>681</v>
      </c>
      <c r="B133" s="1" t="s">
        <v>828</v>
      </c>
      <c r="C133" s="1" t="s">
        <v>1481</v>
      </c>
      <c r="D133" s="1" t="s">
        <v>1709</v>
      </c>
      <c r="E133" s="3">
        <v>114</v>
      </c>
      <c r="F133" s="3">
        <v>5.6888888888888891</v>
      </c>
      <c r="G133" s="3">
        <v>0.81411111111111112</v>
      </c>
      <c r="H133" s="3">
        <v>0.53333333333333333</v>
      </c>
      <c r="I133" s="3">
        <v>4.125</v>
      </c>
      <c r="J133" s="3">
        <v>0</v>
      </c>
      <c r="K133" s="3">
        <v>0</v>
      </c>
      <c r="L133" s="3">
        <v>4.2444444444444445</v>
      </c>
      <c r="M133" s="3">
        <v>0</v>
      </c>
      <c r="N133" s="3">
        <v>6.2333333333333334</v>
      </c>
      <c r="O133" s="3">
        <f>SUM(Table2[[#This Row],[Qualified Social Work Staff Hours]:[Other Social Work Staff Hours]])/Table2[[#This Row],[MDS Census]]</f>
        <v>5.4678362573099416E-2</v>
      </c>
      <c r="P133" s="3">
        <v>6.5666666666666664</v>
      </c>
      <c r="Q133" s="3">
        <v>9.4555555555555557</v>
      </c>
      <c r="R133" s="3">
        <f>SUM(Table2[[#This Row],[Qualified Activities Professional Hours]:[Other Activities Professional Hours]])/Table2[[#This Row],[MDS Census]]</f>
        <v>0.14054580896686159</v>
      </c>
      <c r="S133" s="3">
        <v>10.219444444444445</v>
      </c>
      <c r="T133" s="3">
        <v>5.7222222222222223</v>
      </c>
      <c r="U133" s="3">
        <v>0</v>
      </c>
      <c r="V133" s="3">
        <f>SUM(Table2[[#This Row],[Occupational Therapist Hours]:[OT Aide Hours]])/Table2[[#This Row],[MDS Census]]</f>
        <v>0.13983918128654971</v>
      </c>
      <c r="W133" s="3">
        <v>12.677777777777777</v>
      </c>
      <c r="X133" s="3">
        <v>4.7527777777777782</v>
      </c>
      <c r="Y133" s="3">
        <v>0</v>
      </c>
      <c r="Z133" s="3">
        <f>SUM(Table2[[#This Row],[Physical Therapist (PT) Hours]:[PT Aide Hours]])/Table2[[#This Row],[MDS Census]]</f>
        <v>0.15289961013645226</v>
      </c>
      <c r="AA133" s="3">
        <v>0</v>
      </c>
      <c r="AB133" s="3">
        <v>0</v>
      </c>
      <c r="AC133" s="3">
        <v>0</v>
      </c>
      <c r="AD133" s="3">
        <v>0</v>
      </c>
      <c r="AE133" s="3">
        <v>0</v>
      </c>
      <c r="AF133" s="3">
        <v>0</v>
      </c>
      <c r="AG133" s="3">
        <v>0</v>
      </c>
      <c r="AH133" s="1" t="s">
        <v>131</v>
      </c>
      <c r="AI133" s="17">
        <v>3</v>
      </c>
      <c r="AJ133" s="1"/>
    </row>
    <row r="134" spans="1:36" x14ac:dyDescent="0.2">
      <c r="A134" s="1" t="s">
        <v>681</v>
      </c>
      <c r="B134" s="1" t="s">
        <v>829</v>
      </c>
      <c r="C134" s="1" t="s">
        <v>1529</v>
      </c>
      <c r="D134" s="1" t="s">
        <v>1740</v>
      </c>
      <c r="E134" s="3">
        <v>37.56666666666667</v>
      </c>
      <c r="F134" s="3">
        <v>5.25</v>
      </c>
      <c r="G134" s="3">
        <v>0</v>
      </c>
      <c r="H134" s="3">
        <v>0.29499999999999998</v>
      </c>
      <c r="I134" s="3">
        <v>0</v>
      </c>
      <c r="J134" s="3">
        <v>0</v>
      </c>
      <c r="K134" s="3">
        <v>0</v>
      </c>
      <c r="L134" s="3">
        <v>4.4746666666666659</v>
      </c>
      <c r="M134" s="3">
        <v>5.166666666666667</v>
      </c>
      <c r="N134" s="3">
        <v>0</v>
      </c>
      <c r="O134" s="3">
        <f>SUM(Table2[[#This Row],[Qualified Social Work Staff Hours]:[Other Social Work Staff Hours]])/Table2[[#This Row],[MDS Census]]</f>
        <v>0.13753327417923691</v>
      </c>
      <c r="P134" s="3">
        <v>4.6722222222222225</v>
      </c>
      <c r="Q134" s="3">
        <v>0.55277777777777781</v>
      </c>
      <c r="R134" s="3">
        <f>SUM(Table2[[#This Row],[Qualified Activities Professional Hours]:[Other Activities Professional Hours]])/Table2[[#This Row],[MDS Census]]</f>
        <v>0.13908606921029282</v>
      </c>
      <c r="S134" s="3">
        <v>3.3643333333333336</v>
      </c>
      <c r="T134" s="3">
        <v>0.52500000000000002</v>
      </c>
      <c r="U134" s="3">
        <v>0</v>
      </c>
      <c r="V134" s="3">
        <f>SUM(Table2[[#This Row],[Occupational Therapist Hours]:[OT Aide Hours]])/Table2[[#This Row],[MDS Census]]</f>
        <v>0.10353149955634428</v>
      </c>
      <c r="W134" s="3">
        <v>6.1323333333333334</v>
      </c>
      <c r="X134" s="3">
        <v>3.374000000000001</v>
      </c>
      <c r="Y134" s="3">
        <v>0</v>
      </c>
      <c r="Z134" s="3">
        <f>SUM(Table2[[#This Row],[Physical Therapist (PT) Hours]:[PT Aide Hours]])/Table2[[#This Row],[MDS Census]]</f>
        <v>0.25305235137533272</v>
      </c>
      <c r="AA134" s="3">
        <v>0</v>
      </c>
      <c r="AB134" s="3">
        <v>0</v>
      </c>
      <c r="AC134" s="3">
        <v>0</v>
      </c>
      <c r="AD134" s="3">
        <v>0</v>
      </c>
      <c r="AE134" s="3">
        <v>0</v>
      </c>
      <c r="AF134" s="3">
        <v>0</v>
      </c>
      <c r="AG134" s="3">
        <v>0</v>
      </c>
      <c r="AH134" s="1" t="s">
        <v>132</v>
      </c>
      <c r="AI134" s="17">
        <v>3</v>
      </c>
      <c r="AJ134" s="1"/>
    </row>
    <row r="135" spans="1:36" x14ac:dyDescent="0.2">
      <c r="A135" s="1" t="s">
        <v>681</v>
      </c>
      <c r="B135" s="1" t="s">
        <v>830</v>
      </c>
      <c r="C135" s="1" t="s">
        <v>1530</v>
      </c>
      <c r="D135" s="1" t="s">
        <v>1737</v>
      </c>
      <c r="E135" s="3">
        <v>39.011111111111113</v>
      </c>
      <c r="F135" s="3">
        <v>5.5583333333333336</v>
      </c>
      <c r="G135" s="3">
        <v>1.2777777777777777</v>
      </c>
      <c r="H135" s="3">
        <v>0.30555555555555558</v>
      </c>
      <c r="I135" s="3">
        <v>2.2222222222222223</v>
      </c>
      <c r="J135" s="3">
        <v>0</v>
      </c>
      <c r="K135" s="3">
        <v>2.4666666666666668</v>
      </c>
      <c r="L135" s="3">
        <v>0.625</v>
      </c>
      <c r="M135" s="3">
        <v>5.3444444444444441</v>
      </c>
      <c r="N135" s="3">
        <v>0</v>
      </c>
      <c r="O135" s="3">
        <f>SUM(Table2[[#This Row],[Qualified Social Work Staff Hours]:[Other Social Work Staff Hours]])/Table2[[#This Row],[MDS Census]]</f>
        <v>0.13699800626602107</v>
      </c>
      <c r="P135" s="3">
        <v>5.7588888888888885</v>
      </c>
      <c r="Q135" s="3">
        <v>0</v>
      </c>
      <c r="R135" s="3">
        <f>SUM(Table2[[#This Row],[Qualified Activities Professional Hours]:[Other Activities Professional Hours]])/Table2[[#This Row],[MDS Census]]</f>
        <v>0.14762176018228423</v>
      </c>
      <c r="S135" s="3">
        <v>5.8444444444444441</v>
      </c>
      <c r="T135" s="3">
        <v>3.9461111111111107</v>
      </c>
      <c r="U135" s="3">
        <v>0</v>
      </c>
      <c r="V135" s="3">
        <f>SUM(Table2[[#This Row],[Occupational Therapist Hours]:[OT Aide Hours]])/Table2[[#This Row],[MDS Census]]</f>
        <v>0.25096838507547703</v>
      </c>
      <c r="W135" s="3">
        <v>5.3305555555555557</v>
      </c>
      <c r="X135" s="3">
        <v>5.45</v>
      </c>
      <c r="Y135" s="3">
        <v>0</v>
      </c>
      <c r="Z135" s="3">
        <f>SUM(Table2[[#This Row],[Physical Therapist (PT) Hours]:[PT Aide Hours]])/Table2[[#This Row],[MDS Census]]</f>
        <v>0.27634577043577324</v>
      </c>
      <c r="AA135" s="3">
        <v>0</v>
      </c>
      <c r="AB135" s="3">
        <v>0</v>
      </c>
      <c r="AC135" s="3">
        <v>0</v>
      </c>
      <c r="AD135" s="3">
        <v>0</v>
      </c>
      <c r="AE135" s="3">
        <v>0</v>
      </c>
      <c r="AF135" s="3">
        <v>0</v>
      </c>
      <c r="AG135" s="3">
        <v>0</v>
      </c>
      <c r="AH135" s="1" t="s">
        <v>133</v>
      </c>
      <c r="AI135" s="17">
        <v>3</v>
      </c>
      <c r="AJ135" s="1"/>
    </row>
    <row r="136" spans="1:36" x14ac:dyDescent="0.2">
      <c r="A136" s="1" t="s">
        <v>681</v>
      </c>
      <c r="B136" s="1" t="s">
        <v>831</v>
      </c>
      <c r="C136" s="1" t="s">
        <v>1531</v>
      </c>
      <c r="D136" s="1" t="s">
        <v>1717</v>
      </c>
      <c r="E136" s="3">
        <v>52.033333333333331</v>
      </c>
      <c r="F136" s="3">
        <v>6.2666666666666666</v>
      </c>
      <c r="G136" s="3">
        <v>1.0222222222222221</v>
      </c>
      <c r="H136" s="3">
        <v>0.82222222222222219</v>
      </c>
      <c r="I136" s="3">
        <v>2.0666666666666669</v>
      </c>
      <c r="J136" s="3">
        <v>0</v>
      </c>
      <c r="K136" s="3">
        <v>4.4444444444444446</v>
      </c>
      <c r="L136" s="3">
        <v>4.8918888888888903</v>
      </c>
      <c r="M136" s="3">
        <v>0</v>
      </c>
      <c r="N136" s="3">
        <v>3.661111111111111</v>
      </c>
      <c r="O136" s="3">
        <f>SUM(Table2[[#This Row],[Qualified Social Work Staff Hours]:[Other Social Work Staff Hours]])/Table2[[#This Row],[MDS Census]]</f>
        <v>7.0360879777920132E-2</v>
      </c>
      <c r="P136" s="3">
        <v>5.6577777777777793</v>
      </c>
      <c r="Q136" s="3">
        <v>10.836666666666668</v>
      </c>
      <c r="R136" s="3">
        <f>SUM(Table2[[#This Row],[Qualified Activities Professional Hours]:[Other Activities Professional Hours]])/Table2[[#This Row],[MDS Census]]</f>
        <v>0.31699765107836864</v>
      </c>
      <c r="S136" s="3">
        <v>3.3252222222222225</v>
      </c>
      <c r="T136" s="3">
        <v>5.0085555555555565</v>
      </c>
      <c r="U136" s="3">
        <v>0</v>
      </c>
      <c r="V136" s="3">
        <f>SUM(Table2[[#This Row],[Occupational Therapist Hours]:[OT Aide Hours]])/Table2[[#This Row],[MDS Census]]</f>
        <v>0.16016228913089903</v>
      </c>
      <c r="W136" s="3">
        <v>5.1703333333333328</v>
      </c>
      <c r="X136" s="3">
        <v>4.1496666666666666</v>
      </c>
      <c r="Y136" s="3">
        <v>0</v>
      </c>
      <c r="Z136" s="3">
        <f>SUM(Table2[[#This Row],[Physical Therapist (PT) Hours]:[PT Aide Hours]])/Table2[[#This Row],[MDS Census]]</f>
        <v>0.17911595131326075</v>
      </c>
      <c r="AA136" s="3">
        <v>0</v>
      </c>
      <c r="AB136" s="3">
        <v>0</v>
      </c>
      <c r="AC136" s="3">
        <v>0</v>
      </c>
      <c r="AD136" s="3">
        <v>0</v>
      </c>
      <c r="AE136" s="3">
        <v>0</v>
      </c>
      <c r="AF136" s="3">
        <v>0</v>
      </c>
      <c r="AG136" s="3">
        <v>0</v>
      </c>
      <c r="AH136" s="1" t="s">
        <v>134</v>
      </c>
      <c r="AI136" s="17">
        <v>3</v>
      </c>
      <c r="AJ136" s="1"/>
    </row>
    <row r="137" spans="1:36" x14ac:dyDescent="0.2">
      <c r="A137" s="1" t="s">
        <v>681</v>
      </c>
      <c r="B137" s="1" t="s">
        <v>832</v>
      </c>
      <c r="C137" s="1" t="s">
        <v>1532</v>
      </c>
      <c r="D137" s="1" t="s">
        <v>1731</v>
      </c>
      <c r="E137" s="3">
        <v>104.02222222222223</v>
      </c>
      <c r="F137" s="3">
        <v>0</v>
      </c>
      <c r="G137" s="3">
        <v>0.42222222222222222</v>
      </c>
      <c r="H137" s="3">
        <v>0.52088888888888896</v>
      </c>
      <c r="I137" s="3">
        <v>0</v>
      </c>
      <c r="J137" s="3">
        <v>0</v>
      </c>
      <c r="K137" s="3">
        <v>0</v>
      </c>
      <c r="L137" s="3">
        <v>6.4005555555555551</v>
      </c>
      <c r="M137" s="3">
        <v>0</v>
      </c>
      <c r="N137" s="3">
        <v>0</v>
      </c>
      <c r="O137" s="3">
        <f>SUM(Table2[[#This Row],[Qualified Social Work Staff Hours]:[Other Social Work Staff Hours]])/Table2[[#This Row],[MDS Census]]</f>
        <v>0</v>
      </c>
      <c r="P137" s="3">
        <v>0</v>
      </c>
      <c r="Q137" s="3">
        <v>0</v>
      </c>
      <c r="R137" s="3">
        <f>SUM(Table2[[#This Row],[Qualified Activities Professional Hours]:[Other Activities Professional Hours]])/Table2[[#This Row],[MDS Census]]</f>
        <v>0</v>
      </c>
      <c r="S137" s="3">
        <v>5.7160000000000002</v>
      </c>
      <c r="T137" s="3">
        <v>11.408333333333333</v>
      </c>
      <c r="U137" s="3">
        <v>0</v>
      </c>
      <c r="V137" s="3">
        <f>SUM(Table2[[#This Row],[Occupational Therapist Hours]:[OT Aide Hours]])/Table2[[#This Row],[MDS Census]]</f>
        <v>0.16462187566759237</v>
      </c>
      <c r="W137" s="3">
        <v>6.1363333333333303</v>
      </c>
      <c r="X137" s="3">
        <v>3.7934444444444453</v>
      </c>
      <c r="Y137" s="3">
        <v>0</v>
      </c>
      <c r="Z137" s="3">
        <f>SUM(Table2[[#This Row],[Physical Therapist (PT) Hours]:[PT Aide Hours]])/Table2[[#This Row],[MDS Census]]</f>
        <v>9.5458235419782073E-2</v>
      </c>
      <c r="AA137" s="3">
        <v>0</v>
      </c>
      <c r="AB137" s="3">
        <v>0</v>
      </c>
      <c r="AC137" s="3">
        <v>7.7777777777777779E-2</v>
      </c>
      <c r="AD137" s="3">
        <v>0</v>
      </c>
      <c r="AE137" s="3">
        <v>0</v>
      </c>
      <c r="AF137" s="3">
        <v>0</v>
      </c>
      <c r="AG137" s="3">
        <v>0</v>
      </c>
      <c r="AH137" s="1" t="s">
        <v>135</v>
      </c>
      <c r="AI137" s="17">
        <v>3</v>
      </c>
      <c r="AJ137" s="1"/>
    </row>
    <row r="138" spans="1:36" x14ac:dyDescent="0.2">
      <c r="A138" s="1" t="s">
        <v>681</v>
      </c>
      <c r="B138" s="1" t="s">
        <v>833</v>
      </c>
      <c r="C138" s="1" t="s">
        <v>1533</v>
      </c>
      <c r="D138" s="1" t="s">
        <v>1688</v>
      </c>
      <c r="E138" s="3">
        <v>89.3</v>
      </c>
      <c r="F138" s="3">
        <v>2.4888888888888889</v>
      </c>
      <c r="G138" s="3">
        <v>0</v>
      </c>
      <c r="H138" s="3">
        <v>0</v>
      </c>
      <c r="I138" s="3">
        <v>6.35</v>
      </c>
      <c r="J138" s="3">
        <v>0</v>
      </c>
      <c r="K138" s="3">
        <v>0</v>
      </c>
      <c r="L138" s="3">
        <v>4.9655555555555546</v>
      </c>
      <c r="M138" s="3">
        <v>10.986111111111111</v>
      </c>
      <c r="N138" s="3">
        <v>0</v>
      </c>
      <c r="O138" s="3">
        <f>SUM(Table2[[#This Row],[Qualified Social Work Staff Hours]:[Other Social Work Staff Hours]])/Table2[[#This Row],[MDS Census]]</f>
        <v>0.1230247604827672</v>
      </c>
      <c r="P138" s="3">
        <v>0</v>
      </c>
      <c r="Q138" s="3">
        <v>18.480555555555554</v>
      </c>
      <c r="R138" s="3">
        <f>SUM(Table2[[#This Row],[Qualified Activities Professional Hours]:[Other Activities Professional Hours]])/Table2[[#This Row],[MDS Census]]</f>
        <v>0.20694911036456387</v>
      </c>
      <c r="S138" s="3">
        <v>9.8893333333333331</v>
      </c>
      <c r="T138" s="3">
        <v>10.684888888888887</v>
      </c>
      <c r="U138" s="3">
        <v>0</v>
      </c>
      <c r="V138" s="3">
        <f>SUM(Table2[[#This Row],[Occupational Therapist Hours]:[OT Aide Hours]])/Table2[[#This Row],[MDS Census]]</f>
        <v>0.23039442578076394</v>
      </c>
      <c r="W138" s="3">
        <v>9.4377777777777769</v>
      </c>
      <c r="X138" s="3">
        <v>11.411555555555555</v>
      </c>
      <c r="Y138" s="3">
        <v>3.1255555555555565</v>
      </c>
      <c r="Z138" s="3">
        <f>SUM(Table2[[#This Row],[Physical Therapist (PT) Hours]:[PT Aide Hours]])/Table2[[#This Row],[MDS Census]]</f>
        <v>0.26847579942764715</v>
      </c>
      <c r="AA138" s="3">
        <v>0</v>
      </c>
      <c r="AB138" s="3">
        <v>5.2444444444444445</v>
      </c>
      <c r="AC138" s="3">
        <v>0</v>
      </c>
      <c r="AD138" s="3">
        <v>0</v>
      </c>
      <c r="AE138" s="3">
        <v>0</v>
      </c>
      <c r="AF138" s="3">
        <v>3.4493333333333331</v>
      </c>
      <c r="AG138" s="3">
        <v>0</v>
      </c>
      <c r="AH138" s="1" t="s">
        <v>136</v>
      </c>
      <c r="AI138" s="17">
        <v>3</v>
      </c>
      <c r="AJ138" s="1"/>
    </row>
    <row r="139" spans="1:36" x14ac:dyDescent="0.2">
      <c r="A139" s="1" t="s">
        <v>681</v>
      </c>
      <c r="B139" s="1" t="s">
        <v>834</v>
      </c>
      <c r="C139" s="1" t="s">
        <v>1489</v>
      </c>
      <c r="D139" s="1" t="s">
        <v>1730</v>
      </c>
      <c r="E139" s="3">
        <v>99.322222222222223</v>
      </c>
      <c r="F139" s="3">
        <v>5.4222222222222225</v>
      </c>
      <c r="G139" s="3">
        <v>0</v>
      </c>
      <c r="H139" s="3">
        <v>0.43333333333333335</v>
      </c>
      <c r="I139" s="3">
        <v>5.1555555555555559</v>
      </c>
      <c r="J139" s="3">
        <v>0</v>
      </c>
      <c r="K139" s="3">
        <v>0</v>
      </c>
      <c r="L139" s="3">
        <v>9.1972222222222229</v>
      </c>
      <c r="M139" s="3">
        <v>5.1427777777777779</v>
      </c>
      <c r="N139" s="3">
        <v>5.6388888888888893</v>
      </c>
      <c r="O139" s="3">
        <f>SUM(Table2[[#This Row],[Qualified Social Work Staff Hours]:[Other Social Work Staff Hours]])/Table2[[#This Row],[MDS Census]]</f>
        <v>0.10855241078420405</v>
      </c>
      <c r="P139" s="3">
        <v>31.184666666666665</v>
      </c>
      <c r="Q139" s="3">
        <v>3.8972222222222221</v>
      </c>
      <c r="R139" s="3">
        <f>SUM(Table2[[#This Row],[Qualified Activities Professional Hours]:[Other Activities Professional Hours]])/Table2[[#This Row],[MDS Census]]</f>
        <v>0.353212887347578</v>
      </c>
      <c r="S139" s="3">
        <v>17.977777777777778</v>
      </c>
      <c r="T139" s="3">
        <v>1.1166666666666667</v>
      </c>
      <c r="U139" s="3">
        <v>0</v>
      </c>
      <c r="V139" s="3">
        <f>SUM(Table2[[#This Row],[Occupational Therapist Hours]:[OT Aide Hours]])/Table2[[#This Row],[MDS Census]]</f>
        <v>0.19224745497259202</v>
      </c>
      <c r="W139" s="3">
        <v>8.4</v>
      </c>
      <c r="X139" s="3">
        <v>10.4</v>
      </c>
      <c r="Y139" s="3">
        <v>0</v>
      </c>
      <c r="Z139" s="3">
        <f>SUM(Table2[[#This Row],[Physical Therapist (PT) Hours]:[PT Aide Hours]])/Table2[[#This Row],[MDS Census]]</f>
        <v>0.18928291755229892</v>
      </c>
      <c r="AA139" s="3">
        <v>0</v>
      </c>
      <c r="AB139" s="3">
        <v>0</v>
      </c>
      <c r="AC139" s="3">
        <v>0</v>
      </c>
      <c r="AD139" s="3">
        <v>0</v>
      </c>
      <c r="AE139" s="3">
        <v>0</v>
      </c>
      <c r="AF139" s="3">
        <v>0</v>
      </c>
      <c r="AG139" s="3">
        <v>0</v>
      </c>
      <c r="AH139" s="1" t="s">
        <v>137</v>
      </c>
      <c r="AI139" s="17">
        <v>3</v>
      </c>
      <c r="AJ139" s="1"/>
    </row>
    <row r="140" spans="1:36" x14ac:dyDescent="0.2">
      <c r="A140" s="1" t="s">
        <v>681</v>
      </c>
      <c r="B140" s="1" t="s">
        <v>835</v>
      </c>
      <c r="C140" s="1" t="s">
        <v>1534</v>
      </c>
      <c r="D140" s="1" t="s">
        <v>1714</v>
      </c>
      <c r="E140" s="3">
        <v>75.111111111111114</v>
      </c>
      <c r="F140" s="3">
        <v>26.635555555555584</v>
      </c>
      <c r="G140" s="3">
        <v>0</v>
      </c>
      <c r="H140" s="3">
        <v>0</v>
      </c>
      <c r="I140" s="3">
        <v>0</v>
      </c>
      <c r="J140" s="3">
        <v>0</v>
      </c>
      <c r="K140" s="3">
        <v>0</v>
      </c>
      <c r="L140" s="3">
        <v>4.115222222222223</v>
      </c>
      <c r="M140" s="3">
        <v>15.766666666666667</v>
      </c>
      <c r="N140" s="3">
        <v>0</v>
      </c>
      <c r="O140" s="3">
        <f>SUM(Table2[[#This Row],[Qualified Social Work Staff Hours]:[Other Social Work Staff Hours]])/Table2[[#This Row],[MDS Census]]</f>
        <v>0.20991124260355029</v>
      </c>
      <c r="P140" s="3">
        <v>0</v>
      </c>
      <c r="Q140" s="3">
        <v>29.897222222222222</v>
      </c>
      <c r="R140" s="3">
        <f>SUM(Table2[[#This Row],[Qualified Activities Professional Hours]:[Other Activities Professional Hours]])/Table2[[#This Row],[MDS Census]]</f>
        <v>0.39803994082840233</v>
      </c>
      <c r="S140" s="3">
        <v>4.4576666666666664</v>
      </c>
      <c r="T140" s="3">
        <v>9.9922222222222228</v>
      </c>
      <c r="U140" s="3">
        <v>0</v>
      </c>
      <c r="V140" s="3">
        <f>SUM(Table2[[#This Row],[Occupational Therapist Hours]:[OT Aide Hours]])/Table2[[#This Row],[MDS Census]]</f>
        <v>0.19238017751479289</v>
      </c>
      <c r="W140" s="3">
        <v>4.7924444444444454</v>
      </c>
      <c r="X140" s="3">
        <v>4.1198888888888892</v>
      </c>
      <c r="Y140" s="3">
        <v>0</v>
      </c>
      <c r="Z140" s="3">
        <f>SUM(Table2[[#This Row],[Physical Therapist (PT) Hours]:[PT Aide Hours]])/Table2[[#This Row],[MDS Census]]</f>
        <v>0.118655325443787</v>
      </c>
      <c r="AA140" s="3">
        <v>0</v>
      </c>
      <c r="AB140" s="3">
        <v>0</v>
      </c>
      <c r="AC140" s="3">
        <v>0</v>
      </c>
      <c r="AD140" s="3">
        <v>0</v>
      </c>
      <c r="AE140" s="3">
        <v>0</v>
      </c>
      <c r="AF140" s="3">
        <v>0</v>
      </c>
      <c r="AG140" s="3">
        <v>0</v>
      </c>
      <c r="AH140" s="1" t="s">
        <v>138</v>
      </c>
      <c r="AI140" s="17">
        <v>3</v>
      </c>
      <c r="AJ140" s="1"/>
    </row>
    <row r="141" spans="1:36" x14ac:dyDescent="0.2">
      <c r="A141" s="1" t="s">
        <v>681</v>
      </c>
      <c r="B141" s="1" t="s">
        <v>836</v>
      </c>
      <c r="C141" s="1" t="s">
        <v>1535</v>
      </c>
      <c r="D141" s="1" t="s">
        <v>1714</v>
      </c>
      <c r="E141" s="3">
        <v>70</v>
      </c>
      <c r="F141" s="3">
        <v>5.4888888888888889</v>
      </c>
      <c r="G141" s="3">
        <v>1.1111111111111112E-2</v>
      </c>
      <c r="H141" s="3">
        <v>0.29722222222222222</v>
      </c>
      <c r="I141" s="3">
        <v>3.3972222222222221</v>
      </c>
      <c r="J141" s="3">
        <v>0</v>
      </c>
      <c r="K141" s="3">
        <v>0</v>
      </c>
      <c r="L141" s="3">
        <v>3.3388888888888895</v>
      </c>
      <c r="M141" s="3">
        <v>5.3972222222222221</v>
      </c>
      <c r="N141" s="3">
        <v>0</v>
      </c>
      <c r="O141" s="3">
        <f>SUM(Table2[[#This Row],[Qualified Social Work Staff Hours]:[Other Social Work Staff Hours]])/Table2[[#This Row],[MDS Census]]</f>
        <v>7.7103174603174604E-2</v>
      </c>
      <c r="P141" s="3">
        <v>10.438888888888888</v>
      </c>
      <c r="Q141" s="3">
        <v>4.3861111111111111</v>
      </c>
      <c r="R141" s="3">
        <f>SUM(Table2[[#This Row],[Qualified Activities Professional Hours]:[Other Activities Professional Hours]])/Table2[[#This Row],[MDS Census]]</f>
        <v>0.21178571428571427</v>
      </c>
      <c r="S141" s="3">
        <v>2.1833333333333331</v>
      </c>
      <c r="T141" s="3">
        <v>3.7436666666666647</v>
      </c>
      <c r="U141" s="3">
        <v>0</v>
      </c>
      <c r="V141" s="3">
        <f>SUM(Table2[[#This Row],[Occupational Therapist Hours]:[OT Aide Hours]])/Table2[[#This Row],[MDS Census]]</f>
        <v>8.4671428571428536E-2</v>
      </c>
      <c r="W141" s="3">
        <v>4.7996666666666661</v>
      </c>
      <c r="X141" s="3">
        <v>9.3885555555555555</v>
      </c>
      <c r="Y141" s="3">
        <v>2.5314444444444444</v>
      </c>
      <c r="Z141" s="3">
        <f>SUM(Table2[[#This Row],[Physical Therapist (PT) Hours]:[PT Aide Hours]])/Table2[[#This Row],[MDS Census]]</f>
        <v>0.23885238095238098</v>
      </c>
      <c r="AA141" s="3">
        <v>0</v>
      </c>
      <c r="AB141" s="3">
        <v>0</v>
      </c>
      <c r="AC141" s="3">
        <v>0</v>
      </c>
      <c r="AD141" s="3">
        <v>0</v>
      </c>
      <c r="AE141" s="3">
        <v>0</v>
      </c>
      <c r="AF141" s="3">
        <v>0</v>
      </c>
      <c r="AG141" s="3">
        <v>0</v>
      </c>
      <c r="AH141" s="1" t="s">
        <v>139</v>
      </c>
      <c r="AI141" s="17">
        <v>3</v>
      </c>
      <c r="AJ141" s="1"/>
    </row>
    <row r="142" spans="1:36" x14ac:dyDescent="0.2">
      <c r="A142" s="1" t="s">
        <v>681</v>
      </c>
      <c r="B142" s="1" t="s">
        <v>837</v>
      </c>
      <c r="C142" s="1" t="s">
        <v>1381</v>
      </c>
      <c r="D142" s="1" t="s">
        <v>1714</v>
      </c>
      <c r="E142" s="3">
        <v>98.25555555555556</v>
      </c>
      <c r="F142" s="3">
        <v>5.2888888888888888</v>
      </c>
      <c r="G142" s="3">
        <v>0.1</v>
      </c>
      <c r="H142" s="3">
        <v>1.0777777777777777</v>
      </c>
      <c r="I142" s="3">
        <v>5.5111111111111111</v>
      </c>
      <c r="J142" s="3">
        <v>0</v>
      </c>
      <c r="K142" s="3">
        <v>0</v>
      </c>
      <c r="L142" s="3">
        <v>1.3583333333333334</v>
      </c>
      <c r="M142" s="3">
        <v>0</v>
      </c>
      <c r="N142" s="3">
        <v>10.577777777777778</v>
      </c>
      <c r="O142" s="3">
        <f>SUM(Table2[[#This Row],[Qualified Social Work Staff Hours]:[Other Social Work Staff Hours]])/Table2[[#This Row],[MDS Census]]</f>
        <v>0.10765577292773945</v>
      </c>
      <c r="P142" s="3">
        <v>0</v>
      </c>
      <c r="Q142" s="3">
        <v>22.147222222222222</v>
      </c>
      <c r="R142" s="3">
        <f>SUM(Table2[[#This Row],[Qualified Activities Professional Hours]:[Other Activities Professional Hours]])/Table2[[#This Row],[MDS Census]]</f>
        <v>0.22540427456745446</v>
      </c>
      <c r="S142" s="3">
        <v>1.9277777777777778</v>
      </c>
      <c r="T142" s="3">
        <v>7.4333333333333336</v>
      </c>
      <c r="U142" s="3">
        <v>0</v>
      </c>
      <c r="V142" s="3">
        <f>SUM(Table2[[#This Row],[Occupational Therapist Hours]:[OT Aide Hours]])/Table2[[#This Row],[MDS Census]]</f>
        <v>9.5273097365147566E-2</v>
      </c>
      <c r="W142" s="3">
        <v>1.923111111111111</v>
      </c>
      <c r="X142" s="3">
        <v>4.3373333333333326</v>
      </c>
      <c r="Y142" s="3">
        <v>0</v>
      </c>
      <c r="Z142" s="3">
        <f>SUM(Table2[[#This Row],[Physical Therapist (PT) Hours]:[PT Aide Hours]])/Table2[[#This Row],[MDS Census]]</f>
        <v>6.3715933506728481E-2</v>
      </c>
      <c r="AA142" s="3">
        <v>0</v>
      </c>
      <c r="AB142" s="3">
        <v>0</v>
      </c>
      <c r="AC142" s="3">
        <v>0</v>
      </c>
      <c r="AD142" s="3">
        <v>0</v>
      </c>
      <c r="AE142" s="3">
        <v>0</v>
      </c>
      <c r="AF142" s="3">
        <v>1.6944444444444444</v>
      </c>
      <c r="AG142" s="3">
        <v>0</v>
      </c>
      <c r="AH142" s="1" t="s">
        <v>140</v>
      </c>
      <c r="AI142" s="17">
        <v>3</v>
      </c>
      <c r="AJ142" s="1"/>
    </row>
    <row r="143" spans="1:36" x14ac:dyDescent="0.2">
      <c r="A143" s="1" t="s">
        <v>681</v>
      </c>
      <c r="B143" s="1" t="s">
        <v>838</v>
      </c>
      <c r="C143" s="1" t="s">
        <v>1536</v>
      </c>
      <c r="D143" s="1" t="s">
        <v>1709</v>
      </c>
      <c r="E143" s="3">
        <v>54.62222222222222</v>
      </c>
      <c r="F143" s="3">
        <v>5.166666666666667</v>
      </c>
      <c r="G143" s="3">
        <v>0.31666666666666665</v>
      </c>
      <c r="H143" s="3">
        <v>0.56666666666666665</v>
      </c>
      <c r="I143" s="3">
        <v>0</v>
      </c>
      <c r="J143" s="3">
        <v>0</v>
      </c>
      <c r="K143" s="3">
        <v>0</v>
      </c>
      <c r="L143" s="3">
        <v>3.1688888888888873</v>
      </c>
      <c r="M143" s="3">
        <v>10.775</v>
      </c>
      <c r="N143" s="3">
        <v>0</v>
      </c>
      <c r="O143" s="3">
        <f>SUM(Table2[[#This Row],[Qualified Social Work Staff Hours]:[Other Social Work Staff Hours]])/Table2[[#This Row],[MDS Census]]</f>
        <v>0.19726403580146462</v>
      </c>
      <c r="P143" s="3">
        <v>4.833333333333333</v>
      </c>
      <c r="Q143" s="3">
        <v>40.56388888888889</v>
      </c>
      <c r="R143" s="3">
        <f>SUM(Table2[[#This Row],[Qualified Activities Professional Hours]:[Other Activities Professional Hours]])/Table2[[#This Row],[MDS Census]]</f>
        <v>0.83111269324654202</v>
      </c>
      <c r="S143" s="3">
        <v>9.4620000000000015</v>
      </c>
      <c r="T143" s="3">
        <v>10.814333333333337</v>
      </c>
      <c r="U143" s="3">
        <v>0</v>
      </c>
      <c r="V143" s="3">
        <f>SUM(Table2[[#This Row],[Occupational Therapist Hours]:[OT Aide Hours]])/Table2[[#This Row],[MDS Census]]</f>
        <v>0.37121033360455669</v>
      </c>
      <c r="W143" s="3">
        <v>6.7417777777777781</v>
      </c>
      <c r="X143" s="3">
        <v>15.046555555555557</v>
      </c>
      <c r="Y143" s="3">
        <v>0</v>
      </c>
      <c r="Z143" s="3">
        <f>SUM(Table2[[#This Row],[Physical Therapist (PT) Hours]:[PT Aide Hours]])/Table2[[#This Row],[MDS Census]]</f>
        <v>0.39889137510170875</v>
      </c>
      <c r="AA143" s="3">
        <v>0</v>
      </c>
      <c r="AB143" s="3">
        <v>0</v>
      </c>
      <c r="AC143" s="3">
        <v>0</v>
      </c>
      <c r="AD143" s="3">
        <v>0</v>
      </c>
      <c r="AE143" s="3">
        <v>0</v>
      </c>
      <c r="AF143" s="3">
        <v>0</v>
      </c>
      <c r="AG143" s="3">
        <v>0</v>
      </c>
      <c r="AH143" s="1" t="s">
        <v>141</v>
      </c>
      <c r="AI143" s="17">
        <v>3</v>
      </c>
      <c r="AJ143" s="1"/>
    </row>
    <row r="144" spans="1:36" x14ac:dyDescent="0.2">
      <c r="A144" s="1" t="s">
        <v>681</v>
      </c>
      <c r="B144" s="1" t="s">
        <v>839</v>
      </c>
      <c r="C144" s="1" t="s">
        <v>1443</v>
      </c>
      <c r="D144" s="1" t="s">
        <v>1688</v>
      </c>
      <c r="E144" s="3">
        <v>175.5888888888889</v>
      </c>
      <c r="F144" s="3">
        <v>0</v>
      </c>
      <c r="G144" s="3">
        <v>1.7333333333333334</v>
      </c>
      <c r="H144" s="3">
        <v>0.8666666666666667</v>
      </c>
      <c r="I144" s="3">
        <v>6.447222222222222</v>
      </c>
      <c r="J144" s="3">
        <v>0</v>
      </c>
      <c r="K144" s="3">
        <v>0</v>
      </c>
      <c r="L144" s="3">
        <v>0</v>
      </c>
      <c r="M144" s="3">
        <v>0</v>
      </c>
      <c r="N144" s="3">
        <v>0</v>
      </c>
      <c r="O144" s="3">
        <f>SUM(Table2[[#This Row],[Qualified Social Work Staff Hours]:[Other Social Work Staff Hours]])/Table2[[#This Row],[MDS Census]]</f>
        <v>0</v>
      </c>
      <c r="P144" s="3">
        <v>0</v>
      </c>
      <c r="Q144" s="3">
        <v>23.691444444444446</v>
      </c>
      <c r="R144" s="3">
        <f>SUM(Table2[[#This Row],[Qualified Activities Professional Hours]:[Other Activities Professional Hours]])/Table2[[#This Row],[MDS Census]]</f>
        <v>0.13492564702904511</v>
      </c>
      <c r="S144" s="3">
        <v>0</v>
      </c>
      <c r="T144" s="3">
        <v>0</v>
      </c>
      <c r="U144" s="3">
        <v>0</v>
      </c>
      <c r="V144" s="3">
        <f>SUM(Table2[[#This Row],[Occupational Therapist Hours]:[OT Aide Hours]])/Table2[[#This Row],[MDS Census]]</f>
        <v>0</v>
      </c>
      <c r="W144" s="3">
        <v>0</v>
      </c>
      <c r="X144" s="3">
        <v>0</v>
      </c>
      <c r="Y144" s="3">
        <v>0</v>
      </c>
      <c r="Z144" s="3">
        <f>SUM(Table2[[#This Row],[Physical Therapist (PT) Hours]:[PT Aide Hours]])/Table2[[#This Row],[MDS Census]]</f>
        <v>0</v>
      </c>
      <c r="AA144" s="3">
        <v>1.6666666666666667</v>
      </c>
      <c r="AB144" s="3">
        <v>0</v>
      </c>
      <c r="AC144" s="3">
        <v>0</v>
      </c>
      <c r="AD144" s="3">
        <v>96.099111111111156</v>
      </c>
      <c r="AE144" s="3">
        <v>0</v>
      </c>
      <c r="AF144" s="3">
        <v>0</v>
      </c>
      <c r="AG144" s="3">
        <v>1.1555555555555554</v>
      </c>
      <c r="AH144" s="1" t="s">
        <v>142</v>
      </c>
      <c r="AI144" s="17">
        <v>3</v>
      </c>
      <c r="AJ144" s="1"/>
    </row>
    <row r="145" spans="1:36" x14ac:dyDescent="0.2">
      <c r="A145" s="1" t="s">
        <v>681</v>
      </c>
      <c r="B145" s="1" t="s">
        <v>840</v>
      </c>
      <c r="C145" s="1" t="s">
        <v>1537</v>
      </c>
      <c r="D145" s="1" t="s">
        <v>1741</v>
      </c>
      <c r="E145" s="3">
        <v>115.77777777777777</v>
      </c>
      <c r="F145" s="3">
        <v>4.8888888888888893</v>
      </c>
      <c r="G145" s="3">
        <v>7.7777777777777779E-2</v>
      </c>
      <c r="H145" s="3">
        <v>0.78611111111111109</v>
      </c>
      <c r="I145" s="3">
        <v>6.3277777777777775</v>
      </c>
      <c r="J145" s="3">
        <v>0</v>
      </c>
      <c r="K145" s="3">
        <v>0</v>
      </c>
      <c r="L145" s="3">
        <v>10.758666666666667</v>
      </c>
      <c r="M145" s="3">
        <v>7.1944444444444446</v>
      </c>
      <c r="N145" s="3">
        <v>0</v>
      </c>
      <c r="O145" s="3">
        <f>SUM(Table2[[#This Row],[Qualified Social Work Staff Hours]:[Other Social Work Staff Hours]])/Table2[[#This Row],[MDS Census]]</f>
        <v>6.2140115163147797E-2</v>
      </c>
      <c r="P145" s="3">
        <v>5.6472222222222221</v>
      </c>
      <c r="Q145" s="3">
        <v>7.6722222222222225</v>
      </c>
      <c r="R145" s="3">
        <f>SUM(Table2[[#This Row],[Qualified Activities Professional Hours]:[Other Activities Professional Hours]])/Table2[[#This Row],[MDS Census]]</f>
        <v>0.11504318618042227</v>
      </c>
      <c r="S145" s="3">
        <v>10.410555555555554</v>
      </c>
      <c r="T145" s="3">
        <v>18.192666666666664</v>
      </c>
      <c r="U145" s="3">
        <v>0</v>
      </c>
      <c r="V145" s="3">
        <f>SUM(Table2[[#This Row],[Occupational Therapist Hours]:[OT Aide Hours]])/Table2[[#This Row],[MDS Census]]</f>
        <v>0.24705278310940496</v>
      </c>
      <c r="W145" s="3">
        <v>5.1416666666666675</v>
      </c>
      <c r="X145" s="3">
        <v>10.368555555555556</v>
      </c>
      <c r="Y145" s="3">
        <v>0</v>
      </c>
      <c r="Z145" s="3">
        <f>SUM(Table2[[#This Row],[Physical Therapist (PT) Hours]:[PT Aide Hours]])/Table2[[#This Row],[MDS Census]]</f>
        <v>0.13396545105566221</v>
      </c>
      <c r="AA145" s="3">
        <v>0</v>
      </c>
      <c r="AB145" s="3">
        <v>0</v>
      </c>
      <c r="AC145" s="3">
        <v>0</v>
      </c>
      <c r="AD145" s="3">
        <v>0</v>
      </c>
      <c r="AE145" s="3">
        <v>0</v>
      </c>
      <c r="AF145" s="3">
        <v>0</v>
      </c>
      <c r="AG145" s="3">
        <v>0</v>
      </c>
      <c r="AH145" s="1" t="s">
        <v>143</v>
      </c>
      <c r="AI145" s="17">
        <v>3</v>
      </c>
      <c r="AJ145" s="1"/>
    </row>
    <row r="146" spans="1:36" x14ac:dyDescent="0.2">
      <c r="A146" s="1" t="s">
        <v>681</v>
      </c>
      <c r="B146" s="1" t="s">
        <v>841</v>
      </c>
      <c r="C146" s="1" t="s">
        <v>1437</v>
      </c>
      <c r="D146" s="1" t="s">
        <v>1731</v>
      </c>
      <c r="E146" s="3">
        <v>89.677777777777777</v>
      </c>
      <c r="F146" s="3">
        <v>5.2444444444444445</v>
      </c>
      <c r="G146" s="3">
        <v>0.51911111111111052</v>
      </c>
      <c r="H146" s="3">
        <v>0.54033333333333333</v>
      </c>
      <c r="I146" s="3">
        <v>3.4027777777777777</v>
      </c>
      <c r="J146" s="3">
        <v>0</v>
      </c>
      <c r="K146" s="3">
        <v>5.4222222222222225</v>
      </c>
      <c r="L146" s="3">
        <v>3.1069999999999998</v>
      </c>
      <c r="M146" s="3">
        <v>11.205888888888893</v>
      </c>
      <c r="N146" s="3">
        <v>0</v>
      </c>
      <c r="O146" s="3">
        <f>SUM(Table2[[#This Row],[Qualified Social Work Staff Hours]:[Other Social Work Staff Hours]])/Table2[[#This Row],[MDS Census]]</f>
        <v>0.12495725436748858</v>
      </c>
      <c r="P146" s="3">
        <v>0</v>
      </c>
      <c r="Q146" s="3">
        <v>10.065666666666667</v>
      </c>
      <c r="R146" s="3">
        <f>SUM(Table2[[#This Row],[Qualified Activities Professional Hours]:[Other Activities Professional Hours]])/Table2[[#This Row],[MDS Census]]</f>
        <v>0.11224259695205055</v>
      </c>
      <c r="S146" s="3">
        <v>4.5461111111111103</v>
      </c>
      <c r="T146" s="3">
        <v>8.7073333333333327</v>
      </c>
      <c r="U146" s="3">
        <v>0</v>
      </c>
      <c r="V146" s="3">
        <f>SUM(Table2[[#This Row],[Occupational Therapist Hours]:[OT Aide Hours]])/Table2[[#This Row],[MDS Census]]</f>
        <v>0.14778961714781316</v>
      </c>
      <c r="W146" s="3">
        <v>5.6610000000000005</v>
      </c>
      <c r="X146" s="3">
        <v>8.6783333333333346</v>
      </c>
      <c r="Y146" s="3">
        <v>0</v>
      </c>
      <c r="Z146" s="3">
        <f>SUM(Table2[[#This Row],[Physical Therapist (PT) Hours]:[PT Aide Hours]])/Table2[[#This Row],[MDS Census]]</f>
        <v>0.15989840168504527</v>
      </c>
      <c r="AA146" s="3">
        <v>0</v>
      </c>
      <c r="AB146" s="3">
        <v>5.3518888888888894</v>
      </c>
      <c r="AC146" s="3">
        <v>0</v>
      </c>
      <c r="AD146" s="3">
        <v>0</v>
      </c>
      <c r="AE146" s="3">
        <v>0</v>
      </c>
      <c r="AF146" s="3">
        <v>0</v>
      </c>
      <c r="AG146" s="3">
        <v>0</v>
      </c>
      <c r="AH146" s="1" t="s">
        <v>144</v>
      </c>
      <c r="AI146" s="17">
        <v>3</v>
      </c>
      <c r="AJ146" s="1"/>
    </row>
    <row r="147" spans="1:36" x14ac:dyDescent="0.2">
      <c r="A147" s="1" t="s">
        <v>681</v>
      </c>
      <c r="B147" s="1" t="s">
        <v>842</v>
      </c>
      <c r="C147" s="1" t="s">
        <v>1538</v>
      </c>
      <c r="D147" s="1" t="s">
        <v>1703</v>
      </c>
      <c r="E147" s="3">
        <v>40.222222222222221</v>
      </c>
      <c r="F147" s="3">
        <v>5.6</v>
      </c>
      <c r="G147" s="3">
        <v>1.1555555555555554</v>
      </c>
      <c r="H147" s="3">
        <v>0.44444444444444442</v>
      </c>
      <c r="I147" s="3">
        <v>4.8777777777777782</v>
      </c>
      <c r="J147" s="3">
        <v>0</v>
      </c>
      <c r="K147" s="3">
        <v>0</v>
      </c>
      <c r="L147" s="3">
        <v>0.99444444444444446</v>
      </c>
      <c r="M147" s="3">
        <v>10.533333333333333</v>
      </c>
      <c r="N147" s="3">
        <v>5.0611111111111109</v>
      </c>
      <c r="O147" s="3">
        <f>SUM(Table2[[#This Row],[Qualified Social Work Staff Hours]:[Other Social Work Staff Hours]])/Table2[[#This Row],[MDS Census]]</f>
        <v>0.38770718232044199</v>
      </c>
      <c r="P147" s="3">
        <v>5.7111111111111112</v>
      </c>
      <c r="Q147" s="3">
        <v>9.1361111111111111</v>
      </c>
      <c r="R147" s="3">
        <f>SUM(Table2[[#This Row],[Qualified Activities Professional Hours]:[Other Activities Professional Hours]])/Table2[[#This Row],[MDS Census]]</f>
        <v>0.36912983425414364</v>
      </c>
      <c r="S147" s="3">
        <v>5.333333333333333</v>
      </c>
      <c r="T147" s="3">
        <v>5.927777777777778</v>
      </c>
      <c r="U147" s="3">
        <v>0</v>
      </c>
      <c r="V147" s="3">
        <f>SUM(Table2[[#This Row],[Occupational Therapist Hours]:[OT Aide Hours]])/Table2[[#This Row],[MDS Census]]</f>
        <v>0.27997237569060773</v>
      </c>
      <c r="W147" s="3">
        <v>8.8333333333333339</v>
      </c>
      <c r="X147" s="3">
        <v>4.4249999999999998</v>
      </c>
      <c r="Y147" s="3">
        <v>0</v>
      </c>
      <c r="Z147" s="3">
        <f>SUM(Table2[[#This Row],[Physical Therapist (PT) Hours]:[PT Aide Hours]])/Table2[[#This Row],[MDS Census]]</f>
        <v>0.32962707182320439</v>
      </c>
      <c r="AA147" s="3">
        <v>0</v>
      </c>
      <c r="AB147" s="3">
        <v>0</v>
      </c>
      <c r="AC147" s="3">
        <v>0</v>
      </c>
      <c r="AD147" s="3">
        <v>0</v>
      </c>
      <c r="AE147" s="3">
        <v>0</v>
      </c>
      <c r="AF147" s="3">
        <v>0</v>
      </c>
      <c r="AG147" s="3">
        <v>0</v>
      </c>
      <c r="AH147" s="1" t="s">
        <v>145</v>
      </c>
      <c r="AI147" s="17">
        <v>3</v>
      </c>
      <c r="AJ147" s="1"/>
    </row>
    <row r="148" spans="1:36" x14ac:dyDescent="0.2">
      <c r="A148" s="1" t="s">
        <v>681</v>
      </c>
      <c r="B148" s="1" t="s">
        <v>843</v>
      </c>
      <c r="C148" s="1" t="s">
        <v>1539</v>
      </c>
      <c r="D148" s="1" t="s">
        <v>1688</v>
      </c>
      <c r="E148" s="3">
        <v>149.9</v>
      </c>
      <c r="F148" s="3">
        <v>5.333333333333333</v>
      </c>
      <c r="G148" s="3">
        <v>0.52222222222222225</v>
      </c>
      <c r="H148" s="3">
        <v>0</v>
      </c>
      <c r="I148" s="3">
        <v>5.0122222222222215</v>
      </c>
      <c r="J148" s="3">
        <v>0</v>
      </c>
      <c r="K148" s="3">
        <v>0</v>
      </c>
      <c r="L148" s="3">
        <v>0</v>
      </c>
      <c r="M148" s="3">
        <v>3.6444444444444444</v>
      </c>
      <c r="N148" s="3">
        <v>8.6888888888888882</v>
      </c>
      <c r="O148" s="3">
        <f>SUM(Table2[[#This Row],[Qualified Social Work Staff Hours]:[Other Social Work Staff Hours]])/Table2[[#This Row],[MDS Census]]</f>
        <v>8.22770736046253E-2</v>
      </c>
      <c r="P148" s="3">
        <v>5.4086666666666678</v>
      </c>
      <c r="Q148" s="3">
        <v>16.591111111111115</v>
      </c>
      <c r="R148" s="3">
        <f>SUM(Table2[[#This Row],[Qualified Activities Professional Hours]:[Other Activities Professional Hours]])/Table2[[#This Row],[MDS Census]]</f>
        <v>0.14676302720332077</v>
      </c>
      <c r="S148" s="3">
        <v>16.734555555555549</v>
      </c>
      <c r="T148" s="3">
        <v>4.6876666666666669</v>
      </c>
      <c r="U148" s="3">
        <v>0</v>
      </c>
      <c r="V148" s="3">
        <f>SUM(Table2[[#This Row],[Occupational Therapist Hours]:[OT Aide Hours]])/Table2[[#This Row],[MDS Census]]</f>
        <v>0.14291008820695275</v>
      </c>
      <c r="W148" s="3">
        <v>16.403777777777773</v>
      </c>
      <c r="X148" s="3">
        <v>1.5131111111111113</v>
      </c>
      <c r="Y148" s="3">
        <v>0</v>
      </c>
      <c r="Z148" s="3">
        <f>SUM(Table2[[#This Row],[Physical Therapist (PT) Hours]:[PT Aide Hours]])/Table2[[#This Row],[MDS Census]]</f>
        <v>0.11952560966570303</v>
      </c>
      <c r="AA148" s="3">
        <v>0</v>
      </c>
      <c r="AB148" s="3">
        <v>0</v>
      </c>
      <c r="AC148" s="3">
        <v>0</v>
      </c>
      <c r="AD148" s="3">
        <v>0</v>
      </c>
      <c r="AE148" s="3">
        <v>0</v>
      </c>
      <c r="AF148" s="3">
        <v>5.3738888888888887</v>
      </c>
      <c r="AG148" s="3">
        <v>0</v>
      </c>
      <c r="AH148" s="1" t="s">
        <v>146</v>
      </c>
      <c r="AI148" s="17">
        <v>3</v>
      </c>
      <c r="AJ148" s="1"/>
    </row>
    <row r="149" spans="1:36" x14ac:dyDescent="0.2">
      <c r="A149" s="1" t="s">
        <v>681</v>
      </c>
      <c r="B149" s="1" t="s">
        <v>844</v>
      </c>
      <c r="C149" s="1" t="s">
        <v>1446</v>
      </c>
      <c r="D149" s="1" t="s">
        <v>1742</v>
      </c>
      <c r="E149" s="3">
        <v>113.38888888888889</v>
      </c>
      <c r="F149" s="3">
        <v>5.2111111111111112</v>
      </c>
      <c r="G149" s="3">
        <v>0</v>
      </c>
      <c r="H149" s="3">
        <v>0.74222222222222223</v>
      </c>
      <c r="I149" s="3">
        <v>4.2388888888888889</v>
      </c>
      <c r="J149" s="3">
        <v>0</v>
      </c>
      <c r="K149" s="3">
        <v>0</v>
      </c>
      <c r="L149" s="3">
        <v>10.405555555555555</v>
      </c>
      <c r="M149" s="3">
        <v>6.3638888888888889</v>
      </c>
      <c r="N149" s="3">
        <v>0</v>
      </c>
      <c r="O149" s="3">
        <f>SUM(Table2[[#This Row],[Qualified Social Work Staff Hours]:[Other Social Work Staff Hours]])/Table2[[#This Row],[MDS Census]]</f>
        <v>5.612444879960804E-2</v>
      </c>
      <c r="P149" s="3">
        <v>5.0361111111111114</v>
      </c>
      <c r="Q149" s="3">
        <v>5.2861111111111114</v>
      </c>
      <c r="R149" s="3">
        <f>SUM(Table2[[#This Row],[Qualified Activities Professional Hours]:[Other Activities Professional Hours]])/Table2[[#This Row],[MDS Census]]</f>
        <v>9.1033806957373842E-2</v>
      </c>
      <c r="S149" s="3">
        <v>11.767666666666665</v>
      </c>
      <c r="T149" s="3">
        <v>14.741333333333333</v>
      </c>
      <c r="U149" s="3">
        <v>0</v>
      </c>
      <c r="V149" s="3">
        <f>SUM(Table2[[#This Row],[Occupational Therapist Hours]:[OT Aide Hours]])/Table2[[#This Row],[MDS Census]]</f>
        <v>0.23378833904948557</v>
      </c>
      <c r="W149" s="3">
        <v>8.5821111111111126</v>
      </c>
      <c r="X149" s="3">
        <v>20.394444444444446</v>
      </c>
      <c r="Y149" s="3">
        <v>0</v>
      </c>
      <c r="Z149" s="3">
        <f>SUM(Table2[[#This Row],[Physical Therapist (PT) Hours]:[PT Aide Hours]])/Table2[[#This Row],[MDS Census]]</f>
        <v>0.2555502204801568</v>
      </c>
      <c r="AA149" s="3">
        <v>0</v>
      </c>
      <c r="AB149" s="3">
        <v>0</v>
      </c>
      <c r="AC149" s="3">
        <v>0</v>
      </c>
      <c r="AD149" s="3">
        <v>0</v>
      </c>
      <c r="AE149" s="3">
        <v>0</v>
      </c>
      <c r="AF149" s="3">
        <v>0</v>
      </c>
      <c r="AG149" s="3">
        <v>0</v>
      </c>
      <c r="AH149" s="1" t="s">
        <v>147</v>
      </c>
      <c r="AI149" s="17">
        <v>3</v>
      </c>
      <c r="AJ149" s="1"/>
    </row>
    <row r="150" spans="1:36" x14ac:dyDescent="0.2">
      <c r="A150" s="1" t="s">
        <v>681</v>
      </c>
      <c r="B150" s="1" t="s">
        <v>845</v>
      </c>
      <c r="C150" s="1" t="s">
        <v>1540</v>
      </c>
      <c r="D150" s="1" t="s">
        <v>1714</v>
      </c>
      <c r="E150" s="3">
        <v>74.388888888888886</v>
      </c>
      <c r="F150" s="3">
        <v>11.022222222222222</v>
      </c>
      <c r="G150" s="3">
        <v>0.33333333333333331</v>
      </c>
      <c r="H150" s="3">
        <v>0.32222222222222224</v>
      </c>
      <c r="I150" s="3">
        <v>3.3777777777777778</v>
      </c>
      <c r="J150" s="3">
        <v>0</v>
      </c>
      <c r="K150" s="3">
        <v>0</v>
      </c>
      <c r="L150" s="3">
        <v>3.3729999999999984</v>
      </c>
      <c r="M150" s="3">
        <v>5.6</v>
      </c>
      <c r="N150" s="3">
        <v>5.5333333333333332</v>
      </c>
      <c r="O150" s="3">
        <f>SUM(Table2[[#This Row],[Qualified Social Work Staff Hours]:[Other Social Work Staff Hours]])/Table2[[#This Row],[MDS Census]]</f>
        <v>0.14966392830470501</v>
      </c>
      <c r="P150" s="3">
        <v>5.6</v>
      </c>
      <c r="Q150" s="3">
        <v>9.0777777777777775</v>
      </c>
      <c r="R150" s="3">
        <f>SUM(Table2[[#This Row],[Qualified Activities Professional Hours]:[Other Activities Professional Hours]])/Table2[[#This Row],[MDS Census]]</f>
        <v>0.19731142643764002</v>
      </c>
      <c r="S150" s="3">
        <v>4.6846666666666659</v>
      </c>
      <c r="T150" s="3">
        <v>5.9245555555555551</v>
      </c>
      <c r="U150" s="3">
        <v>0</v>
      </c>
      <c r="V150" s="3">
        <f>SUM(Table2[[#This Row],[Occupational Therapist Hours]:[OT Aide Hours]])/Table2[[#This Row],[MDS Census]]</f>
        <v>0.14261837191934279</v>
      </c>
      <c r="W150" s="3">
        <v>7.8083333333333318</v>
      </c>
      <c r="X150" s="3">
        <v>4.802999999999999</v>
      </c>
      <c r="Y150" s="3">
        <v>0</v>
      </c>
      <c r="Z150" s="3">
        <f>SUM(Table2[[#This Row],[Physical Therapist (PT) Hours]:[PT Aide Hours]])/Table2[[#This Row],[MDS Census]]</f>
        <v>0.16953248693054515</v>
      </c>
      <c r="AA150" s="3">
        <v>0</v>
      </c>
      <c r="AB150" s="3">
        <v>0</v>
      </c>
      <c r="AC150" s="3">
        <v>0</v>
      </c>
      <c r="AD150" s="3">
        <v>0</v>
      </c>
      <c r="AE150" s="3">
        <v>0</v>
      </c>
      <c r="AF150" s="3">
        <v>0</v>
      </c>
      <c r="AG150" s="3">
        <v>0</v>
      </c>
      <c r="AH150" s="1" t="s">
        <v>148</v>
      </c>
      <c r="AI150" s="17">
        <v>3</v>
      </c>
      <c r="AJ150" s="1"/>
    </row>
    <row r="151" spans="1:36" x14ac:dyDescent="0.2">
      <c r="A151" s="1" t="s">
        <v>681</v>
      </c>
      <c r="B151" s="1" t="s">
        <v>846</v>
      </c>
      <c r="C151" s="1" t="s">
        <v>1443</v>
      </c>
      <c r="D151" s="1" t="s">
        <v>1727</v>
      </c>
      <c r="E151" s="3">
        <v>225.71111111111111</v>
      </c>
      <c r="F151" s="3">
        <v>5.6888888888888891</v>
      </c>
      <c r="G151" s="3">
        <v>1.0194444444444444</v>
      </c>
      <c r="H151" s="3">
        <v>0.64444444444444449</v>
      </c>
      <c r="I151" s="3">
        <v>5.2689999999999992</v>
      </c>
      <c r="J151" s="3">
        <v>0</v>
      </c>
      <c r="K151" s="3">
        <v>0</v>
      </c>
      <c r="L151" s="3">
        <v>4.8228888888888886</v>
      </c>
      <c r="M151" s="3">
        <v>28.751222222222225</v>
      </c>
      <c r="N151" s="3">
        <v>0</v>
      </c>
      <c r="O151" s="3">
        <f>SUM(Table2[[#This Row],[Qualified Social Work Staff Hours]:[Other Social Work Staff Hours]])/Table2[[#This Row],[MDS Census]]</f>
        <v>0.12738062420005908</v>
      </c>
      <c r="P151" s="3">
        <v>5.2043333333333335</v>
      </c>
      <c r="Q151" s="3">
        <v>21.957555555555555</v>
      </c>
      <c r="R151" s="3">
        <f>SUM(Table2[[#This Row],[Qualified Activities Professional Hours]:[Other Activities Professional Hours]])/Table2[[#This Row],[MDS Census]]</f>
        <v>0.12033917495323422</v>
      </c>
      <c r="S151" s="3">
        <v>9.7367777777777782</v>
      </c>
      <c r="T151" s="3">
        <v>18.734666666666662</v>
      </c>
      <c r="U151" s="3">
        <v>8.0831111111111102</v>
      </c>
      <c r="V151" s="3">
        <f>SUM(Table2[[#This Row],[Occupational Therapist Hours]:[OT Aide Hours]])/Table2[[#This Row],[MDS Census]]</f>
        <v>0.16195284040563157</v>
      </c>
      <c r="W151" s="3">
        <v>13.847555555555555</v>
      </c>
      <c r="X151" s="3">
        <v>13.619666666666667</v>
      </c>
      <c r="Y151" s="3">
        <v>0</v>
      </c>
      <c r="Z151" s="3">
        <f>SUM(Table2[[#This Row],[Physical Therapist (PT) Hours]:[PT Aide Hours]])/Table2[[#This Row],[MDS Census]]</f>
        <v>0.12169193659545141</v>
      </c>
      <c r="AA151" s="3">
        <v>0</v>
      </c>
      <c r="AB151" s="3">
        <v>5.1888888888888891</v>
      </c>
      <c r="AC151" s="3">
        <v>0</v>
      </c>
      <c r="AD151" s="3">
        <v>0</v>
      </c>
      <c r="AE151" s="3">
        <v>0</v>
      </c>
      <c r="AF151" s="3">
        <v>0</v>
      </c>
      <c r="AG151" s="3">
        <v>0</v>
      </c>
      <c r="AH151" s="1" t="s">
        <v>149</v>
      </c>
      <c r="AI151" s="17">
        <v>3</v>
      </c>
      <c r="AJ151" s="1"/>
    </row>
    <row r="152" spans="1:36" x14ac:dyDescent="0.2">
      <c r="A152" s="1" t="s">
        <v>681</v>
      </c>
      <c r="B152" s="1" t="s">
        <v>847</v>
      </c>
      <c r="C152" s="1" t="s">
        <v>1398</v>
      </c>
      <c r="D152" s="1" t="s">
        <v>1738</v>
      </c>
      <c r="E152" s="3">
        <v>84.155555555555551</v>
      </c>
      <c r="F152" s="3">
        <v>21.433333333333334</v>
      </c>
      <c r="G152" s="3">
        <v>0.83333333333333337</v>
      </c>
      <c r="H152" s="3">
        <v>0</v>
      </c>
      <c r="I152" s="3">
        <v>0</v>
      </c>
      <c r="J152" s="3">
        <v>0</v>
      </c>
      <c r="K152" s="3">
        <v>0</v>
      </c>
      <c r="L152" s="3">
        <v>3.4059999999999997</v>
      </c>
      <c r="M152" s="3">
        <v>5.6888888888888891</v>
      </c>
      <c r="N152" s="3">
        <v>7.7555555555555555</v>
      </c>
      <c r="O152" s="3">
        <f>SUM(Table2[[#This Row],[Qualified Social Work Staff Hours]:[Other Social Work Staff Hours]])/Table2[[#This Row],[MDS Census]]</f>
        <v>0.15975706363876421</v>
      </c>
      <c r="P152" s="3">
        <v>4.3833333333333337</v>
      </c>
      <c r="Q152" s="3">
        <v>8.8249999999999993</v>
      </c>
      <c r="R152" s="3">
        <f>SUM(Table2[[#This Row],[Qualified Activities Professional Hours]:[Other Activities Professional Hours]])/Table2[[#This Row],[MDS Census]]</f>
        <v>0.15695141272775284</v>
      </c>
      <c r="S152" s="3">
        <v>5.15</v>
      </c>
      <c r="T152" s="3">
        <v>7.0844444444444434</v>
      </c>
      <c r="U152" s="3">
        <v>0</v>
      </c>
      <c r="V152" s="3">
        <f>SUM(Table2[[#This Row],[Occupational Therapist Hours]:[OT Aide Hours]])/Table2[[#This Row],[MDS Census]]</f>
        <v>0.14537892791127541</v>
      </c>
      <c r="W152" s="3">
        <v>4.0712222222222234</v>
      </c>
      <c r="X152" s="3">
        <v>6.7661111111111092</v>
      </c>
      <c r="Y152" s="3">
        <v>5.3093333333333339</v>
      </c>
      <c r="Z152" s="3">
        <f>SUM(Table2[[#This Row],[Physical Therapist (PT) Hours]:[PT Aide Hours]])/Table2[[#This Row],[MDS Census]]</f>
        <v>0.19186691312384477</v>
      </c>
      <c r="AA152" s="3">
        <v>0</v>
      </c>
      <c r="AB152" s="3">
        <v>0</v>
      </c>
      <c r="AC152" s="3">
        <v>0</v>
      </c>
      <c r="AD152" s="3">
        <v>0</v>
      </c>
      <c r="AE152" s="3">
        <v>0</v>
      </c>
      <c r="AF152" s="3">
        <v>0</v>
      </c>
      <c r="AG152" s="3">
        <v>0</v>
      </c>
      <c r="AH152" s="1" t="s">
        <v>150</v>
      </c>
      <c r="AI152" s="17">
        <v>3</v>
      </c>
      <c r="AJ152" s="1"/>
    </row>
    <row r="153" spans="1:36" x14ac:dyDescent="0.2">
      <c r="A153" s="1" t="s">
        <v>681</v>
      </c>
      <c r="B153" s="1" t="s">
        <v>690</v>
      </c>
      <c r="C153" s="1" t="s">
        <v>1541</v>
      </c>
      <c r="D153" s="1" t="s">
        <v>1688</v>
      </c>
      <c r="E153" s="3">
        <v>99.577777777777783</v>
      </c>
      <c r="F153" s="3">
        <v>5.5111111111111111</v>
      </c>
      <c r="G153" s="3">
        <v>3.3333333333333333E-2</v>
      </c>
      <c r="H153" s="3">
        <v>0.42233333333333339</v>
      </c>
      <c r="I153" s="3">
        <v>3.2388888888888889</v>
      </c>
      <c r="J153" s="3">
        <v>0</v>
      </c>
      <c r="K153" s="3">
        <v>5.4222222222222225</v>
      </c>
      <c r="L153" s="3">
        <v>2.3997777777777776</v>
      </c>
      <c r="M153" s="3">
        <v>2.9</v>
      </c>
      <c r="N153" s="3">
        <v>0</v>
      </c>
      <c r="O153" s="3">
        <f>SUM(Table2[[#This Row],[Qualified Social Work Staff Hours]:[Other Social Work Staff Hours]])/Table2[[#This Row],[MDS Census]]</f>
        <v>2.9122963624191027E-2</v>
      </c>
      <c r="P153" s="3">
        <v>0</v>
      </c>
      <c r="Q153" s="3">
        <v>8.6548888888888875</v>
      </c>
      <c r="R153" s="3">
        <f>SUM(Table2[[#This Row],[Qualified Activities Professional Hours]:[Other Activities Professional Hours]])/Table2[[#This Row],[MDS Census]]</f>
        <v>8.6915866993974536E-2</v>
      </c>
      <c r="S153" s="3">
        <v>4.8216666666666663</v>
      </c>
      <c r="T153" s="3">
        <v>2.9047777777777766</v>
      </c>
      <c r="U153" s="3">
        <v>0</v>
      </c>
      <c r="V153" s="3">
        <f>SUM(Table2[[#This Row],[Occupational Therapist Hours]:[OT Aide Hours]])/Table2[[#This Row],[MDS Census]]</f>
        <v>7.7592055344789093E-2</v>
      </c>
      <c r="W153" s="3">
        <v>4.0286666666666662</v>
      </c>
      <c r="X153" s="3">
        <v>5.1724444444444444</v>
      </c>
      <c r="Y153" s="3">
        <v>0</v>
      </c>
      <c r="Z153" s="3">
        <f>SUM(Table2[[#This Row],[Physical Therapist (PT) Hours]:[PT Aide Hours]])/Table2[[#This Row],[MDS Census]]</f>
        <v>9.2401249721044396E-2</v>
      </c>
      <c r="AA153" s="3">
        <v>0</v>
      </c>
      <c r="AB153" s="3">
        <v>5.9294444444444441</v>
      </c>
      <c r="AC153" s="3">
        <v>0</v>
      </c>
      <c r="AD153" s="3">
        <v>0</v>
      </c>
      <c r="AE153" s="3">
        <v>0</v>
      </c>
      <c r="AF153" s="3">
        <v>3.1E-2</v>
      </c>
      <c r="AG153" s="3">
        <v>0</v>
      </c>
      <c r="AH153" s="1" t="s">
        <v>151</v>
      </c>
      <c r="AI153" s="17">
        <v>3</v>
      </c>
      <c r="AJ153" s="1"/>
    </row>
    <row r="154" spans="1:36" x14ac:dyDescent="0.2">
      <c r="A154" s="1" t="s">
        <v>681</v>
      </c>
      <c r="B154" s="1" t="s">
        <v>848</v>
      </c>
      <c r="C154" s="1" t="s">
        <v>1542</v>
      </c>
      <c r="D154" s="1" t="s">
        <v>1733</v>
      </c>
      <c r="E154" s="3">
        <v>130.23333333333332</v>
      </c>
      <c r="F154" s="3">
        <v>5.3388888888888886</v>
      </c>
      <c r="G154" s="3">
        <v>0</v>
      </c>
      <c r="H154" s="3">
        <v>0</v>
      </c>
      <c r="I154" s="3">
        <v>54.91999999999998</v>
      </c>
      <c r="J154" s="3">
        <v>0</v>
      </c>
      <c r="K154" s="3">
        <v>0</v>
      </c>
      <c r="L154" s="3">
        <v>3.9672222222222229</v>
      </c>
      <c r="M154" s="3">
        <v>18.665777777777777</v>
      </c>
      <c r="N154" s="3">
        <v>0</v>
      </c>
      <c r="O154" s="3">
        <f>SUM(Table2[[#This Row],[Qualified Social Work Staff Hours]:[Other Social Work Staff Hours]])/Table2[[#This Row],[MDS Census]]</f>
        <v>0.14332565480761028</v>
      </c>
      <c r="P154" s="3">
        <v>6.006333333333334</v>
      </c>
      <c r="Q154" s="3">
        <v>15.262666666666675</v>
      </c>
      <c r="R154" s="3">
        <f>SUM(Table2[[#This Row],[Qualified Activities Professional Hours]:[Other Activities Professional Hours]])/Table2[[#This Row],[MDS Census]]</f>
        <v>0.16331456360378815</v>
      </c>
      <c r="S154" s="3">
        <v>8.8527777777777796</v>
      </c>
      <c r="T154" s="3">
        <v>7.4124444444444446</v>
      </c>
      <c r="U154" s="3">
        <v>0</v>
      </c>
      <c r="V154" s="3">
        <f>SUM(Table2[[#This Row],[Occupational Therapist Hours]:[OT Aide Hours]])/Table2[[#This Row],[MDS Census]]</f>
        <v>0.12489292722463956</v>
      </c>
      <c r="W154" s="3">
        <v>6.4744444444444476</v>
      </c>
      <c r="X154" s="3">
        <v>15.703222222222225</v>
      </c>
      <c r="Y154" s="3">
        <v>3.6692222222222224</v>
      </c>
      <c r="Z154" s="3">
        <f>SUM(Table2[[#This Row],[Physical Therapist (PT) Hours]:[PT Aide Hours]])/Table2[[#This Row],[MDS Census]]</f>
        <v>0.19846600119443744</v>
      </c>
      <c r="AA154" s="3">
        <v>0</v>
      </c>
      <c r="AB154" s="3">
        <v>0</v>
      </c>
      <c r="AC154" s="3">
        <v>0</v>
      </c>
      <c r="AD154" s="3">
        <v>0</v>
      </c>
      <c r="AE154" s="3">
        <v>0</v>
      </c>
      <c r="AF154" s="3">
        <v>0</v>
      </c>
      <c r="AG154" s="3">
        <v>0</v>
      </c>
      <c r="AH154" s="1" t="s">
        <v>152</v>
      </c>
      <c r="AI154" s="17">
        <v>3</v>
      </c>
      <c r="AJ154" s="1"/>
    </row>
    <row r="155" spans="1:36" x14ac:dyDescent="0.2">
      <c r="A155" s="1" t="s">
        <v>681</v>
      </c>
      <c r="B155" s="1" t="s">
        <v>849</v>
      </c>
      <c r="C155" s="1" t="s">
        <v>1509</v>
      </c>
      <c r="D155" s="1" t="s">
        <v>1737</v>
      </c>
      <c r="E155" s="3">
        <v>86.9</v>
      </c>
      <c r="F155" s="3">
        <v>5.0666666666666664</v>
      </c>
      <c r="G155" s="3">
        <v>8.533333333333333E-2</v>
      </c>
      <c r="H155" s="3">
        <v>5.4444444444444448E-2</v>
      </c>
      <c r="I155" s="3">
        <v>4.0399999999999991</v>
      </c>
      <c r="J155" s="3">
        <v>0</v>
      </c>
      <c r="K155" s="3">
        <v>0</v>
      </c>
      <c r="L155" s="3">
        <v>5.0980000000000008</v>
      </c>
      <c r="M155" s="3">
        <v>0</v>
      </c>
      <c r="N155" s="3">
        <v>5.5837777777777786</v>
      </c>
      <c r="O155" s="3">
        <f>SUM(Table2[[#This Row],[Qualified Social Work Staff Hours]:[Other Social Work Staff Hours]])/Table2[[#This Row],[MDS Census]]</f>
        <v>6.4255210331159704E-2</v>
      </c>
      <c r="P155" s="3">
        <v>0</v>
      </c>
      <c r="Q155" s="3">
        <v>9.8541111111111164</v>
      </c>
      <c r="R155" s="3">
        <f>SUM(Table2[[#This Row],[Qualified Activities Professional Hours]:[Other Activities Professional Hours]])/Table2[[#This Row],[MDS Census]]</f>
        <v>0.11339598516813712</v>
      </c>
      <c r="S155" s="3">
        <v>4.5524444444444452</v>
      </c>
      <c r="T155" s="3">
        <v>0.18444444444444441</v>
      </c>
      <c r="U155" s="3">
        <v>0</v>
      </c>
      <c r="V155" s="3">
        <f>SUM(Table2[[#This Row],[Occupational Therapist Hours]:[OT Aide Hours]])/Table2[[#This Row],[MDS Census]]</f>
        <v>5.4509653496995276E-2</v>
      </c>
      <c r="W155" s="3">
        <v>5.2450000000000001</v>
      </c>
      <c r="X155" s="3">
        <v>3.3370000000000006</v>
      </c>
      <c r="Y155" s="3">
        <v>0</v>
      </c>
      <c r="Z155" s="3">
        <f>SUM(Table2[[#This Row],[Physical Therapist (PT) Hours]:[PT Aide Hours]])/Table2[[#This Row],[MDS Census]]</f>
        <v>9.8757192174913702E-2</v>
      </c>
      <c r="AA155" s="3">
        <v>0</v>
      </c>
      <c r="AB155" s="3">
        <v>0</v>
      </c>
      <c r="AC155" s="3">
        <v>0</v>
      </c>
      <c r="AD155" s="3">
        <v>0</v>
      </c>
      <c r="AE155" s="3">
        <v>0</v>
      </c>
      <c r="AF155" s="3">
        <v>0</v>
      </c>
      <c r="AG155" s="3">
        <v>0</v>
      </c>
      <c r="AH155" s="1" t="s">
        <v>153</v>
      </c>
      <c r="AI155" s="17">
        <v>3</v>
      </c>
      <c r="AJ155" s="1"/>
    </row>
    <row r="156" spans="1:36" x14ac:dyDescent="0.2">
      <c r="A156" s="1" t="s">
        <v>681</v>
      </c>
      <c r="B156" s="1" t="s">
        <v>850</v>
      </c>
      <c r="C156" s="1" t="s">
        <v>1431</v>
      </c>
      <c r="D156" s="1" t="s">
        <v>1730</v>
      </c>
      <c r="E156" s="3">
        <v>62.222222222222221</v>
      </c>
      <c r="F156" s="3">
        <v>5.6</v>
      </c>
      <c r="G156" s="3">
        <v>0.3611111111111111</v>
      </c>
      <c r="H156" s="3">
        <v>0.43333333333333335</v>
      </c>
      <c r="I156" s="3">
        <v>5.5111111111111111</v>
      </c>
      <c r="J156" s="3">
        <v>0</v>
      </c>
      <c r="K156" s="3">
        <v>0</v>
      </c>
      <c r="L156" s="3">
        <v>10.845444444444444</v>
      </c>
      <c r="M156" s="3">
        <v>5.4222222222222225</v>
      </c>
      <c r="N156" s="3">
        <v>0</v>
      </c>
      <c r="O156" s="3">
        <f>SUM(Table2[[#This Row],[Qualified Social Work Staff Hours]:[Other Social Work Staff Hours]])/Table2[[#This Row],[MDS Census]]</f>
        <v>8.7142857142857147E-2</v>
      </c>
      <c r="P156" s="3">
        <v>5.5111111111111111</v>
      </c>
      <c r="Q156" s="3">
        <v>7.1055555555555552</v>
      </c>
      <c r="R156" s="3">
        <f>SUM(Table2[[#This Row],[Qualified Activities Professional Hours]:[Other Activities Professional Hours]])/Table2[[#This Row],[MDS Census]]</f>
        <v>0.20276785714285717</v>
      </c>
      <c r="S156" s="3">
        <v>11.270999999999999</v>
      </c>
      <c r="T156" s="3">
        <v>4.1143333333333345</v>
      </c>
      <c r="U156" s="3">
        <v>0</v>
      </c>
      <c r="V156" s="3">
        <f>SUM(Table2[[#This Row],[Occupational Therapist Hours]:[OT Aide Hours]])/Table2[[#This Row],[MDS Census]]</f>
        <v>0.24726428571428571</v>
      </c>
      <c r="W156" s="3">
        <v>5.1592222222222217</v>
      </c>
      <c r="X156" s="3">
        <v>9.4955555555555549</v>
      </c>
      <c r="Y156" s="3">
        <v>0</v>
      </c>
      <c r="Z156" s="3">
        <f>SUM(Table2[[#This Row],[Physical Therapist (PT) Hours]:[PT Aide Hours]])/Table2[[#This Row],[MDS Census]]</f>
        <v>0.23552321428571429</v>
      </c>
      <c r="AA156" s="3">
        <v>0</v>
      </c>
      <c r="AB156" s="3">
        <v>0</v>
      </c>
      <c r="AC156" s="3">
        <v>0</v>
      </c>
      <c r="AD156" s="3">
        <v>0</v>
      </c>
      <c r="AE156" s="3">
        <v>0</v>
      </c>
      <c r="AF156" s="3">
        <v>0</v>
      </c>
      <c r="AG156" s="3">
        <v>0</v>
      </c>
      <c r="AH156" s="1" t="s">
        <v>154</v>
      </c>
      <c r="AI156" s="17">
        <v>3</v>
      </c>
      <c r="AJ156" s="1"/>
    </row>
    <row r="157" spans="1:36" x14ac:dyDescent="0.2">
      <c r="A157" s="1" t="s">
        <v>681</v>
      </c>
      <c r="B157" s="1" t="s">
        <v>851</v>
      </c>
      <c r="C157" s="1" t="s">
        <v>1543</v>
      </c>
      <c r="D157" s="1" t="s">
        <v>1688</v>
      </c>
      <c r="E157" s="3">
        <v>72.24444444444444</v>
      </c>
      <c r="F157" s="3">
        <v>3.9166666666666665</v>
      </c>
      <c r="G157" s="3">
        <v>0.41111111111111109</v>
      </c>
      <c r="H157" s="3">
        <v>0.47499999999999998</v>
      </c>
      <c r="I157" s="3">
        <v>2.3472222222222223</v>
      </c>
      <c r="J157" s="3">
        <v>0</v>
      </c>
      <c r="K157" s="3">
        <v>0</v>
      </c>
      <c r="L157" s="3">
        <v>2.4417777777777765</v>
      </c>
      <c r="M157" s="3">
        <v>5.083333333333333</v>
      </c>
      <c r="N157" s="3">
        <v>0</v>
      </c>
      <c r="O157" s="3">
        <f>SUM(Table2[[#This Row],[Qualified Social Work Staff Hours]:[Other Social Work Staff Hours]])/Table2[[#This Row],[MDS Census]]</f>
        <v>7.0362965241464168E-2</v>
      </c>
      <c r="P157" s="3">
        <v>5.5583333333333336</v>
      </c>
      <c r="Q157" s="3">
        <v>6.6333333333333337</v>
      </c>
      <c r="R157" s="3">
        <f>SUM(Table2[[#This Row],[Qualified Activities Professional Hours]:[Other Activities Professional Hours]])/Table2[[#This Row],[MDS Census]]</f>
        <v>0.16875576745616733</v>
      </c>
      <c r="S157" s="3">
        <v>4.7317777777777774</v>
      </c>
      <c r="T157" s="3">
        <v>4.5246666666666666</v>
      </c>
      <c r="U157" s="3">
        <v>0</v>
      </c>
      <c r="V157" s="3">
        <f>SUM(Table2[[#This Row],[Occupational Therapist Hours]:[OT Aide Hours]])/Table2[[#This Row],[MDS Census]]</f>
        <v>0.1281267302368502</v>
      </c>
      <c r="W157" s="3">
        <v>7.5248888888888912</v>
      </c>
      <c r="X157" s="3">
        <v>2.6774444444444443</v>
      </c>
      <c r="Y157" s="3">
        <v>1.3118888888888889</v>
      </c>
      <c r="Z157" s="3">
        <f>SUM(Table2[[#This Row],[Physical Therapist (PT) Hours]:[PT Aide Hours]])/Table2[[#This Row],[MDS Census]]</f>
        <v>0.15937865272223936</v>
      </c>
      <c r="AA157" s="3">
        <v>0</v>
      </c>
      <c r="AB157" s="3">
        <v>0</v>
      </c>
      <c r="AC157" s="3">
        <v>0</v>
      </c>
      <c r="AD157" s="3">
        <v>0</v>
      </c>
      <c r="AE157" s="3">
        <v>0</v>
      </c>
      <c r="AF157" s="3">
        <v>0</v>
      </c>
      <c r="AG157" s="3">
        <v>0</v>
      </c>
      <c r="AH157" s="1" t="s">
        <v>155</v>
      </c>
      <c r="AI157" s="17">
        <v>3</v>
      </c>
      <c r="AJ157" s="1"/>
    </row>
    <row r="158" spans="1:36" x14ac:dyDescent="0.2">
      <c r="A158" s="1" t="s">
        <v>681</v>
      </c>
      <c r="B158" s="1" t="s">
        <v>852</v>
      </c>
      <c r="C158" s="1" t="s">
        <v>1388</v>
      </c>
      <c r="D158" s="1" t="s">
        <v>1726</v>
      </c>
      <c r="E158" s="3">
        <v>122</v>
      </c>
      <c r="F158" s="3">
        <v>0</v>
      </c>
      <c r="G158" s="3">
        <v>0.3</v>
      </c>
      <c r="H158" s="3">
        <v>0.51900000000000013</v>
      </c>
      <c r="I158" s="3">
        <v>0</v>
      </c>
      <c r="J158" s="3">
        <v>0</v>
      </c>
      <c r="K158" s="3">
        <v>0</v>
      </c>
      <c r="L158" s="3">
        <v>5.3873333333333342</v>
      </c>
      <c r="M158" s="3">
        <v>0</v>
      </c>
      <c r="N158" s="3">
        <v>0</v>
      </c>
      <c r="O158" s="3">
        <f>SUM(Table2[[#This Row],[Qualified Social Work Staff Hours]:[Other Social Work Staff Hours]])/Table2[[#This Row],[MDS Census]]</f>
        <v>0</v>
      </c>
      <c r="P158" s="3">
        <v>0</v>
      </c>
      <c r="Q158" s="3">
        <v>0</v>
      </c>
      <c r="R158" s="3">
        <f>SUM(Table2[[#This Row],[Qualified Activities Professional Hours]:[Other Activities Professional Hours]])/Table2[[#This Row],[MDS Census]]</f>
        <v>0</v>
      </c>
      <c r="S158" s="3">
        <v>6.0071111111111106</v>
      </c>
      <c r="T158" s="3">
        <v>6.5243333333333355</v>
      </c>
      <c r="U158" s="3">
        <v>0</v>
      </c>
      <c r="V158" s="3">
        <f>SUM(Table2[[#This Row],[Occupational Therapist Hours]:[OT Aide Hours]])/Table2[[#This Row],[MDS Census]]</f>
        <v>0.10271675774134792</v>
      </c>
      <c r="W158" s="3">
        <v>5.5217777777777783</v>
      </c>
      <c r="X158" s="3">
        <v>4.8434444444444447</v>
      </c>
      <c r="Y158" s="3">
        <v>0</v>
      </c>
      <c r="Z158" s="3">
        <f>SUM(Table2[[#This Row],[Physical Therapist (PT) Hours]:[PT Aide Hours]])/Table2[[#This Row],[MDS Census]]</f>
        <v>8.4960837887067389E-2</v>
      </c>
      <c r="AA158" s="3">
        <v>0</v>
      </c>
      <c r="AB158" s="3">
        <v>0</v>
      </c>
      <c r="AC158" s="3">
        <v>0</v>
      </c>
      <c r="AD158" s="3">
        <v>0</v>
      </c>
      <c r="AE158" s="3">
        <v>0</v>
      </c>
      <c r="AF158" s="3">
        <v>0</v>
      </c>
      <c r="AG158" s="3">
        <v>0</v>
      </c>
      <c r="AH158" s="1" t="s">
        <v>156</v>
      </c>
      <c r="AI158" s="17">
        <v>3</v>
      </c>
      <c r="AJ158" s="1"/>
    </row>
    <row r="159" spans="1:36" x14ac:dyDescent="0.2">
      <c r="A159" s="1" t="s">
        <v>681</v>
      </c>
      <c r="B159" s="1" t="s">
        <v>853</v>
      </c>
      <c r="C159" s="1" t="s">
        <v>1463</v>
      </c>
      <c r="D159" s="1" t="s">
        <v>1689</v>
      </c>
      <c r="E159" s="3">
        <v>135.53333333333333</v>
      </c>
      <c r="F159" s="3">
        <v>5.6888888888888891</v>
      </c>
      <c r="G159" s="3">
        <v>5.6444444444444443E-2</v>
      </c>
      <c r="H159" s="3">
        <v>5.5555555555555552E-2</v>
      </c>
      <c r="I159" s="3">
        <v>4.9556666666666649</v>
      </c>
      <c r="J159" s="3">
        <v>0</v>
      </c>
      <c r="K159" s="3">
        <v>0</v>
      </c>
      <c r="L159" s="3">
        <v>5.0983333333333354</v>
      </c>
      <c r="M159" s="3">
        <v>0</v>
      </c>
      <c r="N159" s="3">
        <v>10.037333333333333</v>
      </c>
      <c r="O159" s="3">
        <f>SUM(Table2[[#This Row],[Qualified Social Work Staff Hours]:[Other Social Work Staff Hours]])/Table2[[#This Row],[MDS Census]]</f>
        <v>7.4058042302016722E-2</v>
      </c>
      <c r="P159" s="3">
        <v>5.7531111111111111</v>
      </c>
      <c r="Q159" s="3">
        <v>17.029111111111106</v>
      </c>
      <c r="R159" s="3">
        <f>SUM(Table2[[#This Row],[Qualified Activities Professional Hours]:[Other Activities Professional Hours]])/Table2[[#This Row],[MDS Census]]</f>
        <v>0.16809313002131493</v>
      </c>
      <c r="S159" s="3">
        <v>8.6322222222222234</v>
      </c>
      <c r="T159" s="3">
        <v>3.3834444444444456</v>
      </c>
      <c r="U159" s="3">
        <v>0</v>
      </c>
      <c r="V159" s="3">
        <f>SUM(Table2[[#This Row],[Occupational Therapist Hours]:[OT Aide Hours]])/Table2[[#This Row],[MDS Census]]</f>
        <v>8.8654697491392043E-2</v>
      </c>
      <c r="W159" s="3">
        <v>5.2377777777777776</v>
      </c>
      <c r="X159" s="3">
        <v>4.5701111111111103</v>
      </c>
      <c r="Y159" s="3">
        <v>0</v>
      </c>
      <c r="Z159" s="3">
        <f>SUM(Table2[[#This Row],[Physical Therapist (PT) Hours]:[PT Aide Hours]])/Table2[[#This Row],[MDS Census]]</f>
        <v>7.2365141826528936E-2</v>
      </c>
      <c r="AA159" s="3">
        <v>0</v>
      </c>
      <c r="AB159" s="3">
        <v>0</v>
      </c>
      <c r="AC159" s="3">
        <v>0</v>
      </c>
      <c r="AD159" s="3">
        <v>0</v>
      </c>
      <c r="AE159" s="3">
        <v>0</v>
      </c>
      <c r="AF159" s="3">
        <v>0</v>
      </c>
      <c r="AG159" s="3">
        <v>0</v>
      </c>
      <c r="AH159" s="1" t="s">
        <v>157</v>
      </c>
      <c r="AI159" s="17">
        <v>3</v>
      </c>
      <c r="AJ159" s="1"/>
    </row>
    <row r="160" spans="1:36" x14ac:dyDescent="0.2">
      <c r="A160" s="1" t="s">
        <v>681</v>
      </c>
      <c r="B160" s="1" t="s">
        <v>854</v>
      </c>
      <c r="C160" s="1" t="s">
        <v>1381</v>
      </c>
      <c r="D160" s="1" t="s">
        <v>1714</v>
      </c>
      <c r="E160" s="3">
        <v>38.833333333333336</v>
      </c>
      <c r="F160" s="3">
        <v>5.5</v>
      </c>
      <c r="G160" s="3">
        <v>0.17333333333333334</v>
      </c>
      <c r="H160" s="3">
        <v>0.10666666666666666</v>
      </c>
      <c r="I160" s="3">
        <v>1.5833333333333333</v>
      </c>
      <c r="J160" s="3">
        <v>0</v>
      </c>
      <c r="K160" s="3">
        <v>0</v>
      </c>
      <c r="L160" s="3">
        <v>0.4244444444444444</v>
      </c>
      <c r="M160" s="3">
        <v>6.822222222222222</v>
      </c>
      <c r="N160" s="3">
        <v>2.061666666666667</v>
      </c>
      <c r="O160" s="3">
        <f>SUM(Table2[[#This Row],[Qualified Social Work Staff Hours]:[Other Social Work Staff Hours]])/Table2[[#This Row],[MDS Census]]</f>
        <v>0.22876967095851214</v>
      </c>
      <c r="P160" s="3">
        <v>2.5333333333333332</v>
      </c>
      <c r="Q160" s="3">
        <v>10.929999999999996</v>
      </c>
      <c r="R160" s="3">
        <f>SUM(Table2[[#This Row],[Qualified Activities Professional Hours]:[Other Activities Professional Hours]])/Table2[[#This Row],[MDS Census]]</f>
        <v>0.34669527896995694</v>
      </c>
      <c r="S160" s="3">
        <v>2.6831111111111108</v>
      </c>
      <c r="T160" s="3">
        <v>0</v>
      </c>
      <c r="U160" s="3">
        <v>0</v>
      </c>
      <c r="V160" s="3">
        <f>SUM(Table2[[#This Row],[Occupational Therapist Hours]:[OT Aide Hours]])/Table2[[#This Row],[MDS Census]]</f>
        <v>6.909298998569384E-2</v>
      </c>
      <c r="W160" s="3">
        <v>3.0086666666666662</v>
      </c>
      <c r="X160" s="3">
        <v>0</v>
      </c>
      <c r="Y160" s="3">
        <v>0</v>
      </c>
      <c r="Z160" s="3">
        <f>SUM(Table2[[#This Row],[Physical Therapist (PT) Hours]:[PT Aide Hours]])/Table2[[#This Row],[MDS Census]]</f>
        <v>7.7476394849785385E-2</v>
      </c>
      <c r="AA160" s="3">
        <v>0</v>
      </c>
      <c r="AB160" s="3">
        <v>0</v>
      </c>
      <c r="AC160" s="3">
        <v>0</v>
      </c>
      <c r="AD160" s="3">
        <v>0</v>
      </c>
      <c r="AE160" s="3">
        <v>0</v>
      </c>
      <c r="AF160" s="3">
        <v>0</v>
      </c>
      <c r="AG160" s="3">
        <v>0</v>
      </c>
      <c r="AH160" s="1" t="s">
        <v>158</v>
      </c>
      <c r="AI160" s="17">
        <v>3</v>
      </c>
      <c r="AJ160" s="1"/>
    </row>
    <row r="161" spans="1:36" x14ac:dyDescent="0.2">
      <c r="A161" s="1" t="s">
        <v>681</v>
      </c>
      <c r="B161" s="1" t="s">
        <v>855</v>
      </c>
      <c r="C161" s="1" t="s">
        <v>1544</v>
      </c>
      <c r="D161" s="1" t="s">
        <v>1743</v>
      </c>
      <c r="E161" s="3">
        <v>52.333333333333336</v>
      </c>
      <c r="F161" s="3">
        <v>5.6888888888888891</v>
      </c>
      <c r="G161" s="3">
        <v>0.92000000000000104</v>
      </c>
      <c r="H161" s="3">
        <v>0.3945555555555556</v>
      </c>
      <c r="I161" s="3">
        <v>3.3888888888888888</v>
      </c>
      <c r="J161" s="3">
        <v>0</v>
      </c>
      <c r="K161" s="3">
        <v>0</v>
      </c>
      <c r="L161" s="3">
        <v>5.0882222222222229</v>
      </c>
      <c r="M161" s="3">
        <v>0</v>
      </c>
      <c r="N161" s="3">
        <v>9.4041111111111118</v>
      </c>
      <c r="O161" s="3">
        <f>SUM(Table2[[#This Row],[Qualified Social Work Staff Hours]:[Other Social Work Staff Hours]])/Table2[[#This Row],[MDS Census]]</f>
        <v>0.17969639065817411</v>
      </c>
      <c r="P161" s="3">
        <v>2.4707777777777769</v>
      </c>
      <c r="Q161" s="3">
        <v>3.0035555555555566</v>
      </c>
      <c r="R161" s="3">
        <f>SUM(Table2[[#This Row],[Qualified Activities Professional Hours]:[Other Activities Professional Hours]])/Table2[[#This Row],[MDS Census]]</f>
        <v>0.10460509554140128</v>
      </c>
      <c r="S161" s="3">
        <v>4.9675555555555562</v>
      </c>
      <c r="T161" s="3">
        <v>6.241555555555558</v>
      </c>
      <c r="U161" s="3">
        <v>0</v>
      </c>
      <c r="V161" s="3">
        <f>SUM(Table2[[#This Row],[Occupational Therapist Hours]:[OT Aide Hours]])/Table2[[#This Row],[MDS Census]]</f>
        <v>0.21418683651804674</v>
      </c>
      <c r="W161" s="3">
        <v>5.4066666666666672</v>
      </c>
      <c r="X161" s="3">
        <v>9.1385555555555555</v>
      </c>
      <c r="Y161" s="3">
        <v>0</v>
      </c>
      <c r="Z161" s="3">
        <f>SUM(Table2[[#This Row],[Physical Therapist (PT) Hours]:[PT Aide Hours]])/Table2[[#This Row],[MDS Census]]</f>
        <v>0.2779341825902335</v>
      </c>
      <c r="AA161" s="3">
        <v>0</v>
      </c>
      <c r="AB161" s="3">
        <v>0</v>
      </c>
      <c r="AC161" s="3">
        <v>0</v>
      </c>
      <c r="AD161" s="3">
        <v>0</v>
      </c>
      <c r="AE161" s="3">
        <v>0</v>
      </c>
      <c r="AF161" s="3">
        <v>2.4526666666666661</v>
      </c>
      <c r="AG161" s="3">
        <v>0</v>
      </c>
      <c r="AH161" s="1" t="s">
        <v>159</v>
      </c>
      <c r="AI161" s="17">
        <v>3</v>
      </c>
      <c r="AJ161" s="1"/>
    </row>
    <row r="162" spans="1:36" x14ac:dyDescent="0.2">
      <c r="A162" s="1" t="s">
        <v>681</v>
      </c>
      <c r="B162" s="1" t="s">
        <v>856</v>
      </c>
      <c r="C162" s="1" t="s">
        <v>1503</v>
      </c>
      <c r="D162" s="1" t="s">
        <v>1729</v>
      </c>
      <c r="E162" s="3">
        <v>135.33333333333334</v>
      </c>
      <c r="F162" s="3">
        <v>5.9555555555555557</v>
      </c>
      <c r="G162" s="3">
        <v>0.19444444444444445</v>
      </c>
      <c r="H162" s="3">
        <v>7.0000000000000007E-2</v>
      </c>
      <c r="I162" s="3">
        <v>6.1813333333333338</v>
      </c>
      <c r="J162" s="3">
        <v>0</v>
      </c>
      <c r="K162" s="3">
        <v>0</v>
      </c>
      <c r="L162" s="3">
        <v>4.1561111111111098</v>
      </c>
      <c r="M162" s="3">
        <v>0</v>
      </c>
      <c r="N162" s="3">
        <v>9.6147777777777783</v>
      </c>
      <c r="O162" s="3">
        <f>SUM(Table2[[#This Row],[Qualified Social Work Staff Hours]:[Other Social Work Staff Hours]])/Table2[[#This Row],[MDS Census]]</f>
        <v>7.1045155993431849E-2</v>
      </c>
      <c r="P162" s="3">
        <v>0</v>
      </c>
      <c r="Q162" s="3">
        <v>14.534222222222221</v>
      </c>
      <c r="R162" s="3">
        <f>SUM(Table2[[#This Row],[Qualified Activities Professional Hours]:[Other Activities Professional Hours]])/Table2[[#This Row],[MDS Census]]</f>
        <v>0.10739573070607551</v>
      </c>
      <c r="S162" s="3">
        <v>10.102333333333334</v>
      </c>
      <c r="T162" s="3">
        <v>1.3463333333333336</v>
      </c>
      <c r="U162" s="3">
        <v>0</v>
      </c>
      <c r="V162" s="3">
        <f>SUM(Table2[[#This Row],[Occupational Therapist Hours]:[OT Aide Hours]])/Table2[[#This Row],[MDS Census]]</f>
        <v>8.4596059113300495E-2</v>
      </c>
      <c r="W162" s="3">
        <v>5.6575555555555566</v>
      </c>
      <c r="X162" s="3">
        <v>5.6769999999999978</v>
      </c>
      <c r="Y162" s="3">
        <v>0</v>
      </c>
      <c r="Z162" s="3">
        <f>SUM(Table2[[#This Row],[Physical Therapist (PT) Hours]:[PT Aide Hours]])/Table2[[#This Row],[MDS Census]]</f>
        <v>8.3752873563218366E-2</v>
      </c>
      <c r="AA162" s="3">
        <v>2.2222222222222223E-2</v>
      </c>
      <c r="AB162" s="3">
        <v>0</v>
      </c>
      <c r="AC162" s="3">
        <v>0</v>
      </c>
      <c r="AD162" s="3">
        <v>0</v>
      </c>
      <c r="AE162" s="3">
        <v>0</v>
      </c>
      <c r="AF162" s="3">
        <v>0</v>
      </c>
      <c r="AG162" s="3">
        <v>0</v>
      </c>
      <c r="AH162" s="1" t="s">
        <v>160</v>
      </c>
      <c r="AI162" s="17">
        <v>3</v>
      </c>
      <c r="AJ162" s="1"/>
    </row>
    <row r="163" spans="1:36" x14ac:dyDescent="0.2">
      <c r="A163" s="1" t="s">
        <v>681</v>
      </c>
      <c r="B163" s="1" t="s">
        <v>857</v>
      </c>
      <c r="C163" s="1" t="s">
        <v>1531</v>
      </c>
      <c r="D163" s="1" t="s">
        <v>1717</v>
      </c>
      <c r="E163" s="3">
        <v>70.588888888888889</v>
      </c>
      <c r="F163" s="3">
        <v>26.031666666666659</v>
      </c>
      <c r="G163" s="3">
        <v>0</v>
      </c>
      <c r="H163" s="3">
        <v>0</v>
      </c>
      <c r="I163" s="3">
        <v>4.7372222222222229</v>
      </c>
      <c r="J163" s="3">
        <v>0</v>
      </c>
      <c r="K163" s="3">
        <v>0</v>
      </c>
      <c r="L163" s="3">
        <v>8.3547777777777767</v>
      </c>
      <c r="M163" s="3">
        <v>5.3944444444444448</v>
      </c>
      <c r="N163" s="3">
        <v>4.2322222222222221</v>
      </c>
      <c r="O163" s="3">
        <f>SUM(Table2[[#This Row],[Qualified Social Work Staff Hours]:[Other Social Work Staff Hours]])/Table2[[#This Row],[MDS Census]]</f>
        <v>0.13637651503226822</v>
      </c>
      <c r="P163" s="3">
        <v>4.28</v>
      </c>
      <c r="Q163" s="3">
        <v>9.7205555555555563</v>
      </c>
      <c r="R163" s="3">
        <f>SUM(Table2[[#This Row],[Qualified Activities Professional Hours]:[Other Activities Professional Hours]])/Table2[[#This Row],[MDS Census]]</f>
        <v>0.19833936722808124</v>
      </c>
      <c r="S163" s="3">
        <v>14.029555555555554</v>
      </c>
      <c r="T163" s="3">
        <v>14.471222222222224</v>
      </c>
      <c r="U163" s="3">
        <v>0</v>
      </c>
      <c r="V163" s="3">
        <f>SUM(Table2[[#This Row],[Occupational Therapist Hours]:[OT Aide Hours]])/Table2[[#This Row],[MDS Census]]</f>
        <v>0.40375728002518496</v>
      </c>
      <c r="W163" s="3">
        <v>5.9480000000000004</v>
      </c>
      <c r="X163" s="3">
        <v>11.520888888888891</v>
      </c>
      <c r="Y163" s="3">
        <v>0</v>
      </c>
      <c r="Z163" s="3">
        <f>SUM(Table2[[#This Row],[Physical Therapist (PT) Hours]:[PT Aide Hours]])/Table2[[#This Row],[MDS Census]]</f>
        <v>0.24747363450338425</v>
      </c>
      <c r="AA163" s="3">
        <v>0</v>
      </c>
      <c r="AB163" s="3">
        <v>0</v>
      </c>
      <c r="AC163" s="3">
        <v>0</v>
      </c>
      <c r="AD163" s="3">
        <v>0</v>
      </c>
      <c r="AE163" s="3">
        <v>0</v>
      </c>
      <c r="AF163" s="3">
        <v>0</v>
      </c>
      <c r="AG163" s="3">
        <v>0</v>
      </c>
      <c r="AH163" s="1" t="s">
        <v>161</v>
      </c>
      <c r="AI163" s="17">
        <v>3</v>
      </c>
      <c r="AJ163" s="1"/>
    </row>
    <row r="164" spans="1:36" x14ac:dyDescent="0.2">
      <c r="A164" s="1" t="s">
        <v>681</v>
      </c>
      <c r="B164" s="1" t="s">
        <v>858</v>
      </c>
      <c r="C164" s="1" t="s">
        <v>1545</v>
      </c>
      <c r="D164" s="1" t="s">
        <v>1688</v>
      </c>
      <c r="E164" s="3">
        <v>87.966666666666669</v>
      </c>
      <c r="F164" s="3">
        <v>11.152777777777779</v>
      </c>
      <c r="G164" s="3">
        <v>0.57777777777777772</v>
      </c>
      <c r="H164" s="3">
        <v>0.42444444444444446</v>
      </c>
      <c r="I164" s="3">
        <v>2.1361111111111111</v>
      </c>
      <c r="J164" s="3">
        <v>0</v>
      </c>
      <c r="K164" s="3">
        <v>0</v>
      </c>
      <c r="L164" s="3">
        <v>3.5</v>
      </c>
      <c r="M164" s="3">
        <v>0.71111111111111114</v>
      </c>
      <c r="N164" s="3">
        <v>2.6666666666666665</v>
      </c>
      <c r="O164" s="3">
        <f>SUM(Table2[[#This Row],[Qualified Social Work Staff Hours]:[Other Social Work Staff Hours]])/Table2[[#This Row],[MDS Census]]</f>
        <v>3.8398383225969432E-2</v>
      </c>
      <c r="P164" s="3">
        <v>0</v>
      </c>
      <c r="Q164" s="3">
        <v>5.5361111111111114</v>
      </c>
      <c r="R164" s="3">
        <f>SUM(Table2[[#This Row],[Qualified Activities Professional Hours]:[Other Activities Professional Hours]])/Table2[[#This Row],[MDS Census]]</f>
        <v>6.2934192244537071E-2</v>
      </c>
      <c r="S164" s="3">
        <v>5.0175555555555569</v>
      </c>
      <c r="T164" s="3">
        <v>5.1258888888888885</v>
      </c>
      <c r="U164" s="3">
        <v>0</v>
      </c>
      <c r="V164" s="3">
        <f>SUM(Table2[[#This Row],[Occupational Therapist Hours]:[OT Aide Hours]])/Table2[[#This Row],[MDS Census]]</f>
        <v>0.11531009220664393</v>
      </c>
      <c r="W164" s="3">
        <v>3.3052222222222221</v>
      </c>
      <c r="X164" s="3">
        <v>8.5089999999999968</v>
      </c>
      <c r="Y164" s="3">
        <v>0</v>
      </c>
      <c r="Z164" s="3">
        <f>SUM(Table2[[#This Row],[Physical Therapist (PT) Hours]:[PT Aide Hours]])/Table2[[#This Row],[MDS Census]]</f>
        <v>0.13430339775167358</v>
      </c>
      <c r="AA164" s="3">
        <v>0</v>
      </c>
      <c r="AB164" s="3">
        <v>0</v>
      </c>
      <c r="AC164" s="3">
        <v>0</v>
      </c>
      <c r="AD164" s="3">
        <v>0</v>
      </c>
      <c r="AE164" s="3">
        <v>0</v>
      </c>
      <c r="AF164" s="3">
        <v>0</v>
      </c>
      <c r="AG164" s="3">
        <v>0</v>
      </c>
      <c r="AH164" s="1" t="s">
        <v>162</v>
      </c>
      <c r="AI164" s="17">
        <v>3</v>
      </c>
      <c r="AJ164" s="1"/>
    </row>
    <row r="165" spans="1:36" x14ac:dyDescent="0.2">
      <c r="A165" s="1" t="s">
        <v>681</v>
      </c>
      <c r="B165" s="1" t="s">
        <v>859</v>
      </c>
      <c r="C165" s="1" t="s">
        <v>1432</v>
      </c>
      <c r="D165" s="1" t="s">
        <v>1744</v>
      </c>
      <c r="E165" s="3">
        <v>70.099999999999994</v>
      </c>
      <c r="F165" s="3">
        <v>5.1555555555555559</v>
      </c>
      <c r="G165" s="3">
        <v>0.14444444444444443</v>
      </c>
      <c r="H165" s="3">
        <v>0.36666666666666664</v>
      </c>
      <c r="I165" s="3">
        <v>3.3444444444444446</v>
      </c>
      <c r="J165" s="3">
        <v>0</v>
      </c>
      <c r="K165" s="3">
        <v>0</v>
      </c>
      <c r="L165" s="3">
        <v>2.8111111111111109</v>
      </c>
      <c r="M165" s="3">
        <v>5.4333333333333336</v>
      </c>
      <c r="N165" s="3">
        <v>0</v>
      </c>
      <c r="O165" s="3">
        <f>SUM(Table2[[#This Row],[Qualified Social Work Staff Hours]:[Other Social Work Staff Hours]])/Table2[[#This Row],[MDS Census]]</f>
        <v>7.7508321445553974E-2</v>
      </c>
      <c r="P165" s="3">
        <v>0</v>
      </c>
      <c r="Q165" s="3">
        <v>4.5</v>
      </c>
      <c r="R165" s="3">
        <f>SUM(Table2[[#This Row],[Qualified Activities Professional Hours]:[Other Activities Professional Hours]])/Table2[[#This Row],[MDS Census]]</f>
        <v>6.4194008559201141E-2</v>
      </c>
      <c r="S165" s="3">
        <v>4.7416666666666663</v>
      </c>
      <c r="T165" s="3">
        <v>2.5916666666666668</v>
      </c>
      <c r="U165" s="3">
        <v>0</v>
      </c>
      <c r="V165" s="3">
        <f>SUM(Table2[[#This Row],[Occupational Therapist Hours]:[OT Aide Hours]])/Table2[[#This Row],[MDS Census]]</f>
        <v>0.10461245839277224</v>
      </c>
      <c r="W165" s="3">
        <v>1.461111111111111</v>
      </c>
      <c r="X165" s="3">
        <v>5.4444444444444446</v>
      </c>
      <c r="Y165" s="3">
        <v>0</v>
      </c>
      <c r="Z165" s="3">
        <f>SUM(Table2[[#This Row],[Physical Therapist (PT) Hours]:[PT Aide Hours]])/Table2[[#This Row],[MDS Census]]</f>
        <v>9.8510064986527202E-2</v>
      </c>
      <c r="AA165" s="3">
        <v>0</v>
      </c>
      <c r="AB165" s="3">
        <v>0</v>
      </c>
      <c r="AC165" s="3">
        <v>0</v>
      </c>
      <c r="AD165" s="3">
        <v>0</v>
      </c>
      <c r="AE165" s="3">
        <v>0</v>
      </c>
      <c r="AF165" s="3">
        <v>0</v>
      </c>
      <c r="AG165" s="3">
        <v>0</v>
      </c>
      <c r="AH165" s="1" t="s">
        <v>163</v>
      </c>
      <c r="AI165" s="17">
        <v>3</v>
      </c>
      <c r="AJ165" s="1"/>
    </row>
    <row r="166" spans="1:36" x14ac:dyDescent="0.2">
      <c r="A166" s="1" t="s">
        <v>681</v>
      </c>
      <c r="B166" s="1" t="s">
        <v>860</v>
      </c>
      <c r="C166" s="1" t="s">
        <v>1546</v>
      </c>
      <c r="D166" s="1" t="s">
        <v>1745</v>
      </c>
      <c r="E166" s="3">
        <v>23.122222222222224</v>
      </c>
      <c r="F166" s="3">
        <v>4.9777777777777779</v>
      </c>
      <c r="G166" s="3">
        <v>0.28333333333333333</v>
      </c>
      <c r="H166" s="3">
        <v>0.13333333333333333</v>
      </c>
      <c r="I166" s="3">
        <v>0.17777777777777778</v>
      </c>
      <c r="J166" s="3">
        <v>0</v>
      </c>
      <c r="K166" s="3">
        <v>0</v>
      </c>
      <c r="L166" s="3">
        <v>0.38611111111111113</v>
      </c>
      <c r="M166" s="3">
        <v>0.83888888888888891</v>
      </c>
      <c r="N166" s="3">
        <v>0</v>
      </c>
      <c r="O166" s="3">
        <f>SUM(Table2[[#This Row],[Qualified Social Work Staff Hours]:[Other Social Work Staff Hours]])/Table2[[#This Row],[MDS Census]]</f>
        <v>3.6280634310427676E-2</v>
      </c>
      <c r="P166" s="3">
        <v>3.7777777777777777</v>
      </c>
      <c r="Q166" s="3">
        <v>8.4583333333333339</v>
      </c>
      <c r="R166" s="3">
        <f>SUM(Table2[[#This Row],[Qualified Activities Professional Hours]:[Other Activities Professional Hours]])/Table2[[#This Row],[MDS Census]]</f>
        <v>0.5291926958193176</v>
      </c>
      <c r="S166" s="3">
        <v>0.11944444444444445</v>
      </c>
      <c r="T166" s="3">
        <v>7.1911111111111126</v>
      </c>
      <c r="U166" s="3">
        <v>0</v>
      </c>
      <c r="V166" s="3">
        <f>SUM(Table2[[#This Row],[Occupational Therapist Hours]:[OT Aide Hours]])/Table2[[#This Row],[MDS Census]]</f>
        <v>0.31617011052378668</v>
      </c>
      <c r="W166" s="3">
        <v>0.52222222222222225</v>
      </c>
      <c r="X166" s="3">
        <v>0</v>
      </c>
      <c r="Y166" s="3">
        <v>0</v>
      </c>
      <c r="Z166" s="3">
        <f>SUM(Table2[[#This Row],[Physical Therapist (PT) Hours]:[PT Aide Hours]])/Table2[[#This Row],[MDS Census]]</f>
        <v>2.2585295530994715E-2</v>
      </c>
      <c r="AA166" s="3">
        <v>0</v>
      </c>
      <c r="AB166" s="3">
        <v>0</v>
      </c>
      <c r="AC166" s="3">
        <v>0</v>
      </c>
      <c r="AD166" s="3">
        <v>0</v>
      </c>
      <c r="AE166" s="3">
        <v>0</v>
      </c>
      <c r="AF166" s="3">
        <v>0</v>
      </c>
      <c r="AG166" s="3">
        <v>0</v>
      </c>
      <c r="AH166" s="1" t="s">
        <v>164</v>
      </c>
      <c r="AI166" s="17">
        <v>3</v>
      </c>
      <c r="AJ166" s="1"/>
    </row>
    <row r="167" spans="1:36" x14ac:dyDescent="0.2">
      <c r="A167" s="1" t="s">
        <v>681</v>
      </c>
      <c r="B167" s="1" t="s">
        <v>861</v>
      </c>
      <c r="C167" s="1" t="s">
        <v>1547</v>
      </c>
      <c r="D167" s="1" t="s">
        <v>1705</v>
      </c>
      <c r="E167" s="3">
        <v>91.022222222222226</v>
      </c>
      <c r="F167" s="3">
        <v>0.6</v>
      </c>
      <c r="G167" s="3">
        <v>0.8</v>
      </c>
      <c r="H167" s="3">
        <v>0.57777777777777772</v>
      </c>
      <c r="I167" s="3">
        <v>4.3305555555555557</v>
      </c>
      <c r="J167" s="3">
        <v>0</v>
      </c>
      <c r="K167" s="3">
        <v>0</v>
      </c>
      <c r="L167" s="3">
        <v>5.6277777777777782</v>
      </c>
      <c r="M167" s="3">
        <v>0</v>
      </c>
      <c r="N167" s="3">
        <v>5.3305555555555557</v>
      </c>
      <c r="O167" s="3">
        <f>SUM(Table2[[#This Row],[Qualified Social Work Staff Hours]:[Other Social Work Staff Hours]])/Table2[[#This Row],[MDS Census]]</f>
        <v>5.8563232421875E-2</v>
      </c>
      <c r="P167" s="3">
        <v>2.9861111111111112</v>
      </c>
      <c r="Q167" s="3">
        <v>27.243666666666666</v>
      </c>
      <c r="R167" s="3">
        <f>SUM(Table2[[#This Row],[Qualified Activities Professional Hours]:[Other Activities Professional Hours]])/Table2[[#This Row],[MDS Census]]</f>
        <v>0.33211425781249998</v>
      </c>
      <c r="S167" s="3">
        <v>4.4888888888888889</v>
      </c>
      <c r="T167" s="3">
        <v>3.8277777777777779</v>
      </c>
      <c r="U167" s="3">
        <v>0</v>
      </c>
      <c r="V167" s="3">
        <f>SUM(Table2[[#This Row],[Occupational Therapist Hours]:[OT Aide Hours]])/Table2[[#This Row],[MDS Census]]</f>
        <v>9.136962890625E-2</v>
      </c>
      <c r="W167" s="3">
        <v>5.8472222222222223</v>
      </c>
      <c r="X167" s="3">
        <v>8.625</v>
      </c>
      <c r="Y167" s="3">
        <v>0</v>
      </c>
      <c r="Z167" s="3">
        <f>SUM(Table2[[#This Row],[Physical Therapist (PT) Hours]:[PT Aide Hours]])/Table2[[#This Row],[MDS Census]]</f>
        <v>0.15899658203124997</v>
      </c>
      <c r="AA167" s="3">
        <v>0</v>
      </c>
      <c r="AB167" s="3">
        <v>0</v>
      </c>
      <c r="AC167" s="3">
        <v>0</v>
      </c>
      <c r="AD167" s="3">
        <v>0</v>
      </c>
      <c r="AE167" s="3">
        <v>0</v>
      </c>
      <c r="AF167" s="3">
        <v>0</v>
      </c>
      <c r="AG167" s="3">
        <v>6.6666666666666666E-2</v>
      </c>
      <c r="AH167" s="1" t="s">
        <v>165</v>
      </c>
      <c r="AI167" s="17">
        <v>3</v>
      </c>
      <c r="AJ167" s="1"/>
    </row>
    <row r="168" spans="1:36" x14ac:dyDescent="0.2">
      <c r="A168" s="1" t="s">
        <v>681</v>
      </c>
      <c r="B168" s="1" t="s">
        <v>862</v>
      </c>
      <c r="C168" s="1" t="s">
        <v>1548</v>
      </c>
      <c r="D168" s="1" t="s">
        <v>1746</v>
      </c>
      <c r="E168" s="3">
        <v>81.444444444444443</v>
      </c>
      <c r="F168" s="3">
        <v>5.4666666666666668</v>
      </c>
      <c r="G168" s="3">
        <v>0.4</v>
      </c>
      <c r="H168" s="3">
        <v>0</v>
      </c>
      <c r="I168" s="3">
        <v>3.7191111111111121</v>
      </c>
      <c r="J168" s="3">
        <v>0</v>
      </c>
      <c r="K168" s="3">
        <v>0</v>
      </c>
      <c r="L168" s="3">
        <v>1.9758888888888892</v>
      </c>
      <c r="M168" s="3">
        <v>0</v>
      </c>
      <c r="N168" s="3">
        <v>4.9902222222222212</v>
      </c>
      <c r="O168" s="3">
        <f>SUM(Table2[[#This Row],[Qualified Social Work Staff Hours]:[Other Social Work Staff Hours]])/Table2[[#This Row],[MDS Census]]</f>
        <v>6.1271487039563428E-2</v>
      </c>
      <c r="P168" s="3">
        <v>5.1382222222222218</v>
      </c>
      <c r="Q168" s="3">
        <v>5.9061111111111115</v>
      </c>
      <c r="R168" s="3">
        <f>SUM(Table2[[#This Row],[Qualified Activities Professional Hours]:[Other Activities Professional Hours]])/Table2[[#This Row],[MDS Census]]</f>
        <v>0.13560572987721692</v>
      </c>
      <c r="S168" s="3">
        <v>4.2957777777777801</v>
      </c>
      <c r="T168" s="3">
        <v>7.6285555555555575</v>
      </c>
      <c r="U168" s="3">
        <v>0</v>
      </c>
      <c r="V168" s="3">
        <f>SUM(Table2[[#This Row],[Occupational Therapist Hours]:[OT Aide Hours]])/Table2[[#This Row],[MDS Census]]</f>
        <v>0.14641064120054575</v>
      </c>
      <c r="W168" s="3">
        <v>10.673444444444447</v>
      </c>
      <c r="X168" s="3">
        <v>5.8235555555555578</v>
      </c>
      <c r="Y168" s="3">
        <v>0</v>
      </c>
      <c r="Z168" s="3">
        <f>SUM(Table2[[#This Row],[Physical Therapist (PT) Hours]:[PT Aide Hours]])/Table2[[#This Row],[MDS Census]]</f>
        <v>0.20255525238744893</v>
      </c>
      <c r="AA168" s="3">
        <v>0.48333333333333334</v>
      </c>
      <c r="AB168" s="3">
        <v>0</v>
      </c>
      <c r="AC168" s="3">
        <v>0</v>
      </c>
      <c r="AD168" s="3">
        <v>0</v>
      </c>
      <c r="AE168" s="3">
        <v>0</v>
      </c>
      <c r="AF168" s="3">
        <v>0</v>
      </c>
      <c r="AG168" s="3">
        <v>0</v>
      </c>
      <c r="AH168" s="1" t="s">
        <v>166</v>
      </c>
      <c r="AI168" s="17">
        <v>3</v>
      </c>
      <c r="AJ168" s="1"/>
    </row>
    <row r="169" spans="1:36" x14ac:dyDescent="0.2">
      <c r="A169" s="1" t="s">
        <v>681</v>
      </c>
      <c r="B169" s="1" t="s">
        <v>863</v>
      </c>
      <c r="C169" s="1" t="s">
        <v>1443</v>
      </c>
      <c r="D169" s="1" t="s">
        <v>1727</v>
      </c>
      <c r="E169" s="3">
        <v>136.69999999999999</v>
      </c>
      <c r="F169" s="3">
        <v>56.619333333333344</v>
      </c>
      <c r="G169" s="3">
        <v>0</v>
      </c>
      <c r="H169" s="3">
        <v>0</v>
      </c>
      <c r="I169" s="3">
        <v>5.0666666666666664</v>
      </c>
      <c r="J169" s="3">
        <v>0</v>
      </c>
      <c r="K169" s="3">
        <v>0</v>
      </c>
      <c r="L169" s="3">
        <v>5.6165555555555571</v>
      </c>
      <c r="M169" s="3">
        <v>15.755555555555556</v>
      </c>
      <c r="N169" s="3">
        <v>0</v>
      </c>
      <c r="O169" s="3">
        <f>SUM(Table2[[#This Row],[Qualified Social Work Staff Hours]:[Other Social Work Staff Hours]])/Table2[[#This Row],[MDS Census]]</f>
        <v>0.11525644151832888</v>
      </c>
      <c r="P169" s="3">
        <v>0</v>
      </c>
      <c r="Q169" s="3">
        <v>24.944888888888883</v>
      </c>
      <c r="R169" s="3">
        <f>SUM(Table2[[#This Row],[Qualified Activities Professional Hours]:[Other Activities Professional Hours]])/Table2[[#This Row],[MDS Census]]</f>
        <v>0.18247907014549294</v>
      </c>
      <c r="S169" s="3">
        <v>17.745777777777779</v>
      </c>
      <c r="T169" s="3">
        <v>5.1513333333333344</v>
      </c>
      <c r="U169" s="3">
        <v>0</v>
      </c>
      <c r="V169" s="3">
        <f>SUM(Table2[[#This Row],[Occupational Therapist Hours]:[OT Aide Hours]])/Table2[[#This Row],[MDS Census]]</f>
        <v>0.16749898398764532</v>
      </c>
      <c r="W169" s="3">
        <v>10.255666666666668</v>
      </c>
      <c r="X169" s="3">
        <v>7.5418888888888871</v>
      </c>
      <c r="Y169" s="3">
        <v>0</v>
      </c>
      <c r="Z169" s="3">
        <f>SUM(Table2[[#This Row],[Physical Therapist (PT) Hours]:[PT Aide Hours]])/Table2[[#This Row],[MDS Census]]</f>
        <v>0.13019426156222061</v>
      </c>
      <c r="AA169" s="3">
        <v>0</v>
      </c>
      <c r="AB169" s="3">
        <v>4.8</v>
      </c>
      <c r="AC169" s="3">
        <v>0</v>
      </c>
      <c r="AD169" s="3">
        <v>0</v>
      </c>
      <c r="AE169" s="3">
        <v>0</v>
      </c>
      <c r="AF169" s="3">
        <v>0</v>
      </c>
      <c r="AG169" s="3">
        <v>0</v>
      </c>
      <c r="AH169" s="1" t="s">
        <v>167</v>
      </c>
      <c r="AI169" s="17">
        <v>3</v>
      </c>
      <c r="AJ169" s="1"/>
    </row>
    <row r="170" spans="1:36" x14ac:dyDescent="0.2">
      <c r="A170" s="1" t="s">
        <v>681</v>
      </c>
      <c r="B170" s="1" t="s">
        <v>864</v>
      </c>
      <c r="C170" s="1" t="s">
        <v>1418</v>
      </c>
      <c r="D170" s="1" t="s">
        <v>1716</v>
      </c>
      <c r="E170" s="3">
        <v>183.46666666666667</v>
      </c>
      <c r="F170" s="3">
        <v>4.3722222222222218</v>
      </c>
      <c r="G170" s="3">
        <v>1.0833333333333333</v>
      </c>
      <c r="H170" s="3">
        <v>8.3305555555555557</v>
      </c>
      <c r="I170" s="3">
        <v>7.4388888888888891</v>
      </c>
      <c r="J170" s="3">
        <v>0</v>
      </c>
      <c r="K170" s="3">
        <v>0</v>
      </c>
      <c r="L170" s="3">
        <v>9.1416666666666675</v>
      </c>
      <c r="M170" s="3">
        <v>23.516666666666666</v>
      </c>
      <c r="N170" s="3">
        <v>4.4388888888888891</v>
      </c>
      <c r="O170" s="3">
        <f>SUM(Table2[[#This Row],[Qualified Social Work Staff Hours]:[Other Social Work Staff Hours]])/Table2[[#This Row],[MDS Census]]</f>
        <v>0.15237403100775193</v>
      </c>
      <c r="P170" s="3">
        <v>4.7944444444444443</v>
      </c>
      <c r="Q170" s="3">
        <v>41.952111111111115</v>
      </c>
      <c r="R170" s="3">
        <f>SUM(Table2[[#This Row],[Qualified Activities Professional Hours]:[Other Activities Professional Hours]])/Table2[[#This Row],[MDS Census]]</f>
        <v>0.25479590600775198</v>
      </c>
      <c r="S170" s="3">
        <v>4.3499999999999996</v>
      </c>
      <c r="T170" s="3">
        <v>8.1611111111111114</v>
      </c>
      <c r="U170" s="3">
        <v>0</v>
      </c>
      <c r="V170" s="3">
        <f>SUM(Table2[[#This Row],[Occupational Therapist Hours]:[OT Aide Hours]])/Table2[[#This Row],[MDS Census]]</f>
        <v>6.8192829457364337E-2</v>
      </c>
      <c r="W170" s="3">
        <v>9.9638888888888886</v>
      </c>
      <c r="X170" s="3">
        <v>4.958333333333333</v>
      </c>
      <c r="Y170" s="3">
        <v>0</v>
      </c>
      <c r="Z170" s="3">
        <f>SUM(Table2[[#This Row],[Physical Therapist (PT) Hours]:[PT Aide Hours]])/Table2[[#This Row],[MDS Census]]</f>
        <v>8.1334786821705418E-2</v>
      </c>
      <c r="AA170" s="3">
        <v>0</v>
      </c>
      <c r="AB170" s="3">
        <v>4.1416666666666666</v>
      </c>
      <c r="AC170" s="3">
        <v>0</v>
      </c>
      <c r="AD170" s="3">
        <v>0</v>
      </c>
      <c r="AE170" s="3">
        <v>0</v>
      </c>
      <c r="AF170" s="3">
        <v>0</v>
      </c>
      <c r="AG170" s="3">
        <v>0</v>
      </c>
      <c r="AH170" s="1" t="s">
        <v>168</v>
      </c>
      <c r="AI170" s="17">
        <v>3</v>
      </c>
      <c r="AJ170" s="1"/>
    </row>
    <row r="171" spans="1:36" x14ac:dyDescent="0.2">
      <c r="A171" s="1" t="s">
        <v>681</v>
      </c>
      <c r="B171" s="1" t="s">
        <v>865</v>
      </c>
      <c r="C171" s="1" t="s">
        <v>1373</v>
      </c>
      <c r="D171" s="1" t="s">
        <v>1704</v>
      </c>
      <c r="E171" s="3">
        <v>83.277777777777771</v>
      </c>
      <c r="F171" s="3">
        <v>5.6</v>
      </c>
      <c r="G171" s="3">
        <v>0.83333333333333337</v>
      </c>
      <c r="H171" s="3">
        <v>0.51444444444444437</v>
      </c>
      <c r="I171" s="3">
        <v>1.0888888888888888</v>
      </c>
      <c r="J171" s="3">
        <v>0</v>
      </c>
      <c r="K171" s="3">
        <v>0</v>
      </c>
      <c r="L171" s="3">
        <v>10.129666666666667</v>
      </c>
      <c r="M171" s="3">
        <v>5.75</v>
      </c>
      <c r="N171" s="3">
        <v>0</v>
      </c>
      <c r="O171" s="3">
        <f>SUM(Table2[[#This Row],[Qualified Social Work Staff Hours]:[Other Social Work Staff Hours]])/Table2[[#This Row],[MDS Census]]</f>
        <v>6.9046030687124754E-2</v>
      </c>
      <c r="P171" s="3">
        <v>5.3361111111111112</v>
      </c>
      <c r="Q171" s="3">
        <v>4.9027777777777777</v>
      </c>
      <c r="R171" s="3">
        <f>SUM(Table2[[#This Row],[Qualified Activities Professional Hours]:[Other Activities Professional Hours]])/Table2[[#This Row],[MDS Census]]</f>
        <v>0.12294863242161443</v>
      </c>
      <c r="S171" s="3">
        <v>8.0128888888888898</v>
      </c>
      <c r="T171" s="3">
        <v>12.666888888888893</v>
      </c>
      <c r="U171" s="3">
        <v>0</v>
      </c>
      <c r="V171" s="3">
        <f>SUM(Table2[[#This Row],[Occupational Therapist Hours]:[OT Aide Hours]])/Table2[[#This Row],[MDS Census]]</f>
        <v>0.24832288192128094</v>
      </c>
      <c r="W171" s="3">
        <v>9.7333333333333325</v>
      </c>
      <c r="X171" s="3">
        <v>17.181444444444445</v>
      </c>
      <c r="Y171" s="3">
        <v>0</v>
      </c>
      <c r="Z171" s="3">
        <f>SUM(Table2[[#This Row],[Physical Therapist (PT) Hours]:[PT Aide Hours]])/Table2[[#This Row],[MDS Census]]</f>
        <v>0.32319279519679789</v>
      </c>
      <c r="AA171" s="3">
        <v>0</v>
      </c>
      <c r="AB171" s="3">
        <v>0</v>
      </c>
      <c r="AC171" s="3">
        <v>0</v>
      </c>
      <c r="AD171" s="3">
        <v>0</v>
      </c>
      <c r="AE171" s="3">
        <v>0</v>
      </c>
      <c r="AF171" s="3">
        <v>0</v>
      </c>
      <c r="AG171" s="3">
        <v>0</v>
      </c>
      <c r="AH171" s="1" t="s">
        <v>169</v>
      </c>
      <c r="AI171" s="17">
        <v>3</v>
      </c>
      <c r="AJ171" s="1"/>
    </row>
    <row r="172" spans="1:36" x14ac:dyDescent="0.2">
      <c r="A172" s="1" t="s">
        <v>681</v>
      </c>
      <c r="B172" s="1" t="s">
        <v>866</v>
      </c>
      <c r="C172" s="1" t="s">
        <v>1410</v>
      </c>
      <c r="D172" s="1" t="s">
        <v>1746</v>
      </c>
      <c r="E172" s="3">
        <v>70.844444444444449</v>
      </c>
      <c r="F172" s="3">
        <v>5.2444444444444445</v>
      </c>
      <c r="G172" s="3">
        <v>0</v>
      </c>
      <c r="H172" s="3">
        <v>0</v>
      </c>
      <c r="I172" s="3">
        <v>4.3657777777777786</v>
      </c>
      <c r="J172" s="3">
        <v>0</v>
      </c>
      <c r="K172" s="3">
        <v>0</v>
      </c>
      <c r="L172" s="3">
        <v>2.5367777777777776</v>
      </c>
      <c r="M172" s="3">
        <v>0</v>
      </c>
      <c r="N172" s="3">
        <v>9.9074444444444421</v>
      </c>
      <c r="O172" s="3">
        <f>SUM(Table2[[#This Row],[Qualified Social Work Staff Hours]:[Other Social Work Staff Hours]])/Table2[[#This Row],[MDS Census]]</f>
        <v>0.13984786700125465</v>
      </c>
      <c r="P172" s="3">
        <v>5.5092222222222205</v>
      </c>
      <c r="Q172" s="3">
        <v>11.713333333333331</v>
      </c>
      <c r="R172" s="3">
        <f>SUM(Table2[[#This Row],[Qualified Activities Professional Hours]:[Other Activities Professional Hours]])/Table2[[#This Row],[MDS Census]]</f>
        <v>0.24310382685069001</v>
      </c>
      <c r="S172" s="3">
        <v>5.6239999999999997</v>
      </c>
      <c r="T172" s="3">
        <v>5.978555555555559</v>
      </c>
      <c r="U172" s="3">
        <v>4.8057777777777781</v>
      </c>
      <c r="V172" s="3">
        <f>SUM(Table2[[#This Row],[Occupational Therapist Hours]:[OT Aide Hours]])/Table2[[#This Row],[MDS Census]]</f>
        <v>0.2316107277289837</v>
      </c>
      <c r="W172" s="3">
        <v>6.0756666666666677</v>
      </c>
      <c r="X172" s="3">
        <v>6.7646666666666668</v>
      </c>
      <c r="Y172" s="3">
        <v>0</v>
      </c>
      <c r="Z172" s="3">
        <f>SUM(Table2[[#This Row],[Physical Therapist (PT) Hours]:[PT Aide Hours]])/Table2[[#This Row],[MDS Census]]</f>
        <v>0.18124686323713926</v>
      </c>
      <c r="AA172" s="3">
        <v>0.36388888888888887</v>
      </c>
      <c r="AB172" s="3">
        <v>0</v>
      </c>
      <c r="AC172" s="3">
        <v>0</v>
      </c>
      <c r="AD172" s="3">
        <v>0</v>
      </c>
      <c r="AE172" s="3">
        <v>0</v>
      </c>
      <c r="AF172" s="3">
        <v>0</v>
      </c>
      <c r="AG172" s="3">
        <v>0</v>
      </c>
      <c r="AH172" s="1" t="s">
        <v>170</v>
      </c>
      <c r="AI172" s="17">
        <v>3</v>
      </c>
      <c r="AJ172" s="1"/>
    </row>
    <row r="173" spans="1:36" x14ac:dyDescent="0.2">
      <c r="A173" s="1" t="s">
        <v>681</v>
      </c>
      <c r="B173" s="1" t="s">
        <v>867</v>
      </c>
      <c r="C173" s="1" t="s">
        <v>1401</v>
      </c>
      <c r="D173" s="1" t="s">
        <v>1733</v>
      </c>
      <c r="E173" s="3">
        <v>73.644444444444446</v>
      </c>
      <c r="F173" s="3">
        <v>5.166666666666667</v>
      </c>
      <c r="G173" s="3">
        <v>0.30366666666666664</v>
      </c>
      <c r="H173" s="3">
        <v>0.37777777777777777</v>
      </c>
      <c r="I173" s="3">
        <v>5.6</v>
      </c>
      <c r="J173" s="3">
        <v>0</v>
      </c>
      <c r="K173" s="3">
        <v>0</v>
      </c>
      <c r="L173" s="3">
        <v>4.1370000000000005</v>
      </c>
      <c r="M173" s="3">
        <v>6.666666666666667</v>
      </c>
      <c r="N173" s="3">
        <v>0</v>
      </c>
      <c r="O173" s="3">
        <f>SUM(Table2[[#This Row],[Qualified Social Work Staff Hours]:[Other Social Work Staff Hours]])/Table2[[#This Row],[MDS Census]]</f>
        <v>9.0525045262522627E-2</v>
      </c>
      <c r="P173" s="3">
        <v>5.25</v>
      </c>
      <c r="Q173" s="3">
        <v>15.972222222222221</v>
      </c>
      <c r="R173" s="3">
        <f>SUM(Table2[[#This Row],[Qualified Activities Professional Hours]:[Other Activities Professional Hours]])/Table2[[#This Row],[MDS Census]]</f>
        <v>0.28817139408569703</v>
      </c>
      <c r="S173" s="3">
        <v>4.6575555555555557</v>
      </c>
      <c r="T173" s="3">
        <v>4.6674444444444436</v>
      </c>
      <c r="U173" s="3">
        <v>0</v>
      </c>
      <c r="V173" s="3">
        <f>SUM(Table2[[#This Row],[Occupational Therapist Hours]:[OT Aide Hours]])/Table2[[#This Row],[MDS Census]]</f>
        <v>0.12662190706095353</v>
      </c>
      <c r="W173" s="3">
        <v>4.4244444444444451</v>
      </c>
      <c r="X173" s="3">
        <v>8.7757777777777779</v>
      </c>
      <c r="Y173" s="3">
        <v>0</v>
      </c>
      <c r="Z173" s="3">
        <f>SUM(Table2[[#This Row],[Physical Therapist (PT) Hours]:[PT Aide Hours]])/Table2[[#This Row],[MDS Census]]</f>
        <v>0.17924260712130358</v>
      </c>
      <c r="AA173" s="3">
        <v>0</v>
      </c>
      <c r="AB173" s="3">
        <v>0</v>
      </c>
      <c r="AC173" s="3">
        <v>0</v>
      </c>
      <c r="AD173" s="3">
        <v>0</v>
      </c>
      <c r="AE173" s="3">
        <v>0</v>
      </c>
      <c r="AF173" s="3">
        <v>0</v>
      </c>
      <c r="AG173" s="3">
        <v>0</v>
      </c>
      <c r="AH173" s="1" t="s">
        <v>171</v>
      </c>
      <c r="AI173" s="17">
        <v>3</v>
      </c>
      <c r="AJ173" s="1"/>
    </row>
    <row r="174" spans="1:36" x14ac:dyDescent="0.2">
      <c r="A174" s="1" t="s">
        <v>681</v>
      </c>
      <c r="B174" s="1" t="s">
        <v>868</v>
      </c>
      <c r="C174" s="1" t="s">
        <v>1454</v>
      </c>
      <c r="D174" s="1" t="s">
        <v>1720</v>
      </c>
      <c r="E174" s="3">
        <v>72.24444444444444</v>
      </c>
      <c r="F174" s="3">
        <v>5.166666666666667</v>
      </c>
      <c r="G174" s="3">
        <v>1.3666666666666667</v>
      </c>
      <c r="H174" s="3">
        <v>1.0673333333333332</v>
      </c>
      <c r="I174" s="3">
        <v>5.083333333333333</v>
      </c>
      <c r="J174" s="3">
        <v>0</v>
      </c>
      <c r="K174" s="3">
        <v>4.25</v>
      </c>
      <c r="L174" s="3">
        <v>4.2249999999999996</v>
      </c>
      <c r="M174" s="3">
        <v>9.5833333333333339</v>
      </c>
      <c r="N174" s="3">
        <v>0</v>
      </c>
      <c r="O174" s="3">
        <f>SUM(Table2[[#This Row],[Qualified Social Work Staff Hours]:[Other Social Work Staff Hours]])/Table2[[#This Row],[MDS Census]]</f>
        <v>0.13265149184866196</v>
      </c>
      <c r="P174" s="3">
        <v>5.083333333333333</v>
      </c>
      <c r="Q174" s="3">
        <v>14.497222222222222</v>
      </c>
      <c r="R174" s="3">
        <f>SUM(Table2[[#This Row],[Qualified Activities Professional Hours]:[Other Activities Professional Hours]])/Table2[[#This Row],[MDS Census]]</f>
        <v>0.27103199015687485</v>
      </c>
      <c r="S174" s="3">
        <v>4.7918888888888898</v>
      </c>
      <c r="T174" s="3">
        <v>8.5322222222222202</v>
      </c>
      <c r="U174" s="3">
        <v>0</v>
      </c>
      <c r="V174" s="3">
        <f>SUM(Table2[[#This Row],[Occupational Therapist Hours]:[OT Aide Hours]])/Table2[[#This Row],[MDS Census]]</f>
        <v>0.18443094432482313</v>
      </c>
      <c r="W174" s="3">
        <v>9.1437777777777729</v>
      </c>
      <c r="X174" s="3">
        <v>9.3992222222222228</v>
      </c>
      <c r="Y174" s="3">
        <v>0</v>
      </c>
      <c r="Z174" s="3">
        <f>SUM(Table2[[#This Row],[Physical Therapist (PT) Hours]:[PT Aide Hours]])/Table2[[#This Row],[MDS Census]]</f>
        <v>0.25667025530605964</v>
      </c>
      <c r="AA174" s="3">
        <v>0</v>
      </c>
      <c r="AB174" s="3">
        <v>0</v>
      </c>
      <c r="AC174" s="3">
        <v>0</v>
      </c>
      <c r="AD174" s="3">
        <v>0</v>
      </c>
      <c r="AE174" s="3">
        <v>0</v>
      </c>
      <c r="AF174" s="3">
        <v>0</v>
      </c>
      <c r="AG174" s="3">
        <v>0</v>
      </c>
      <c r="AH174" s="1" t="s">
        <v>172</v>
      </c>
      <c r="AI174" s="17">
        <v>3</v>
      </c>
      <c r="AJ174" s="1"/>
    </row>
    <row r="175" spans="1:36" x14ac:dyDescent="0.2">
      <c r="A175" s="1" t="s">
        <v>681</v>
      </c>
      <c r="B175" s="1" t="s">
        <v>869</v>
      </c>
      <c r="C175" s="1" t="s">
        <v>1367</v>
      </c>
      <c r="D175" s="1" t="s">
        <v>1731</v>
      </c>
      <c r="E175" s="3">
        <v>76.011111111111106</v>
      </c>
      <c r="F175" s="3">
        <v>4.1083333333333334</v>
      </c>
      <c r="G175" s="3">
        <v>0.62222222222222223</v>
      </c>
      <c r="H175" s="3">
        <v>0</v>
      </c>
      <c r="I175" s="3">
        <v>5.2444444444444445</v>
      </c>
      <c r="J175" s="3">
        <v>0</v>
      </c>
      <c r="K175" s="3">
        <v>0</v>
      </c>
      <c r="L175" s="3">
        <v>2.5598888888888887</v>
      </c>
      <c r="M175" s="3">
        <v>6.0444444444444443</v>
      </c>
      <c r="N175" s="3">
        <v>0</v>
      </c>
      <c r="O175" s="3">
        <f>SUM(Table2[[#This Row],[Qualified Social Work Staff Hours]:[Other Social Work Staff Hours]])/Table2[[#This Row],[MDS Census]]</f>
        <v>7.9520537933050722E-2</v>
      </c>
      <c r="P175" s="3">
        <v>10.591666666666667</v>
      </c>
      <c r="Q175" s="3">
        <v>19.466666666666665</v>
      </c>
      <c r="R175" s="3">
        <f>SUM(Table2[[#This Row],[Qualified Activities Professional Hours]:[Other Activities Professional Hours]])/Table2[[#This Row],[MDS Census]]</f>
        <v>0.3954465721385762</v>
      </c>
      <c r="S175" s="3">
        <v>13.097666666666656</v>
      </c>
      <c r="T175" s="3">
        <v>23.073888888888884</v>
      </c>
      <c r="U175" s="3">
        <v>0</v>
      </c>
      <c r="V175" s="3">
        <f>SUM(Table2[[#This Row],[Occupational Therapist Hours]:[OT Aide Hours]])/Table2[[#This Row],[MDS Census]]</f>
        <v>0.47587194854553416</v>
      </c>
      <c r="W175" s="3">
        <v>10.067444444444446</v>
      </c>
      <c r="X175" s="3">
        <v>20.053333333333331</v>
      </c>
      <c r="Y175" s="3">
        <v>2.9941111111111103</v>
      </c>
      <c r="Z175" s="3">
        <f>SUM(Table2[[#This Row],[Physical Therapist (PT) Hours]:[PT Aide Hours]])/Table2[[#This Row],[MDS Census]]</f>
        <v>0.43565852945475808</v>
      </c>
      <c r="AA175" s="3">
        <v>0</v>
      </c>
      <c r="AB175" s="3">
        <v>0</v>
      </c>
      <c r="AC175" s="3">
        <v>0</v>
      </c>
      <c r="AD175" s="3">
        <v>0</v>
      </c>
      <c r="AE175" s="3">
        <v>0</v>
      </c>
      <c r="AF175" s="3">
        <v>0</v>
      </c>
      <c r="AG175" s="3">
        <v>0</v>
      </c>
      <c r="AH175" s="1" t="s">
        <v>173</v>
      </c>
      <c r="AI175" s="17">
        <v>3</v>
      </c>
      <c r="AJ175" s="1"/>
    </row>
    <row r="176" spans="1:36" x14ac:dyDescent="0.2">
      <c r="A176" s="1" t="s">
        <v>681</v>
      </c>
      <c r="B176" s="1" t="s">
        <v>870</v>
      </c>
      <c r="C176" s="1" t="s">
        <v>1549</v>
      </c>
      <c r="D176" s="1" t="s">
        <v>1688</v>
      </c>
      <c r="E176" s="3">
        <v>116.95555555555555</v>
      </c>
      <c r="F176" s="3">
        <v>5.0055555555555555</v>
      </c>
      <c r="G176" s="3">
        <v>0.78333333333333333</v>
      </c>
      <c r="H176" s="3">
        <v>0</v>
      </c>
      <c r="I176" s="3">
        <v>4.0194444444444448</v>
      </c>
      <c r="J176" s="3">
        <v>0</v>
      </c>
      <c r="K176" s="3">
        <v>0</v>
      </c>
      <c r="L176" s="3">
        <v>5.7361111111111107</v>
      </c>
      <c r="M176" s="3">
        <v>5.0166666666666666</v>
      </c>
      <c r="N176" s="3">
        <v>0</v>
      </c>
      <c r="O176" s="3">
        <f>SUM(Table2[[#This Row],[Qualified Social Work Staff Hours]:[Other Social Work Staff Hours]])/Table2[[#This Row],[MDS Census]]</f>
        <v>4.2893786813604409E-2</v>
      </c>
      <c r="P176" s="3">
        <v>5.1749999999999998</v>
      </c>
      <c r="Q176" s="3">
        <v>13.747222222222222</v>
      </c>
      <c r="R176" s="3">
        <f>SUM(Table2[[#This Row],[Qualified Activities Professional Hours]:[Other Activities Professional Hours]])/Table2[[#This Row],[MDS Census]]</f>
        <v>0.16178985369561086</v>
      </c>
      <c r="S176" s="3">
        <v>6.4305555555555554</v>
      </c>
      <c r="T176" s="3">
        <v>5.875</v>
      </c>
      <c r="U176" s="3">
        <v>0</v>
      </c>
      <c r="V176" s="3">
        <f>SUM(Table2[[#This Row],[Occupational Therapist Hours]:[OT Aide Hours]])/Table2[[#This Row],[MDS Census]]</f>
        <v>0.10521565646969409</v>
      </c>
      <c r="W176" s="3">
        <v>10.561111111111112</v>
      </c>
      <c r="X176" s="3">
        <v>12.147222222222222</v>
      </c>
      <c r="Y176" s="3">
        <v>0</v>
      </c>
      <c r="Z176" s="3">
        <f>SUM(Table2[[#This Row],[Physical Therapist (PT) Hours]:[PT Aide Hours]])/Table2[[#This Row],[MDS Census]]</f>
        <v>0.1941620748622459</v>
      </c>
      <c r="AA176" s="3">
        <v>0</v>
      </c>
      <c r="AB176" s="3">
        <v>0</v>
      </c>
      <c r="AC176" s="3">
        <v>0</v>
      </c>
      <c r="AD176" s="3">
        <v>0</v>
      </c>
      <c r="AE176" s="3">
        <v>0</v>
      </c>
      <c r="AF176" s="3">
        <v>0</v>
      </c>
      <c r="AG176" s="3">
        <v>0</v>
      </c>
      <c r="AH176" s="1" t="s">
        <v>174</v>
      </c>
      <c r="AI176" s="17">
        <v>3</v>
      </c>
      <c r="AJ176" s="1"/>
    </row>
    <row r="177" spans="1:36" x14ac:dyDescent="0.2">
      <c r="A177" s="1" t="s">
        <v>681</v>
      </c>
      <c r="B177" s="1" t="s">
        <v>871</v>
      </c>
      <c r="C177" s="1" t="s">
        <v>1550</v>
      </c>
      <c r="D177" s="1" t="s">
        <v>1734</v>
      </c>
      <c r="E177" s="3">
        <v>108.03333333333333</v>
      </c>
      <c r="F177" s="3">
        <v>5.1555555555555559</v>
      </c>
      <c r="G177" s="3">
        <v>1.0444444444444445</v>
      </c>
      <c r="H177" s="3">
        <v>0.4</v>
      </c>
      <c r="I177" s="3">
        <v>4.0055555555555555</v>
      </c>
      <c r="J177" s="3">
        <v>0</v>
      </c>
      <c r="K177" s="3">
        <v>9.4833333333333325</v>
      </c>
      <c r="L177" s="3">
        <v>5.2776666666666658</v>
      </c>
      <c r="M177" s="3">
        <v>12.427777777777777</v>
      </c>
      <c r="N177" s="3">
        <v>5.6472222222222221</v>
      </c>
      <c r="O177" s="3">
        <f>SUM(Table2[[#This Row],[Qualified Social Work Staff Hours]:[Other Social Work Staff Hours]])/Table2[[#This Row],[MDS Census]]</f>
        <v>0.16730947238506633</v>
      </c>
      <c r="P177" s="3">
        <v>0</v>
      </c>
      <c r="Q177" s="3">
        <v>24.375</v>
      </c>
      <c r="R177" s="3">
        <f>SUM(Table2[[#This Row],[Qualified Activities Professional Hours]:[Other Activities Professional Hours]])/Table2[[#This Row],[MDS Census]]</f>
        <v>0.22562480715828448</v>
      </c>
      <c r="S177" s="3">
        <v>5.6354444444444436</v>
      </c>
      <c r="T177" s="3">
        <v>10.238333333333333</v>
      </c>
      <c r="U177" s="3">
        <v>0</v>
      </c>
      <c r="V177" s="3">
        <f>SUM(Table2[[#This Row],[Occupational Therapist Hours]:[OT Aide Hours]])/Table2[[#This Row],[MDS Census]]</f>
        <v>0.14693407384552093</v>
      </c>
      <c r="W177" s="3">
        <v>5.5077777777777772</v>
      </c>
      <c r="X177" s="3">
        <v>10.356111111111115</v>
      </c>
      <c r="Y177" s="3">
        <v>0</v>
      </c>
      <c r="Z177" s="3">
        <f>SUM(Table2[[#This Row],[Physical Therapist (PT) Hours]:[PT Aide Hours]])/Table2[[#This Row],[MDS Census]]</f>
        <v>0.14684253831122085</v>
      </c>
      <c r="AA177" s="3">
        <v>0</v>
      </c>
      <c r="AB177" s="3">
        <v>0</v>
      </c>
      <c r="AC177" s="3">
        <v>0</v>
      </c>
      <c r="AD177" s="3">
        <v>0</v>
      </c>
      <c r="AE177" s="3">
        <v>0</v>
      </c>
      <c r="AF177" s="3">
        <v>0</v>
      </c>
      <c r="AG177" s="3">
        <v>0</v>
      </c>
      <c r="AH177" s="1" t="s">
        <v>175</v>
      </c>
      <c r="AI177" s="17">
        <v>3</v>
      </c>
      <c r="AJ177" s="1"/>
    </row>
    <row r="178" spans="1:36" x14ac:dyDescent="0.2">
      <c r="A178" s="1" t="s">
        <v>681</v>
      </c>
      <c r="B178" s="1" t="s">
        <v>872</v>
      </c>
      <c r="C178" s="1" t="s">
        <v>1377</v>
      </c>
      <c r="D178" s="1" t="s">
        <v>1726</v>
      </c>
      <c r="E178" s="3">
        <v>97.888888888888886</v>
      </c>
      <c r="F178" s="3">
        <v>5.0666666666666664</v>
      </c>
      <c r="G178" s="3">
        <v>0.43333333333333335</v>
      </c>
      <c r="H178" s="3">
        <v>0.46111111111111114</v>
      </c>
      <c r="I178" s="3">
        <v>5.6630000000000003</v>
      </c>
      <c r="J178" s="3">
        <v>0</v>
      </c>
      <c r="K178" s="3">
        <v>0</v>
      </c>
      <c r="L178" s="3">
        <v>9.2293333333333312</v>
      </c>
      <c r="M178" s="3">
        <v>11.2</v>
      </c>
      <c r="N178" s="3">
        <v>0</v>
      </c>
      <c r="O178" s="3">
        <f>SUM(Table2[[#This Row],[Qualified Social Work Staff Hours]:[Other Social Work Staff Hours]])/Table2[[#This Row],[MDS Census]]</f>
        <v>0.11441543700340522</v>
      </c>
      <c r="P178" s="3">
        <v>10.222222222222221</v>
      </c>
      <c r="Q178" s="3">
        <v>20.441666666666666</v>
      </c>
      <c r="R178" s="3">
        <f>SUM(Table2[[#This Row],[Qualified Activities Professional Hours]:[Other Activities Professional Hours]])/Table2[[#This Row],[MDS Census]]</f>
        <v>0.31325198637911467</v>
      </c>
      <c r="S178" s="3">
        <v>2.1491111111111114</v>
      </c>
      <c r="T178" s="3">
        <v>15.034222222222221</v>
      </c>
      <c r="U178" s="3">
        <v>0</v>
      </c>
      <c r="V178" s="3">
        <f>SUM(Table2[[#This Row],[Occupational Therapist Hours]:[OT Aide Hours]])/Table2[[#This Row],[MDS Census]]</f>
        <v>0.17553916004540296</v>
      </c>
      <c r="W178" s="3">
        <v>5.2231111111111117</v>
      </c>
      <c r="X178" s="3">
        <v>7.6367777777777768</v>
      </c>
      <c r="Y178" s="3">
        <v>0</v>
      </c>
      <c r="Z178" s="3">
        <f>SUM(Table2[[#This Row],[Physical Therapist (PT) Hours]:[PT Aide Hours]])/Table2[[#This Row],[MDS Census]]</f>
        <v>0.131372304199773</v>
      </c>
      <c r="AA178" s="3">
        <v>0</v>
      </c>
      <c r="AB178" s="3">
        <v>0</v>
      </c>
      <c r="AC178" s="3">
        <v>0</v>
      </c>
      <c r="AD178" s="3">
        <v>0</v>
      </c>
      <c r="AE178" s="3">
        <v>0</v>
      </c>
      <c r="AF178" s="3">
        <v>0</v>
      </c>
      <c r="AG178" s="3">
        <v>0</v>
      </c>
      <c r="AH178" s="1" t="s">
        <v>176</v>
      </c>
      <c r="AI178" s="17">
        <v>3</v>
      </c>
      <c r="AJ178" s="1"/>
    </row>
    <row r="179" spans="1:36" x14ac:dyDescent="0.2">
      <c r="A179" s="1" t="s">
        <v>681</v>
      </c>
      <c r="B179" s="1" t="s">
        <v>873</v>
      </c>
      <c r="C179" s="1" t="s">
        <v>1446</v>
      </c>
      <c r="D179" s="1" t="s">
        <v>1742</v>
      </c>
      <c r="E179" s="3">
        <v>100.26666666666667</v>
      </c>
      <c r="F179" s="3">
        <v>0</v>
      </c>
      <c r="G179" s="3">
        <v>0.28333333333333333</v>
      </c>
      <c r="H179" s="3">
        <v>0.70788888888888912</v>
      </c>
      <c r="I179" s="3">
        <v>5.6</v>
      </c>
      <c r="J179" s="3">
        <v>0</v>
      </c>
      <c r="K179" s="3">
        <v>0</v>
      </c>
      <c r="L179" s="3">
        <v>10.109555555555557</v>
      </c>
      <c r="M179" s="3">
        <v>0</v>
      </c>
      <c r="N179" s="3">
        <v>0</v>
      </c>
      <c r="O179" s="3">
        <f>SUM(Table2[[#This Row],[Qualified Social Work Staff Hours]:[Other Social Work Staff Hours]])/Table2[[#This Row],[MDS Census]]</f>
        <v>0</v>
      </c>
      <c r="P179" s="3">
        <v>0</v>
      </c>
      <c r="Q179" s="3">
        <v>0</v>
      </c>
      <c r="R179" s="3">
        <f>SUM(Table2[[#This Row],[Qualified Activities Professional Hours]:[Other Activities Professional Hours]])/Table2[[#This Row],[MDS Census]]</f>
        <v>0</v>
      </c>
      <c r="S179" s="3">
        <v>5.7142222222222232</v>
      </c>
      <c r="T179" s="3">
        <v>4.3208888888888879</v>
      </c>
      <c r="U179" s="3">
        <v>0</v>
      </c>
      <c r="V179" s="3">
        <f>SUM(Table2[[#This Row],[Occupational Therapist Hours]:[OT Aide Hours]])/Table2[[#This Row],[MDS Census]]</f>
        <v>0.10008421985815602</v>
      </c>
      <c r="W179" s="3">
        <v>5.2954444444444446</v>
      </c>
      <c r="X179" s="3">
        <v>9.8353333333333328</v>
      </c>
      <c r="Y179" s="3">
        <v>0</v>
      </c>
      <c r="Z179" s="3">
        <f>SUM(Table2[[#This Row],[Physical Therapist (PT) Hours]:[PT Aide Hours]])/Table2[[#This Row],[MDS Census]]</f>
        <v>0.1509053634751773</v>
      </c>
      <c r="AA179" s="3">
        <v>0</v>
      </c>
      <c r="AB179" s="3">
        <v>0</v>
      </c>
      <c r="AC179" s="3">
        <v>0</v>
      </c>
      <c r="AD179" s="3">
        <v>0</v>
      </c>
      <c r="AE179" s="3">
        <v>0</v>
      </c>
      <c r="AF179" s="3">
        <v>0</v>
      </c>
      <c r="AG179" s="3">
        <v>0</v>
      </c>
      <c r="AH179" s="1" t="s">
        <v>177</v>
      </c>
      <c r="AI179" s="17">
        <v>3</v>
      </c>
      <c r="AJ179" s="1"/>
    </row>
    <row r="180" spans="1:36" x14ac:dyDescent="0.2">
      <c r="A180" s="1" t="s">
        <v>681</v>
      </c>
      <c r="B180" s="1" t="s">
        <v>874</v>
      </c>
      <c r="C180" s="1" t="s">
        <v>1551</v>
      </c>
      <c r="D180" s="1" t="s">
        <v>1709</v>
      </c>
      <c r="E180" s="3">
        <v>144.1888888888889</v>
      </c>
      <c r="F180" s="3">
        <v>6.5777777777777775</v>
      </c>
      <c r="G180" s="3">
        <v>0.31222222222222229</v>
      </c>
      <c r="H180" s="3">
        <v>7.0000000000000007E-2</v>
      </c>
      <c r="I180" s="3">
        <v>5.3105555555555544</v>
      </c>
      <c r="J180" s="3">
        <v>0</v>
      </c>
      <c r="K180" s="3">
        <v>0</v>
      </c>
      <c r="L180" s="3">
        <v>9.4289999999999985</v>
      </c>
      <c r="M180" s="3">
        <v>5.2444444444444445</v>
      </c>
      <c r="N180" s="3">
        <v>5.7652222222222234</v>
      </c>
      <c r="O180" s="3">
        <f>SUM(Table2[[#This Row],[Qualified Social Work Staff Hours]:[Other Social Work Staff Hours]])/Table2[[#This Row],[MDS Census]]</f>
        <v>7.6355860368343992E-2</v>
      </c>
      <c r="P180" s="3">
        <v>5.1600000000000019</v>
      </c>
      <c r="Q180" s="3">
        <v>10.563444444444439</v>
      </c>
      <c r="R180" s="3">
        <f>SUM(Table2[[#This Row],[Qualified Activities Professional Hours]:[Other Activities Professional Hours]])/Table2[[#This Row],[MDS Census]]</f>
        <v>0.10904754565770206</v>
      </c>
      <c r="S180" s="3">
        <v>10.128111111111114</v>
      </c>
      <c r="T180" s="3">
        <v>5.453444444444445</v>
      </c>
      <c r="U180" s="3">
        <v>0</v>
      </c>
      <c r="V180" s="3">
        <f>SUM(Table2[[#This Row],[Occupational Therapist Hours]:[OT Aide Hours]])/Table2[[#This Row],[MDS Census]]</f>
        <v>0.10806349695615321</v>
      </c>
      <c r="W180" s="3">
        <v>8.2350000000000012</v>
      </c>
      <c r="X180" s="3">
        <v>9.8864444444444448</v>
      </c>
      <c r="Y180" s="3">
        <v>0</v>
      </c>
      <c r="Z180" s="3">
        <f>SUM(Table2[[#This Row],[Physical Therapist (PT) Hours]:[PT Aide Hours]])/Table2[[#This Row],[MDS Census]]</f>
        <v>0.12567850812976805</v>
      </c>
      <c r="AA180" s="3">
        <v>0.16666666666666666</v>
      </c>
      <c r="AB180" s="3">
        <v>0</v>
      </c>
      <c r="AC180" s="3">
        <v>0</v>
      </c>
      <c r="AD180" s="3">
        <v>0</v>
      </c>
      <c r="AE180" s="3">
        <v>0</v>
      </c>
      <c r="AF180" s="3">
        <v>1.5313333333333337</v>
      </c>
      <c r="AG180" s="3">
        <v>0</v>
      </c>
      <c r="AH180" s="1" t="s">
        <v>178</v>
      </c>
      <c r="AI180" s="17">
        <v>3</v>
      </c>
      <c r="AJ180" s="1"/>
    </row>
    <row r="181" spans="1:36" x14ac:dyDescent="0.2">
      <c r="A181" s="1" t="s">
        <v>681</v>
      </c>
      <c r="B181" s="1" t="s">
        <v>875</v>
      </c>
      <c r="C181" s="1" t="s">
        <v>1552</v>
      </c>
      <c r="D181" s="1" t="s">
        <v>1708</v>
      </c>
      <c r="E181" s="3">
        <v>58.944444444444443</v>
      </c>
      <c r="F181" s="3">
        <v>5.5111111111111111</v>
      </c>
      <c r="G181" s="3">
        <v>0</v>
      </c>
      <c r="H181" s="3">
        <v>0</v>
      </c>
      <c r="I181" s="3">
        <v>5.6</v>
      </c>
      <c r="J181" s="3">
        <v>0</v>
      </c>
      <c r="K181" s="3">
        <v>0</v>
      </c>
      <c r="L181" s="3">
        <v>4.5373333333333346</v>
      </c>
      <c r="M181" s="3">
        <v>5.333333333333333</v>
      </c>
      <c r="N181" s="3">
        <v>0</v>
      </c>
      <c r="O181" s="3">
        <f>SUM(Table2[[#This Row],[Qualified Social Work Staff Hours]:[Other Social Work Staff Hours]])/Table2[[#This Row],[MDS Census]]</f>
        <v>9.0480678605089529E-2</v>
      </c>
      <c r="P181" s="3">
        <v>10.352777777777778</v>
      </c>
      <c r="Q181" s="3">
        <v>12.780555555555555</v>
      </c>
      <c r="R181" s="3">
        <f>SUM(Table2[[#This Row],[Qualified Activities Professional Hours]:[Other Activities Professional Hours]])/Table2[[#This Row],[MDS Census]]</f>
        <v>0.39245994344957585</v>
      </c>
      <c r="S181" s="3">
        <v>7.7626666666666679</v>
      </c>
      <c r="T181" s="3">
        <v>7.6211111111111105</v>
      </c>
      <c r="U181" s="3">
        <v>0</v>
      </c>
      <c r="V181" s="3">
        <f>SUM(Table2[[#This Row],[Occupational Therapist Hours]:[OT Aide Hours]])/Table2[[#This Row],[MDS Census]]</f>
        <v>0.2609877474081056</v>
      </c>
      <c r="W181" s="3">
        <v>4.0301111111111094</v>
      </c>
      <c r="X181" s="3">
        <v>7.7187777777777775</v>
      </c>
      <c r="Y181" s="3">
        <v>3.9057777777777769</v>
      </c>
      <c r="Z181" s="3">
        <f>SUM(Table2[[#This Row],[Physical Therapist (PT) Hours]:[PT Aide Hours]])/Table2[[#This Row],[MDS Census]]</f>
        <v>0.26558341187558904</v>
      </c>
      <c r="AA181" s="3">
        <v>0</v>
      </c>
      <c r="AB181" s="3">
        <v>0</v>
      </c>
      <c r="AC181" s="3">
        <v>0</v>
      </c>
      <c r="AD181" s="3">
        <v>0</v>
      </c>
      <c r="AE181" s="3">
        <v>0</v>
      </c>
      <c r="AF181" s="3">
        <v>0</v>
      </c>
      <c r="AG181" s="3">
        <v>0</v>
      </c>
      <c r="AH181" s="1" t="s">
        <v>179</v>
      </c>
      <c r="AI181" s="17">
        <v>3</v>
      </c>
      <c r="AJ181" s="1"/>
    </row>
    <row r="182" spans="1:36" x14ac:dyDescent="0.2">
      <c r="A182" s="1" t="s">
        <v>681</v>
      </c>
      <c r="B182" s="1" t="s">
        <v>876</v>
      </c>
      <c r="C182" s="1" t="s">
        <v>1396</v>
      </c>
      <c r="D182" s="1" t="s">
        <v>1689</v>
      </c>
      <c r="E182" s="3">
        <v>78.066666666666663</v>
      </c>
      <c r="F182" s="3">
        <v>5.0666666666666664</v>
      </c>
      <c r="G182" s="3">
        <v>1.8472222222222223</v>
      </c>
      <c r="H182" s="3">
        <v>0</v>
      </c>
      <c r="I182" s="3">
        <v>5.9555555555555557</v>
      </c>
      <c r="J182" s="3">
        <v>0</v>
      </c>
      <c r="K182" s="3">
        <v>0</v>
      </c>
      <c r="L182" s="3">
        <v>9.8015555555555558</v>
      </c>
      <c r="M182" s="3">
        <v>0</v>
      </c>
      <c r="N182" s="3">
        <v>10.605555555555556</v>
      </c>
      <c r="O182" s="3">
        <f>SUM(Table2[[#This Row],[Qualified Social Work Staff Hours]:[Other Social Work Staff Hours]])/Table2[[#This Row],[MDS Census]]</f>
        <v>0.13585254768004557</v>
      </c>
      <c r="P182" s="3">
        <v>14.816666666666666</v>
      </c>
      <c r="Q182" s="3">
        <v>14.752777777777778</v>
      </c>
      <c r="R182" s="3">
        <f>SUM(Table2[[#This Row],[Qualified Activities Professional Hours]:[Other Activities Professional Hours]])/Table2[[#This Row],[MDS Census]]</f>
        <v>0.37877170509536007</v>
      </c>
      <c r="S182" s="3">
        <v>6.3351111111111083</v>
      </c>
      <c r="T182" s="3">
        <v>17.817</v>
      </c>
      <c r="U182" s="3">
        <v>1.1111111111111112E-2</v>
      </c>
      <c r="V182" s="3">
        <f>SUM(Table2[[#This Row],[Occupational Therapist Hours]:[OT Aide Hours]])/Table2[[#This Row],[MDS Census]]</f>
        <v>0.30952035297466551</v>
      </c>
      <c r="W182" s="3">
        <v>4.5672222222222221</v>
      </c>
      <c r="X182" s="3">
        <v>25.46766666666667</v>
      </c>
      <c r="Y182" s="3">
        <v>4.7478888888888866</v>
      </c>
      <c r="Z182" s="3">
        <f>SUM(Table2[[#This Row],[Physical Therapist (PT) Hours]:[PT Aide Hours]])/Table2[[#This Row],[MDS Census]]</f>
        <v>0.44555223455735843</v>
      </c>
      <c r="AA182" s="3">
        <v>0</v>
      </c>
      <c r="AB182" s="3">
        <v>0</v>
      </c>
      <c r="AC182" s="3">
        <v>0</v>
      </c>
      <c r="AD182" s="3">
        <v>0</v>
      </c>
      <c r="AE182" s="3">
        <v>0</v>
      </c>
      <c r="AF182" s="3">
        <v>0</v>
      </c>
      <c r="AG182" s="3">
        <v>0</v>
      </c>
      <c r="AH182" s="1" t="s">
        <v>180</v>
      </c>
      <c r="AI182" s="17">
        <v>3</v>
      </c>
      <c r="AJ182" s="1"/>
    </row>
    <row r="183" spans="1:36" x14ac:dyDescent="0.2">
      <c r="A183" s="1" t="s">
        <v>681</v>
      </c>
      <c r="B183" s="1" t="s">
        <v>877</v>
      </c>
      <c r="C183" s="1" t="s">
        <v>1553</v>
      </c>
      <c r="D183" s="1" t="s">
        <v>1746</v>
      </c>
      <c r="E183" s="3">
        <v>102.15555555555555</v>
      </c>
      <c r="F183" s="3">
        <v>5.7055555555555557</v>
      </c>
      <c r="G183" s="3">
        <v>0.8</v>
      </c>
      <c r="H183" s="3">
        <v>0.37777777777777777</v>
      </c>
      <c r="I183" s="3">
        <v>1.4666666666666666</v>
      </c>
      <c r="J183" s="3">
        <v>0</v>
      </c>
      <c r="K183" s="3">
        <v>0</v>
      </c>
      <c r="L183" s="3">
        <v>5.3627777777777776</v>
      </c>
      <c r="M183" s="3">
        <v>9.0666666666666664</v>
      </c>
      <c r="N183" s="3">
        <v>1.4222222222222223</v>
      </c>
      <c r="O183" s="3">
        <f>SUM(Table2[[#This Row],[Qualified Social Work Staff Hours]:[Other Social Work Staff Hours]])/Table2[[#This Row],[MDS Census]]</f>
        <v>0.10267565803785078</v>
      </c>
      <c r="P183" s="3">
        <v>3.0944444444444446</v>
      </c>
      <c r="Q183" s="3">
        <v>20.488888888888887</v>
      </c>
      <c r="R183" s="3">
        <f>SUM(Table2[[#This Row],[Qualified Activities Professional Hours]:[Other Activities Professional Hours]])/Table2[[#This Row],[MDS Census]]</f>
        <v>0.23085708070480748</v>
      </c>
      <c r="S183" s="3">
        <v>4.3764444444444424</v>
      </c>
      <c r="T183" s="3">
        <v>8.5773333333333319</v>
      </c>
      <c r="U183" s="3">
        <v>0</v>
      </c>
      <c r="V183" s="3">
        <f>SUM(Table2[[#This Row],[Occupational Therapist Hours]:[OT Aide Hours]])/Table2[[#This Row],[MDS Census]]</f>
        <v>0.12680443767674568</v>
      </c>
      <c r="W183" s="3">
        <v>3.3834444444444443</v>
      </c>
      <c r="X183" s="3">
        <v>10.51988888888889</v>
      </c>
      <c r="Y183" s="3">
        <v>1.7055555555555555</v>
      </c>
      <c r="Z183" s="3">
        <f>SUM(Table2[[#This Row],[Physical Therapist (PT) Hours]:[PT Aide Hours]])/Table2[[#This Row],[MDS Census]]</f>
        <v>0.15279530128344573</v>
      </c>
      <c r="AA183" s="3">
        <v>0</v>
      </c>
      <c r="AB183" s="3">
        <v>0</v>
      </c>
      <c r="AC183" s="3">
        <v>0</v>
      </c>
      <c r="AD183" s="3">
        <v>0</v>
      </c>
      <c r="AE183" s="3">
        <v>0</v>
      </c>
      <c r="AF183" s="3">
        <v>0</v>
      </c>
      <c r="AG183" s="3">
        <v>0</v>
      </c>
      <c r="AH183" s="1" t="s">
        <v>181</v>
      </c>
      <c r="AI183" s="17">
        <v>3</v>
      </c>
      <c r="AJ183" s="1"/>
    </row>
    <row r="184" spans="1:36" x14ac:dyDescent="0.2">
      <c r="A184" s="1" t="s">
        <v>681</v>
      </c>
      <c r="B184" s="1" t="s">
        <v>878</v>
      </c>
      <c r="C184" s="1" t="s">
        <v>1554</v>
      </c>
      <c r="D184" s="1" t="s">
        <v>1688</v>
      </c>
      <c r="E184" s="3">
        <v>129.62222222222223</v>
      </c>
      <c r="F184" s="3">
        <v>5.6888888888888891</v>
      </c>
      <c r="G184" s="3">
        <v>0.18611111111111112</v>
      </c>
      <c r="H184" s="3">
        <v>0.96499999999999964</v>
      </c>
      <c r="I184" s="3">
        <v>5.1555555555555559</v>
      </c>
      <c r="J184" s="3">
        <v>0</v>
      </c>
      <c r="K184" s="3">
        <v>0</v>
      </c>
      <c r="L184" s="3">
        <v>3.5105555555555554</v>
      </c>
      <c r="M184" s="3">
        <v>15.822222222222223</v>
      </c>
      <c r="N184" s="3">
        <v>0</v>
      </c>
      <c r="O184" s="3">
        <f>SUM(Table2[[#This Row],[Qualified Social Work Staff Hours]:[Other Social Work Staff Hours]])/Table2[[#This Row],[MDS Census]]</f>
        <v>0.12206411794959711</v>
      </c>
      <c r="P184" s="3">
        <v>21.8</v>
      </c>
      <c r="Q184" s="3">
        <v>5.572222222222222</v>
      </c>
      <c r="R184" s="3">
        <f>SUM(Table2[[#This Row],[Qualified Activities Professional Hours]:[Other Activities Professional Hours]])/Table2[[#This Row],[MDS Census]]</f>
        <v>0.21116920966912395</v>
      </c>
      <c r="S184" s="3">
        <v>12.768777777777773</v>
      </c>
      <c r="T184" s="3">
        <v>8.4643333333333342</v>
      </c>
      <c r="U184" s="3">
        <v>0</v>
      </c>
      <c r="V184" s="3">
        <f>SUM(Table2[[#This Row],[Occupational Therapist Hours]:[OT Aide Hours]])/Table2[[#This Row],[MDS Census]]</f>
        <v>0.1638076461512086</v>
      </c>
      <c r="W184" s="3">
        <v>9.2541111111111078</v>
      </c>
      <c r="X184" s="3">
        <v>15.556222222222221</v>
      </c>
      <c r="Y184" s="3">
        <v>0</v>
      </c>
      <c r="Z184" s="3">
        <f>SUM(Table2[[#This Row],[Physical Therapist (PT) Hours]:[PT Aide Hours]])/Table2[[#This Row],[MDS Census]]</f>
        <v>0.19140493742499567</v>
      </c>
      <c r="AA184" s="3">
        <v>0</v>
      </c>
      <c r="AB184" s="3">
        <v>8.8888888888888892E-2</v>
      </c>
      <c r="AC184" s="3">
        <v>0</v>
      </c>
      <c r="AD184" s="3">
        <v>0</v>
      </c>
      <c r="AE184" s="3">
        <v>0</v>
      </c>
      <c r="AF184" s="3">
        <v>0</v>
      </c>
      <c r="AG184" s="3">
        <v>0</v>
      </c>
      <c r="AH184" s="1" t="s">
        <v>182</v>
      </c>
      <c r="AI184" s="17">
        <v>3</v>
      </c>
      <c r="AJ184" s="1"/>
    </row>
    <row r="185" spans="1:36" x14ac:dyDescent="0.2">
      <c r="A185" s="1" t="s">
        <v>681</v>
      </c>
      <c r="B185" s="1" t="s">
        <v>879</v>
      </c>
      <c r="C185" s="1" t="s">
        <v>1555</v>
      </c>
      <c r="D185" s="1" t="s">
        <v>1734</v>
      </c>
      <c r="E185" s="3">
        <v>93.533333333333331</v>
      </c>
      <c r="F185" s="3">
        <v>5.5354444444444448</v>
      </c>
      <c r="G185" s="3">
        <v>0</v>
      </c>
      <c r="H185" s="3">
        <v>0</v>
      </c>
      <c r="I185" s="3">
        <v>3.274888888888889</v>
      </c>
      <c r="J185" s="3">
        <v>0</v>
      </c>
      <c r="K185" s="3">
        <v>0</v>
      </c>
      <c r="L185" s="3">
        <v>4.8697777777777764</v>
      </c>
      <c r="M185" s="3">
        <v>4.9968888888888889</v>
      </c>
      <c r="N185" s="3">
        <v>0</v>
      </c>
      <c r="O185" s="3">
        <f>SUM(Table2[[#This Row],[Qualified Social Work Staff Hours]:[Other Social Work Staff Hours]])/Table2[[#This Row],[MDS Census]]</f>
        <v>5.3423616060822049E-2</v>
      </c>
      <c r="P185" s="3">
        <v>5.3712222222222223</v>
      </c>
      <c r="Q185" s="3">
        <v>6.6601111111111111</v>
      </c>
      <c r="R185" s="3">
        <f>SUM(Table2[[#This Row],[Qualified Activities Professional Hours]:[Other Activities Professional Hours]])/Table2[[#This Row],[MDS Census]]</f>
        <v>0.12863150392017106</v>
      </c>
      <c r="S185" s="3">
        <v>9.2746666666666648</v>
      </c>
      <c r="T185" s="3">
        <v>14.855666666666671</v>
      </c>
      <c r="U185" s="3">
        <v>0</v>
      </c>
      <c r="V185" s="3">
        <f>SUM(Table2[[#This Row],[Occupational Therapist Hours]:[OT Aide Hours]])/Table2[[#This Row],[MDS Census]]</f>
        <v>0.25798645759087674</v>
      </c>
      <c r="W185" s="3">
        <v>5.4772222222222213</v>
      </c>
      <c r="X185" s="3">
        <v>10.709777777777777</v>
      </c>
      <c r="Y185" s="3">
        <v>0</v>
      </c>
      <c r="Z185" s="3">
        <f>SUM(Table2[[#This Row],[Physical Therapist (PT) Hours]:[PT Aide Hours]])/Table2[[#This Row],[MDS Census]]</f>
        <v>0.17306129722024233</v>
      </c>
      <c r="AA185" s="3">
        <v>0</v>
      </c>
      <c r="AB185" s="3">
        <v>0</v>
      </c>
      <c r="AC185" s="3">
        <v>0</v>
      </c>
      <c r="AD185" s="3">
        <v>0</v>
      </c>
      <c r="AE185" s="3">
        <v>0</v>
      </c>
      <c r="AF185" s="3">
        <v>0</v>
      </c>
      <c r="AG185" s="3">
        <v>0</v>
      </c>
      <c r="AH185" s="1" t="s">
        <v>183</v>
      </c>
      <c r="AI185" s="17">
        <v>3</v>
      </c>
      <c r="AJ185" s="1"/>
    </row>
    <row r="186" spans="1:36" x14ac:dyDescent="0.2">
      <c r="A186" s="1" t="s">
        <v>681</v>
      </c>
      <c r="B186" s="1" t="s">
        <v>880</v>
      </c>
      <c r="C186" s="1" t="s">
        <v>1456</v>
      </c>
      <c r="D186" s="1" t="s">
        <v>1731</v>
      </c>
      <c r="E186" s="3">
        <v>170.95555555555555</v>
      </c>
      <c r="F186" s="3">
        <v>51.136111111111113</v>
      </c>
      <c r="G186" s="3">
        <v>0.62222222222222223</v>
      </c>
      <c r="H186" s="3">
        <v>0</v>
      </c>
      <c r="I186" s="3">
        <v>2.0861111111111112</v>
      </c>
      <c r="J186" s="3">
        <v>0</v>
      </c>
      <c r="K186" s="3">
        <v>0</v>
      </c>
      <c r="L186" s="3">
        <v>3.3433333333333337</v>
      </c>
      <c r="M186" s="3">
        <v>18.761111111111113</v>
      </c>
      <c r="N186" s="3">
        <v>0</v>
      </c>
      <c r="O186" s="3">
        <f>SUM(Table2[[#This Row],[Qualified Social Work Staff Hours]:[Other Social Work Staff Hours]])/Table2[[#This Row],[MDS Census]]</f>
        <v>0.10974262316391527</v>
      </c>
      <c r="P186" s="3">
        <v>0</v>
      </c>
      <c r="Q186" s="3">
        <v>38.716666666666669</v>
      </c>
      <c r="R186" s="3">
        <f>SUM(Table2[[#This Row],[Qualified Activities Professional Hours]:[Other Activities Professional Hours]])/Table2[[#This Row],[MDS Census]]</f>
        <v>0.22647211750942417</v>
      </c>
      <c r="S186" s="3">
        <v>5.8043333333333322</v>
      </c>
      <c r="T186" s="3">
        <v>9.8016666666666694</v>
      </c>
      <c r="U186" s="3">
        <v>0</v>
      </c>
      <c r="V186" s="3">
        <f>SUM(Table2[[#This Row],[Occupational Therapist Hours]:[OT Aide Hours]])/Table2[[#This Row],[MDS Census]]</f>
        <v>9.1286884180423772E-2</v>
      </c>
      <c r="W186" s="3">
        <v>10.386888888888892</v>
      </c>
      <c r="X186" s="3">
        <v>11.213333333333331</v>
      </c>
      <c r="Y186" s="3">
        <v>0</v>
      </c>
      <c r="Z186" s="3">
        <f>SUM(Table2[[#This Row],[Physical Therapist (PT) Hours]:[PT Aide Hours]])/Table2[[#This Row],[MDS Census]]</f>
        <v>0.12634992850643442</v>
      </c>
      <c r="AA186" s="3">
        <v>0</v>
      </c>
      <c r="AB186" s="3">
        <v>0</v>
      </c>
      <c r="AC186" s="3">
        <v>0</v>
      </c>
      <c r="AD186" s="3">
        <v>0</v>
      </c>
      <c r="AE186" s="3">
        <v>0</v>
      </c>
      <c r="AF186" s="3">
        <v>0</v>
      </c>
      <c r="AG186" s="3">
        <v>0</v>
      </c>
      <c r="AH186" s="1" t="s">
        <v>184</v>
      </c>
      <c r="AI186" s="17">
        <v>3</v>
      </c>
      <c r="AJ186" s="1"/>
    </row>
    <row r="187" spans="1:36" x14ac:dyDescent="0.2">
      <c r="A187" s="1" t="s">
        <v>681</v>
      </c>
      <c r="B187" s="1" t="s">
        <v>881</v>
      </c>
      <c r="C187" s="1" t="s">
        <v>1556</v>
      </c>
      <c r="D187" s="1" t="s">
        <v>1708</v>
      </c>
      <c r="E187" s="3">
        <v>63.244444444444447</v>
      </c>
      <c r="F187" s="3">
        <v>5.5111111111111111</v>
      </c>
      <c r="G187" s="3">
        <v>0</v>
      </c>
      <c r="H187" s="3">
        <v>0</v>
      </c>
      <c r="I187" s="3">
        <v>5.4858888888888888</v>
      </c>
      <c r="J187" s="3">
        <v>0</v>
      </c>
      <c r="K187" s="3">
        <v>0</v>
      </c>
      <c r="L187" s="3">
        <v>0.86466666666666658</v>
      </c>
      <c r="M187" s="3">
        <v>5.2444444444444445</v>
      </c>
      <c r="N187" s="3">
        <v>0</v>
      </c>
      <c r="O187" s="3">
        <f>SUM(Table2[[#This Row],[Qualified Social Work Staff Hours]:[Other Social Work Staff Hours]])/Table2[[#This Row],[MDS Census]]</f>
        <v>8.2923401264933236E-2</v>
      </c>
      <c r="P187" s="3">
        <v>0</v>
      </c>
      <c r="Q187" s="3">
        <v>11.330555555555556</v>
      </c>
      <c r="R187" s="3">
        <f>SUM(Table2[[#This Row],[Qualified Activities Professional Hours]:[Other Activities Professional Hours]])/Table2[[#This Row],[MDS Census]]</f>
        <v>0.17915495432185524</v>
      </c>
      <c r="S187" s="3">
        <v>0.70044444444444454</v>
      </c>
      <c r="T187" s="3">
        <v>5.3305555555555557</v>
      </c>
      <c r="U187" s="3">
        <v>0</v>
      </c>
      <c r="V187" s="3">
        <f>SUM(Table2[[#This Row],[Occupational Therapist Hours]:[OT Aide Hours]])/Table2[[#This Row],[MDS Census]]</f>
        <v>9.5360154602951511E-2</v>
      </c>
      <c r="W187" s="3">
        <v>1.7402222222222226</v>
      </c>
      <c r="X187" s="3">
        <v>4.6555555555555559</v>
      </c>
      <c r="Y187" s="3">
        <v>0</v>
      </c>
      <c r="Z187" s="3">
        <f>SUM(Table2[[#This Row],[Physical Therapist (PT) Hours]:[PT Aide Hours]])/Table2[[#This Row],[MDS Census]]</f>
        <v>0.10112789880534084</v>
      </c>
      <c r="AA187" s="3">
        <v>0</v>
      </c>
      <c r="AB187" s="3">
        <v>0</v>
      </c>
      <c r="AC187" s="3">
        <v>0</v>
      </c>
      <c r="AD187" s="3">
        <v>0</v>
      </c>
      <c r="AE187" s="3">
        <v>0</v>
      </c>
      <c r="AF187" s="3">
        <v>0</v>
      </c>
      <c r="AG187" s="3">
        <v>0</v>
      </c>
      <c r="AH187" s="1" t="s">
        <v>185</v>
      </c>
      <c r="AI187" s="17">
        <v>3</v>
      </c>
      <c r="AJ187" s="1"/>
    </row>
    <row r="188" spans="1:36" x14ac:dyDescent="0.2">
      <c r="A188" s="1" t="s">
        <v>681</v>
      </c>
      <c r="B188" s="1" t="s">
        <v>882</v>
      </c>
      <c r="C188" s="1" t="s">
        <v>1557</v>
      </c>
      <c r="D188" s="1" t="s">
        <v>1701</v>
      </c>
      <c r="E188" s="3">
        <v>55.31111111111111</v>
      </c>
      <c r="F188" s="3">
        <v>4.665</v>
      </c>
      <c r="G188" s="3">
        <v>0.26111111111111113</v>
      </c>
      <c r="H188" s="3">
        <v>0</v>
      </c>
      <c r="I188" s="3">
        <v>2.9866666666666699</v>
      </c>
      <c r="J188" s="3">
        <v>0</v>
      </c>
      <c r="K188" s="3">
        <v>0</v>
      </c>
      <c r="L188" s="3">
        <v>2.5706666666666664</v>
      </c>
      <c r="M188" s="3">
        <v>1.9716666666666669</v>
      </c>
      <c r="N188" s="3">
        <v>0</v>
      </c>
      <c r="O188" s="3">
        <f>SUM(Table2[[#This Row],[Qualified Social Work Staff Hours]:[Other Social Work Staff Hours]])/Table2[[#This Row],[MDS Census]]</f>
        <v>3.5646846122940945E-2</v>
      </c>
      <c r="P188" s="3">
        <v>5.9110000000000005</v>
      </c>
      <c r="Q188" s="3">
        <v>10.752000000000001</v>
      </c>
      <c r="R188" s="3">
        <f>SUM(Table2[[#This Row],[Qualified Activities Professional Hours]:[Other Activities Professional Hours]])/Table2[[#This Row],[MDS Census]]</f>
        <v>0.30125954198473281</v>
      </c>
      <c r="S188" s="3">
        <v>5.3262222222222206</v>
      </c>
      <c r="T188" s="3">
        <v>2.8517777777777775</v>
      </c>
      <c r="U188" s="3">
        <v>0</v>
      </c>
      <c r="V188" s="3">
        <f>SUM(Table2[[#This Row],[Occupational Therapist Hours]:[OT Aide Hours]])/Table2[[#This Row],[MDS Census]]</f>
        <v>0.1478545600642828</v>
      </c>
      <c r="W188" s="3">
        <v>0</v>
      </c>
      <c r="X188" s="3">
        <v>3.4592222222222215</v>
      </c>
      <c r="Y188" s="3">
        <v>0</v>
      </c>
      <c r="Z188" s="3">
        <f>SUM(Table2[[#This Row],[Physical Therapist (PT) Hours]:[PT Aide Hours]])/Table2[[#This Row],[MDS Census]]</f>
        <v>6.2541181197267967E-2</v>
      </c>
      <c r="AA188" s="3">
        <v>0</v>
      </c>
      <c r="AB188" s="3">
        <v>0</v>
      </c>
      <c r="AC188" s="3">
        <v>0</v>
      </c>
      <c r="AD188" s="3">
        <v>0</v>
      </c>
      <c r="AE188" s="3">
        <v>2.2483333333333331</v>
      </c>
      <c r="AF188" s="3">
        <v>7.1781111111111091</v>
      </c>
      <c r="AG188" s="3">
        <v>0</v>
      </c>
      <c r="AH188" s="1" t="s">
        <v>186</v>
      </c>
      <c r="AI188" s="17">
        <v>3</v>
      </c>
      <c r="AJ188" s="1"/>
    </row>
    <row r="189" spans="1:36" x14ac:dyDescent="0.2">
      <c r="A189" s="1" t="s">
        <v>681</v>
      </c>
      <c r="B189" s="1" t="s">
        <v>883</v>
      </c>
      <c r="C189" s="1" t="s">
        <v>1528</v>
      </c>
      <c r="D189" s="1" t="s">
        <v>1731</v>
      </c>
      <c r="E189" s="3">
        <v>46.988888888888887</v>
      </c>
      <c r="F189" s="3">
        <v>5.6</v>
      </c>
      <c r="G189" s="3">
        <v>0.49444444444444446</v>
      </c>
      <c r="H189" s="3">
        <v>0.32500000000000001</v>
      </c>
      <c r="I189" s="3">
        <v>2.3111111111111109</v>
      </c>
      <c r="J189" s="3">
        <v>0</v>
      </c>
      <c r="K189" s="3">
        <v>0</v>
      </c>
      <c r="L189" s="3">
        <v>2.6243333333333339</v>
      </c>
      <c r="M189" s="3">
        <v>3.8888888888888888</v>
      </c>
      <c r="N189" s="3">
        <v>4.4666666666666668</v>
      </c>
      <c r="O189" s="3">
        <f>SUM(Table2[[#This Row],[Qualified Social Work Staff Hours]:[Other Social Work Staff Hours]])/Table2[[#This Row],[MDS Census]]</f>
        <v>0.17781981555923387</v>
      </c>
      <c r="P189" s="3">
        <v>5.6888888888888891</v>
      </c>
      <c r="Q189" s="3">
        <v>10.467444444444446</v>
      </c>
      <c r="R189" s="3">
        <f>SUM(Table2[[#This Row],[Qualified Activities Professional Hours]:[Other Activities Professional Hours]])/Table2[[#This Row],[MDS Census]]</f>
        <v>0.34383305746039261</v>
      </c>
      <c r="S189" s="3">
        <v>2.3343333333333329</v>
      </c>
      <c r="T189" s="3">
        <v>0</v>
      </c>
      <c r="U189" s="3">
        <v>0</v>
      </c>
      <c r="V189" s="3">
        <f>SUM(Table2[[#This Row],[Occupational Therapist Hours]:[OT Aide Hours]])/Table2[[#This Row],[MDS Census]]</f>
        <v>4.9678410971860952E-2</v>
      </c>
      <c r="W189" s="3">
        <v>3.5131111111111113</v>
      </c>
      <c r="X189" s="3">
        <v>0</v>
      </c>
      <c r="Y189" s="3">
        <v>0</v>
      </c>
      <c r="Z189" s="3">
        <f>SUM(Table2[[#This Row],[Physical Therapist (PT) Hours]:[PT Aide Hours]])/Table2[[#This Row],[MDS Census]]</f>
        <v>7.4764719791912987E-2</v>
      </c>
      <c r="AA189" s="3">
        <v>0</v>
      </c>
      <c r="AB189" s="3">
        <v>0</v>
      </c>
      <c r="AC189" s="3">
        <v>0</v>
      </c>
      <c r="AD189" s="3">
        <v>0</v>
      </c>
      <c r="AE189" s="3">
        <v>0</v>
      </c>
      <c r="AF189" s="3">
        <v>0</v>
      </c>
      <c r="AG189" s="3">
        <v>0</v>
      </c>
      <c r="AH189" s="1" t="s">
        <v>187</v>
      </c>
      <c r="AI189" s="17">
        <v>3</v>
      </c>
      <c r="AJ189" s="1"/>
    </row>
    <row r="190" spans="1:36" x14ac:dyDescent="0.2">
      <c r="A190" s="1" t="s">
        <v>681</v>
      </c>
      <c r="B190" s="1" t="s">
        <v>884</v>
      </c>
      <c r="C190" s="1" t="s">
        <v>1558</v>
      </c>
      <c r="D190" s="1" t="s">
        <v>1723</v>
      </c>
      <c r="E190" s="3">
        <v>76.63333333333334</v>
      </c>
      <c r="F190" s="3">
        <v>5.1555555555555559</v>
      </c>
      <c r="G190" s="3">
        <v>0</v>
      </c>
      <c r="H190" s="3">
        <v>1.288888888888889</v>
      </c>
      <c r="I190" s="3">
        <v>4.0656666666666661</v>
      </c>
      <c r="J190" s="3">
        <v>0</v>
      </c>
      <c r="K190" s="3">
        <v>0</v>
      </c>
      <c r="L190" s="3">
        <v>2.4118888888888881</v>
      </c>
      <c r="M190" s="3">
        <v>11.022222222222222</v>
      </c>
      <c r="N190" s="3">
        <v>0</v>
      </c>
      <c r="O190" s="3">
        <f>SUM(Table2[[#This Row],[Qualified Social Work Staff Hours]:[Other Social Work Staff Hours]])/Table2[[#This Row],[MDS Census]]</f>
        <v>0.1438306510076845</v>
      </c>
      <c r="P190" s="3">
        <v>5.1555555555555559</v>
      </c>
      <c r="Q190" s="3">
        <v>15.70533333333333</v>
      </c>
      <c r="R190" s="3">
        <f>SUM(Table2[[#This Row],[Qualified Activities Professional Hours]:[Other Activities Professional Hours]])/Table2[[#This Row],[MDS Census]]</f>
        <v>0.27221690590111636</v>
      </c>
      <c r="S190" s="3">
        <v>10.444999999999999</v>
      </c>
      <c r="T190" s="3">
        <v>2.937444444444445</v>
      </c>
      <c r="U190" s="3">
        <v>0</v>
      </c>
      <c r="V190" s="3">
        <f>SUM(Table2[[#This Row],[Occupational Therapist Hours]:[OT Aide Hours]])/Table2[[#This Row],[MDS Census]]</f>
        <v>0.1746295490793098</v>
      </c>
      <c r="W190" s="3">
        <v>11.293888888888887</v>
      </c>
      <c r="X190" s="3">
        <v>10.909999999999997</v>
      </c>
      <c r="Y190" s="3">
        <v>0</v>
      </c>
      <c r="Z190" s="3">
        <f>SUM(Table2[[#This Row],[Physical Therapist (PT) Hours]:[PT Aide Hours]])/Table2[[#This Row],[MDS Census]]</f>
        <v>0.2897419167754095</v>
      </c>
      <c r="AA190" s="3">
        <v>0</v>
      </c>
      <c r="AB190" s="3">
        <v>0</v>
      </c>
      <c r="AC190" s="3">
        <v>0</v>
      </c>
      <c r="AD190" s="3">
        <v>0</v>
      </c>
      <c r="AE190" s="3">
        <v>0</v>
      </c>
      <c r="AF190" s="3">
        <v>0</v>
      </c>
      <c r="AG190" s="3">
        <v>0</v>
      </c>
      <c r="AH190" s="1" t="s">
        <v>188</v>
      </c>
      <c r="AI190" s="17">
        <v>3</v>
      </c>
      <c r="AJ190" s="1"/>
    </row>
    <row r="191" spans="1:36" x14ac:dyDescent="0.2">
      <c r="A191" s="1" t="s">
        <v>681</v>
      </c>
      <c r="B191" s="1" t="s">
        <v>885</v>
      </c>
      <c r="C191" s="1" t="s">
        <v>1467</v>
      </c>
      <c r="D191" s="1" t="s">
        <v>1721</v>
      </c>
      <c r="E191" s="3">
        <v>114.06666666666666</v>
      </c>
      <c r="F191" s="3">
        <v>5.4222222222222225</v>
      </c>
      <c r="G191" s="3">
        <v>0.57777777777777772</v>
      </c>
      <c r="H191" s="3">
        <v>1.3777777777777778</v>
      </c>
      <c r="I191" s="3">
        <v>6.9055555555555559</v>
      </c>
      <c r="J191" s="3">
        <v>0</v>
      </c>
      <c r="K191" s="3">
        <v>0.56944444444444442</v>
      </c>
      <c r="L191" s="3">
        <v>10.068888888888889</v>
      </c>
      <c r="M191" s="3">
        <v>10.044444444444444</v>
      </c>
      <c r="N191" s="3">
        <v>0</v>
      </c>
      <c r="O191" s="3">
        <f>SUM(Table2[[#This Row],[Qualified Social Work Staff Hours]:[Other Social Work Staff Hours]])/Table2[[#This Row],[MDS Census]]</f>
        <v>8.8057666082213132E-2</v>
      </c>
      <c r="P191" s="3">
        <v>0</v>
      </c>
      <c r="Q191" s="3">
        <v>38.806666666666658</v>
      </c>
      <c r="R191" s="3">
        <f>SUM(Table2[[#This Row],[Qualified Activities Professional Hours]:[Other Activities Professional Hours]])/Table2[[#This Row],[MDS Census]]</f>
        <v>0.34021040327293972</v>
      </c>
      <c r="S191" s="3">
        <v>7.4778888888888888</v>
      </c>
      <c r="T191" s="3">
        <v>10.497888888888893</v>
      </c>
      <c r="U191" s="3">
        <v>0</v>
      </c>
      <c r="V191" s="3">
        <f>SUM(Table2[[#This Row],[Occupational Therapist Hours]:[OT Aide Hours]])/Table2[[#This Row],[MDS Census]]</f>
        <v>0.15759010325345807</v>
      </c>
      <c r="W191" s="3">
        <v>7.4213333333333331</v>
      </c>
      <c r="X191" s="3">
        <v>8.7128888888888891</v>
      </c>
      <c r="Y191" s="3">
        <v>0</v>
      </c>
      <c r="Z191" s="3">
        <f>SUM(Table2[[#This Row],[Physical Therapist (PT) Hours]:[PT Aide Hours]])/Table2[[#This Row],[MDS Census]]</f>
        <v>0.14144554841223456</v>
      </c>
      <c r="AA191" s="3">
        <v>0</v>
      </c>
      <c r="AB191" s="3">
        <v>0</v>
      </c>
      <c r="AC191" s="3">
        <v>0</v>
      </c>
      <c r="AD191" s="3">
        <v>0</v>
      </c>
      <c r="AE191" s="3">
        <v>0</v>
      </c>
      <c r="AF191" s="3">
        <v>0</v>
      </c>
      <c r="AG191" s="3">
        <v>0.1388888888888889</v>
      </c>
      <c r="AH191" s="1" t="s">
        <v>189</v>
      </c>
      <c r="AI191" s="17">
        <v>3</v>
      </c>
      <c r="AJ191" s="1"/>
    </row>
    <row r="192" spans="1:36" x14ac:dyDescent="0.2">
      <c r="A192" s="1" t="s">
        <v>681</v>
      </c>
      <c r="B192" s="1" t="s">
        <v>886</v>
      </c>
      <c r="C192" s="1" t="s">
        <v>1559</v>
      </c>
      <c r="D192" s="1" t="s">
        <v>1724</v>
      </c>
      <c r="E192" s="3">
        <v>70.333333333333329</v>
      </c>
      <c r="F192" s="3">
        <v>5.6</v>
      </c>
      <c r="G192" s="3">
        <v>0.55555555555555558</v>
      </c>
      <c r="H192" s="3">
        <v>0.52777777777777779</v>
      </c>
      <c r="I192" s="3">
        <v>0.30555555555555558</v>
      </c>
      <c r="J192" s="3">
        <v>0</v>
      </c>
      <c r="K192" s="3">
        <v>0</v>
      </c>
      <c r="L192" s="3">
        <v>4.3212222222222216</v>
      </c>
      <c r="M192" s="3">
        <v>6.177777777777778</v>
      </c>
      <c r="N192" s="3">
        <v>0</v>
      </c>
      <c r="O192" s="3">
        <f>SUM(Table2[[#This Row],[Qualified Social Work Staff Hours]:[Other Social Work Staff Hours]])/Table2[[#This Row],[MDS Census]]</f>
        <v>8.7835703001579793E-2</v>
      </c>
      <c r="P192" s="3">
        <v>5.4972222222222218</v>
      </c>
      <c r="Q192" s="3">
        <v>13.244444444444444</v>
      </c>
      <c r="R192" s="3">
        <f>SUM(Table2[[#This Row],[Qualified Activities Professional Hours]:[Other Activities Professional Hours]])/Table2[[#This Row],[MDS Census]]</f>
        <v>0.26646919431279625</v>
      </c>
      <c r="S192" s="3">
        <v>4.1555555555555559</v>
      </c>
      <c r="T192" s="3">
        <v>6.1619999999999981</v>
      </c>
      <c r="U192" s="3">
        <v>0</v>
      </c>
      <c r="V192" s="3">
        <f>SUM(Table2[[#This Row],[Occupational Therapist Hours]:[OT Aide Hours]])/Table2[[#This Row],[MDS Census]]</f>
        <v>0.146695102685624</v>
      </c>
      <c r="W192" s="3">
        <v>4.7651111111111106</v>
      </c>
      <c r="X192" s="3">
        <v>12.044888888888888</v>
      </c>
      <c r="Y192" s="3">
        <v>0</v>
      </c>
      <c r="Z192" s="3">
        <f>SUM(Table2[[#This Row],[Physical Therapist (PT) Hours]:[PT Aide Hours]])/Table2[[#This Row],[MDS Census]]</f>
        <v>0.23900473933649288</v>
      </c>
      <c r="AA192" s="3">
        <v>0</v>
      </c>
      <c r="AB192" s="3">
        <v>0</v>
      </c>
      <c r="AC192" s="3">
        <v>0</v>
      </c>
      <c r="AD192" s="3">
        <v>0</v>
      </c>
      <c r="AE192" s="3">
        <v>0</v>
      </c>
      <c r="AF192" s="3">
        <v>0</v>
      </c>
      <c r="AG192" s="3">
        <v>0</v>
      </c>
      <c r="AH192" s="1" t="s">
        <v>190</v>
      </c>
      <c r="AI192" s="17">
        <v>3</v>
      </c>
      <c r="AJ192" s="1"/>
    </row>
    <row r="193" spans="1:36" x14ac:dyDescent="0.2">
      <c r="A193" s="1" t="s">
        <v>681</v>
      </c>
      <c r="B193" s="1" t="s">
        <v>887</v>
      </c>
      <c r="C193" s="1" t="s">
        <v>1377</v>
      </c>
      <c r="D193" s="1" t="s">
        <v>1726</v>
      </c>
      <c r="E193" s="3">
        <v>139.0888888888889</v>
      </c>
      <c r="F193" s="3">
        <v>5.333333333333333</v>
      </c>
      <c r="G193" s="3">
        <v>2.5333333333333332</v>
      </c>
      <c r="H193" s="3">
        <v>1.3444444444444446</v>
      </c>
      <c r="I193" s="3">
        <v>10.96111111111111</v>
      </c>
      <c r="J193" s="3">
        <v>0</v>
      </c>
      <c r="K193" s="3">
        <v>0</v>
      </c>
      <c r="L193" s="3">
        <v>10.480333333333331</v>
      </c>
      <c r="M193" s="3">
        <v>0</v>
      </c>
      <c r="N193" s="3">
        <v>0</v>
      </c>
      <c r="O193" s="3">
        <f>SUM(Table2[[#This Row],[Qualified Social Work Staff Hours]:[Other Social Work Staff Hours]])/Table2[[#This Row],[MDS Census]]</f>
        <v>0</v>
      </c>
      <c r="P193" s="3">
        <v>4.3555555555555552</v>
      </c>
      <c r="Q193" s="3">
        <v>18.56388888888889</v>
      </c>
      <c r="R193" s="3">
        <f>SUM(Table2[[#This Row],[Qualified Activities Professional Hours]:[Other Activities Professional Hours]])/Table2[[#This Row],[MDS Census]]</f>
        <v>0.16478271289343344</v>
      </c>
      <c r="S193" s="3">
        <v>6.7495555555555562</v>
      </c>
      <c r="T193" s="3">
        <v>19.296777777777777</v>
      </c>
      <c r="U193" s="3">
        <v>0</v>
      </c>
      <c r="V193" s="3">
        <f>SUM(Table2[[#This Row],[Occupational Therapist Hours]:[OT Aide Hours]])/Table2[[#This Row],[MDS Census]]</f>
        <v>0.18726393992650581</v>
      </c>
      <c r="W193" s="3">
        <v>14.56422222222222</v>
      </c>
      <c r="X193" s="3">
        <v>19.951000000000001</v>
      </c>
      <c r="Y193" s="3">
        <v>9.2093333333333334</v>
      </c>
      <c r="Z193" s="3">
        <f>SUM(Table2[[#This Row],[Physical Therapist (PT) Hours]:[PT Aide Hours]])/Table2[[#This Row],[MDS Census]]</f>
        <v>0.3143641156734302</v>
      </c>
      <c r="AA193" s="3">
        <v>0</v>
      </c>
      <c r="AB193" s="3">
        <v>0</v>
      </c>
      <c r="AC193" s="3">
        <v>0</v>
      </c>
      <c r="AD193" s="3">
        <v>0</v>
      </c>
      <c r="AE193" s="3">
        <v>0</v>
      </c>
      <c r="AF193" s="3">
        <v>0</v>
      </c>
      <c r="AG193" s="3">
        <v>0</v>
      </c>
      <c r="AH193" s="1" t="s">
        <v>191</v>
      </c>
      <c r="AI193" s="17">
        <v>3</v>
      </c>
      <c r="AJ193" s="1"/>
    </row>
    <row r="194" spans="1:36" x14ac:dyDescent="0.2">
      <c r="A194" s="1" t="s">
        <v>681</v>
      </c>
      <c r="B194" s="1" t="s">
        <v>888</v>
      </c>
      <c r="C194" s="1" t="s">
        <v>1410</v>
      </c>
      <c r="D194" s="1" t="s">
        <v>1746</v>
      </c>
      <c r="E194" s="3">
        <v>70.25555555555556</v>
      </c>
      <c r="F194" s="3">
        <v>5.5555555555555554</v>
      </c>
      <c r="G194" s="3">
        <v>0</v>
      </c>
      <c r="H194" s="3">
        <v>0</v>
      </c>
      <c r="I194" s="3">
        <v>0.8640000000000001</v>
      </c>
      <c r="J194" s="3">
        <v>0</v>
      </c>
      <c r="K194" s="3">
        <v>0</v>
      </c>
      <c r="L194" s="3">
        <v>2.9620000000000006</v>
      </c>
      <c r="M194" s="3">
        <v>0</v>
      </c>
      <c r="N194" s="3">
        <v>6.052666666666668</v>
      </c>
      <c r="O194" s="3">
        <f>SUM(Table2[[#This Row],[Qualified Social Work Staff Hours]:[Other Social Work Staff Hours]])/Table2[[#This Row],[MDS Census]]</f>
        <v>8.6152142970109133E-2</v>
      </c>
      <c r="P194" s="3">
        <v>0</v>
      </c>
      <c r="Q194" s="3">
        <v>8.5613333333333301</v>
      </c>
      <c r="R194" s="3">
        <f>SUM(Table2[[#This Row],[Qualified Activities Professional Hours]:[Other Activities Professional Hours]])/Table2[[#This Row],[MDS Census]]</f>
        <v>0.12185987664083499</v>
      </c>
      <c r="S194" s="3">
        <v>10.097777777777781</v>
      </c>
      <c r="T194" s="3">
        <v>6.8661111111111106</v>
      </c>
      <c r="U194" s="3">
        <v>0</v>
      </c>
      <c r="V194" s="3">
        <f>SUM(Table2[[#This Row],[Occupational Therapist Hours]:[OT Aide Hours]])/Table2[[#This Row],[MDS Census]]</f>
        <v>0.24145975011861462</v>
      </c>
      <c r="W194" s="3">
        <v>5.4565555555555543</v>
      </c>
      <c r="X194" s="3">
        <v>5.7016666666666662</v>
      </c>
      <c r="Y194" s="3">
        <v>0</v>
      </c>
      <c r="Z194" s="3">
        <f>SUM(Table2[[#This Row],[Physical Therapist (PT) Hours]:[PT Aide Hours]])/Table2[[#This Row],[MDS Census]]</f>
        <v>0.15882334334967577</v>
      </c>
      <c r="AA194" s="3">
        <v>0.43333333333333335</v>
      </c>
      <c r="AB194" s="3">
        <v>0</v>
      </c>
      <c r="AC194" s="3">
        <v>0</v>
      </c>
      <c r="AD194" s="3">
        <v>0</v>
      </c>
      <c r="AE194" s="3">
        <v>0</v>
      </c>
      <c r="AF194" s="3">
        <v>0</v>
      </c>
      <c r="AG194" s="3">
        <v>0</v>
      </c>
      <c r="AH194" s="1" t="s">
        <v>192</v>
      </c>
      <c r="AI194" s="17">
        <v>3</v>
      </c>
      <c r="AJ194" s="1"/>
    </row>
    <row r="195" spans="1:36" x14ac:dyDescent="0.2">
      <c r="A195" s="1" t="s">
        <v>681</v>
      </c>
      <c r="B195" s="1" t="s">
        <v>889</v>
      </c>
      <c r="C195" s="1" t="s">
        <v>1431</v>
      </c>
      <c r="D195" s="1" t="s">
        <v>1730</v>
      </c>
      <c r="E195" s="3">
        <v>80.677777777777777</v>
      </c>
      <c r="F195" s="3">
        <v>6.7555555555555555</v>
      </c>
      <c r="G195" s="3">
        <v>0.33333333333333331</v>
      </c>
      <c r="H195" s="3">
        <v>4.6666666666666669E-2</v>
      </c>
      <c r="I195" s="3">
        <v>5.1306666666666683</v>
      </c>
      <c r="J195" s="3">
        <v>0</v>
      </c>
      <c r="K195" s="3">
        <v>0</v>
      </c>
      <c r="L195" s="3">
        <v>6.0708888888888888</v>
      </c>
      <c r="M195" s="3">
        <v>0</v>
      </c>
      <c r="N195" s="3">
        <v>5.508111111111111</v>
      </c>
      <c r="O195" s="3">
        <f>SUM(Table2[[#This Row],[Qualified Social Work Staff Hours]:[Other Social Work Staff Hours]])/Table2[[#This Row],[MDS Census]]</f>
        <v>6.827296515631455E-2</v>
      </c>
      <c r="P195" s="3">
        <v>5.4839999999999991</v>
      </c>
      <c r="Q195" s="3">
        <v>11.614000000000001</v>
      </c>
      <c r="R195" s="3">
        <f>SUM(Table2[[#This Row],[Qualified Activities Professional Hours]:[Other Activities Professional Hours]])/Table2[[#This Row],[MDS Census]]</f>
        <v>0.21192948629665334</v>
      </c>
      <c r="S195" s="3">
        <v>5.3626666666666649</v>
      </c>
      <c r="T195" s="3">
        <v>4.5468888888888896</v>
      </c>
      <c r="U195" s="3">
        <v>0</v>
      </c>
      <c r="V195" s="3">
        <f>SUM(Table2[[#This Row],[Occupational Therapist Hours]:[OT Aide Hours]])/Table2[[#This Row],[MDS Census]]</f>
        <v>0.12282881145847678</v>
      </c>
      <c r="W195" s="3">
        <v>8.7547777777777771</v>
      </c>
      <c r="X195" s="3">
        <v>4.515666666666668</v>
      </c>
      <c r="Y195" s="3">
        <v>0</v>
      </c>
      <c r="Z195" s="3">
        <f>SUM(Table2[[#This Row],[Physical Therapist (PT) Hours]:[PT Aide Hours]])/Table2[[#This Row],[MDS Census]]</f>
        <v>0.16448698526373778</v>
      </c>
      <c r="AA195" s="3">
        <v>0</v>
      </c>
      <c r="AB195" s="3">
        <v>0</v>
      </c>
      <c r="AC195" s="3">
        <v>0</v>
      </c>
      <c r="AD195" s="3">
        <v>0</v>
      </c>
      <c r="AE195" s="3">
        <v>0</v>
      </c>
      <c r="AF195" s="3">
        <v>0</v>
      </c>
      <c r="AG195" s="3">
        <v>0</v>
      </c>
      <c r="AH195" s="1" t="s">
        <v>193</v>
      </c>
      <c r="AI195" s="17">
        <v>3</v>
      </c>
      <c r="AJ195" s="1"/>
    </row>
    <row r="196" spans="1:36" x14ac:dyDescent="0.2">
      <c r="A196" s="1" t="s">
        <v>681</v>
      </c>
      <c r="B196" s="1" t="s">
        <v>890</v>
      </c>
      <c r="C196" s="1" t="s">
        <v>1421</v>
      </c>
      <c r="D196" s="1" t="s">
        <v>1712</v>
      </c>
      <c r="E196" s="3">
        <v>89.833333333333329</v>
      </c>
      <c r="F196" s="3">
        <v>5.4222222222222225</v>
      </c>
      <c r="G196" s="3">
        <v>0.46000000000000052</v>
      </c>
      <c r="H196" s="3">
        <v>0.4316666666666667</v>
      </c>
      <c r="I196" s="3">
        <v>2.0722222222222224</v>
      </c>
      <c r="J196" s="3">
        <v>0</v>
      </c>
      <c r="K196" s="3">
        <v>0</v>
      </c>
      <c r="L196" s="3">
        <v>3.745777777777779</v>
      </c>
      <c r="M196" s="3">
        <v>5.0381111111111085</v>
      </c>
      <c r="N196" s="3">
        <v>5.6801111111111098</v>
      </c>
      <c r="O196" s="3">
        <f>SUM(Table2[[#This Row],[Qualified Social Work Staff Hours]:[Other Social Work Staff Hours]])/Table2[[#This Row],[MDS Census]]</f>
        <v>0.11931230674087813</v>
      </c>
      <c r="P196" s="3">
        <v>4.6958888888888888</v>
      </c>
      <c r="Q196" s="3">
        <v>10.399111111111113</v>
      </c>
      <c r="R196" s="3">
        <f>SUM(Table2[[#This Row],[Qualified Activities Professional Hours]:[Other Activities Professional Hours]])/Table2[[#This Row],[MDS Census]]</f>
        <v>0.16803339517625235</v>
      </c>
      <c r="S196" s="3">
        <v>5.4203333333333354</v>
      </c>
      <c r="T196" s="3">
        <v>10.40288888888889</v>
      </c>
      <c r="U196" s="3">
        <v>0</v>
      </c>
      <c r="V196" s="3">
        <f>SUM(Table2[[#This Row],[Occupational Therapist Hours]:[OT Aide Hours]])/Table2[[#This Row],[MDS Census]]</f>
        <v>0.17613976499690789</v>
      </c>
      <c r="W196" s="3">
        <v>3.9803333333333337</v>
      </c>
      <c r="X196" s="3">
        <v>10.978555555555561</v>
      </c>
      <c r="Y196" s="3">
        <v>0</v>
      </c>
      <c r="Z196" s="3">
        <f>SUM(Table2[[#This Row],[Physical Therapist (PT) Hours]:[PT Aide Hours]])/Table2[[#This Row],[MDS Census]]</f>
        <v>0.16651824366110088</v>
      </c>
      <c r="AA196" s="3">
        <v>0</v>
      </c>
      <c r="AB196" s="3">
        <v>0</v>
      </c>
      <c r="AC196" s="3">
        <v>0</v>
      </c>
      <c r="AD196" s="3">
        <v>0</v>
      </c>
      <c r="AE196" s="3">
        <v>0</v>
      </c>
      <c r="AF196" s="3">
        <v>5.9402222222222223</v>
      </c>
      <c r="AG196" s="3">
        <v>0</v>
      </c>
      <c r="AH196" s="1" t="s">
        <v>194</v>
      </c>
      <c r="AI196" s="17">
        <v>3</v>
      </c>
      <c r="AJ196" s="1"/>
    </row>
    <row r="197" spans="1:36" x14ac:dyDescent="0.2">
      <c r="A197" s="1" t="s">
        <v>681</v>
      </c>
      <c r="B197" s="1" t="s">
        <v>891</v>
      </c>
      <c r="C197" s="1" t="s">
        <v>1402</v>
      </c>
      <c r="D197" s="1" t="s">
        <v>1714</v>
      </c>
      <c r="E197" s="3">
        <v>139.03333333333333</v>
      </c>
      <c r="F197" s="3">
        <v>0.1</v>
      </c>
      <c r="G197" s="3">
        <v>0</v>
      </c>
      <c r="H197" s="3">
        <v>0</v>
      </c>
      <c r="I197" s="3">
        <v>5.1555555555555559</v>
      </c>
      <c r="J197" s="3">
        <v>0</v>
      </c>
      <c r="K197" s="3">
        <v>0</v>
      </c>
      <c r="L197" s="3">
        <v>6.2750000000000004</v>
      </c>
      <c r="M197" s="3">
        <v>5.0222222222222221</v>
      </c>
      <c r="N197" s="3">
        <v>5.4555555555555557</v>
      </c>
      <c r="O197" s="3">
        <f>SUM(Table2[[#This Row],[Qualified Social Work Staff Hours]:[Other Social Work Staff Hours]])/Table2[[#This Row],[MDS Census]]</f>
        <v>7.5361623911132422E-2</v>
      </c>
      <c r="P197" s="3">
        <v>5.0361111111111114</v>
      </c>
      <c r="Q197" s="3">
        <v>23.752777777777776</v>
      </c>
      <c r="R197" s="3">
        <f>SUM(Table2[[#This Row],[Qualified Activities Professional Hours]:[Other Activities Professional Hours]])/Table2[[#This Row],[MDS Census]]</f>
        <v>0.20706465276112843</v>
      </c>
      <c r="S197" s="3">
        <v>8.3472222222222214</v>
      </c>
      <c r="T197" s="3">
        <v>14.625</v>
      </c>
      <c r="U197" s="3">
        <v>0</v>
      </c>
      <c r="V197" s="3">
        <f>SUM(Table2[[#This Row],[Occupational Therapist Hours]:[OT Aide Hours]])/Table2[[#This Row],[MDS Census]]</f>
        <v>0.16522816271078078</v>
      </c>
      <c r="W197" s="3">
        <v>11.805555555555555</v>
      </c>
      <c r="X197" s="3">
        <v>19.241666666666667</v>
      </c>
      <c r="Y197" s="3">
        <v>0</v>
      </c>
      <c r="Z197" s="3">
        <f>SUM(Table2[[#This Row],[Physical Therapist (PT) Hours]:[PT Aide Hours]])/Table2[[#This Row],[MDS Census]]</f>
        <v>0.22330775992967317</v>
      </c>
      <c r="AA197" s="3">
        <v>0</v>
      </c>
      <c r="AB197" s="3">
        <v>1.6111111111111112</v>
      </c>
      <c r="AC197" s="3">
        <v>0</v>
      </c>
      <c r="AD197" s="3">
        <v>0</v>
      </c>
      <c r="AE197" s="3">
        <v>0</v>
      </c>
      <c r="AF197" s="3">
        <v>0</v>
      </c>
      <c r="AG197" s="3">
        <v>0</v>
      </c>
      <c r="AH197" s="1" t="s">
        <v>195</v>
      </c>
      <c r="AI197" s="17">
        <v>3</v>
      </c>
      <c r="AJ197" s="1"/>
    </row>
    <row r="198" spans="1:36" x14ac:dyDescent="0.2">
      <c r="A198" s="1" t="s">
        <v>681</v>
      </c>
      <c r="B198" s="1" t="s">
        <v>892</v>
      </c>
      <c r="C198" s="1" t="s">
        <v>1471</v>
      </c>
      <c r="D198" s="1" t="s">
        <v>1716</v>
      </c>
      <c r="E198" s="3">
        <v>57.955555555555556</v>
      </c>
      <c r="F198" s="3">
        <v>5.7081111111111111</v>
      </c>
      <c r="G198" s="3">
        <v>0</v>
      </c>
      <c r="H198" s="3">
        <v>0</v>
      </c>
      <c r="I198" s="3">
        <v>0</v>
      </c>
      <c r="J198" s="3">
        <v>0</v>
      </c>
      <c r="K198" s="3">
        <v>0</v>
      </c>
      <c r="L198" s="3">
        <v>4.7710000000000008</v>
      </c>
      <c r="M198" s="3">
        <v>8.8534444444444453</v>
      </c>
      <c r="N198" s="3">
        <v>0</v>
      </c>
      <c r="O198" s="3">
        <f>SUM(Table2[[#This Row],[Qualified Social Work Staff Hours]:[Other Social Work Staff Hours]])/Table2[[#This Row],[MDS Census]]</f>
        <v>0.15276265337423314</v>
      </c>
      <c r="P198" s="3">
        <v>2.5661111111111112</v>
      </c>
      <c r="Q198" s="3">
        <v>17.777777777777779</v>
      </c>
      <c r="R198" s="3">
        <f>SUM(Table2[[#This Row],[Qualified Activities Professional Hours]:[Other Activities Professional Hours]])/Table2[[#This Row],[MDS Census]]</f>
        <v>0.35102569018404911</v>
      </c>
      <c r="S198" s="3">
        <v>5.3931111111111107</v>
      </c>
      <c r="T198" s="3">
        <v>2.1572222222222219</v>
      </c>
      <c r="U198" s="3">
        <v>0</v>
      </c>
      <c r="V198" s="3">
        <f>SUM(Table2[[#This Row],[Occupational Therapist Hours]:[OT Aide Hours]])/Table2[[#This Row],[MDS Census]]</f>
        <v>0.13027799079754601</v>
      </c>
      <c r="W198" s="3">
        <v>7.0325555555555548</v>
      </c>
      <c r="X198" s="3">
        <v>0</v>
      </c>
      <c r="Y198" s="3">
        <v>0</v>
      </c>
      <c r="Z198" s="3">
        <f>SUM(Table2[[#This Row],[Physical Therapist (PT) Hours]:[PT Aide Hours]])/Table2[[#This Row],[MDS Census]]</f>
        <v>0.12134394171779139</v>
      </c>
      <c r="AA198" s="3">
        <v>0</v>
      </c>
      <c r="AB198" s="3">
        <v>0</v>
      </c>
      <c r="AC198" s="3">
        <v>0</v>
      </c>
      <c r="AD198" s="3">
        <v>0</v>
      </c>
      <c r="AE198" s="3">
        <v>0</v>
      </c>
      <c r="AF198" s="3">
        <v>3.1174444444444438</v>
      </c>
      <c r="AG198" s="3">
        <v>0</v>
      </c>
      <c r="AH198" s="1" t="s">
        <v>196</v>
      </c>
      <c r="AI198" s="17">
        <v>3</v>
      </c>
      <c r="AJ198" s="1"/>
    </row>
    <row r="199" spans="1:36" x14ac:dyDescent="0.2">
      <c r="A199" s="1" t="s">
        <v>681</v>
      </c>
      <c r="B199" s="1" t="s">
        <v>893</v>
      </c>
      <c r="C199" s="1" t="s">
        <v>1532</v>
      </c>
      <c r="D199" s="1" t="s">
        <v>1688</v>
      </c>
      <c r="E199" s="3">
        <v>95.722222222222229</v>
      </c>
      <c r="F199" s="3">
        <v>5.4222222222222225</v>
      </c>
      <c r="G199" s="3">
        <v>0.1</v>
      </c>
      <c r="H199" s="3">
        <v>5.4444444444444448E-2</v>
      </c>
      <c r="I199" s="3">
        <v>3.81911111111111</v>
      </c>
      <c r="J199" s="3">
        <v>0</v>
      </c>
      <c r="K199" s="3">
        <v>0</v>
      </c>
      <c r="L199" s="3">
        <v>0.66988888888888876</v>
      </c>
      <c r="M199" s="3">
        <v>0</v>
      </c>
      <c r="N199" s="3">
        <v>10.671555555555557</v>
      </c>
      <c r="O199" s="3">
        <f>SUM(Table2[[#This Row],[Qualified Social Work Staff Hours]:[Other Social Work Staff Hours]])/Table2[[#This Row],[MDS Census]]</f>
        <v>0.11148461984910041</v>
      </c>
      <c r="P199" s="3">
        <v>0</v>
      </c>
      <c r="Q199" s="3">
        <v>13.809111111111097</v>
      </c>
      <c r="R199" s="3">
        <f>SUM(Table2[[#This Row],[Qualified Activities Professional Hours]:[Other Activities Professional Hours]])/Table2[[#This Row],[MDS Census]]</f>
        <v>0.14426233313987216</v>
      </c>
      <c r="S199" s="3">
        <v>4.4916666666666689</v>
      </c>
      <c r="T199" s="3">
        <v>4.1350000000000007</v>
      </c>
      <c r="U199" s="3">
        <v>0</v>
      </c>
      <c r="V199" s="3">
        <f>SUM(Table2[[#This Row],[Occupational Therapist Hours]:[OT Aide Hours]])/Table2[[#This Row],[MDS Census]]</f>
        <v>9.0121880441091137E-2</v>
      </c>
      <c r="W199" s="3">
        <v>9.8592222222222237</v>
      </c>
      <c r="X199" s="3">
        <v>0.37077777777777776</v>
      </c>
      <c r="Y199" s="3">
        <v>0</v>
      </c>
      <c r="Z199" s="3">
        <f>SUM(Table2[[#This Row],[Physical Therapist (PT) Hours]:[PT Aide Hours]])/Table2[[#This Row],[MDS Census]]</f>
        <v>0.10687173534532793</v>
      </c>
      <c r="AA199" s="3">
        <v>0</v>
      </c>
      <c r="AB199" s="3">
        <v>0</v>
      </c>
      <c r="AC199" s="3">
        <v>0</v>
      </c>
      <c r="AD199" s="3">
        <v>0</v>
      </c>
      <c r="AE199" s="3">
        <v>0</v>
      </c>
      <c r="AF199" s="3">
        <v>0</v>
      </c>
      <c r="AG199" s="3">
        <v>0</v>
      </c>
      <c r="AH199" s="1" t="s">
        <v>197</v>
      </c>
      <c r="AI199" s="17">
        <v>3</v>
      </c>
      <c r="AJ199" s="1"/>
    </row>
    <row r="200" spans="1:36" x14ac:dyDescent="0.2">
      <c r="A200" s="1" t="s">
        <v>681</v>
      </c>
      <c r="B200" s="1" t="s">
        <v>894</v>
      </c>
      <c r="C200" s="1" t="s">
        <v>1560</v>
      </c>
      <c r="D200" s="1" t="s">
        <v>1714</v>
      </c>
      <c r="E200" s="3">
        <v>104.4</v>
      </c>
      <c r="F200" s="3">
        <v>6.4222222222222225</v>
      </c>
      <c r="G200" s="3">
        <v>0.8666666666666667</v>
      </c>
      <c r="H200" s="3">
        <v>0.4972222222222224</v>
      </c>
      <c r="I200" s="3">
        <v>0</v>
      </c>
      <c r="J200" s="3">
        <v>0</v>
      </c>
      <c r="K200" s="3">
        <v>0</v>
      </c>
      <c r="L200" s="3">
        <v>5.687444444444445</v>
      </c>
      <c r="M200" s="3">
        <v>0</v>
      </c>
      <c r="N200" s="3">
        <v>5.5666666666666664</v>
      </c>
      <c r="O200" s="3">
        <f>SUM(Table2[[#This Row],[Qualified Social Work Staff Hours]:[Other Social Work Staff Hours]])/Table2[[#This Row],[MDS Census]]</f>
        <v>5.3320561941251593E-2</v>
      </c>
      <c r="P200" s="3">
        <v>0</v>
      </c>
      <c r="Q200" s="3">
        <v>22.68888888888889</v>
      </c>
      <c r="R200" s="3">
        <f>SUM(Table2[[#This Row],[Qualified Activities Professional Hours]:[Other Activities Professional Hours]])/Table2[[#This Row],[MDS Census]]</f>
        <v>0.21732652192422308</v>
      </c>
      <c r="S200" s="3">
        <v>5.6669999999999998</v>
      </c>
      <c r="T200" s="3">
        <v>10.39388888888889</v>
      </c>
      <c r="U200" s="3">
        <v>0</v>
      </c>
      <c r="V200" s="3">
        <f>SUM(Table2[[#This Row],[Occupational Therapist Hours]:[OT Aide Hours]])/Table2[[#This Row],[MDS Census]]</f>
        <v>0.15383993188590889</v>
      </c>
      <c r="W200" s="3">
        <v>4.8722222222222218</v>
      </c>
      <c r="X200" s="3">
        <v>10.044222222222224</v>
      </c>
      <c r="Y200" s="3">
        <v>0</v>
      </c>
      <c r="Z200" s="3">
        <f>SUM(Table2[[#This Row],[Physical Therapist (PT) Hours]:[PT Aide Hours]])/Table2[[#This Row],[MDS Census]]</f>
        <v>0.14287782034908472</v>
      </c>
      <c r="AA200" s="3">
        <v>0</v>
      </c>
      <c r="AB200" s="3">
        <v>0</v>
      </c>
      <c r="AC200" s="3">
        <v>0</v>
      </c>
      <c r="AD200" s="3">
        <v>0</v>
      </c>
      <c r="AE200" s="3">
        <v>0</v>
      </c>
      <c r="AF200" s="3">
        <v>0</v>
      </c>
      <c r="AG200" s="3">
        <v>0</v>
      </c>
      <c r="AH200" s="1" t="s">
        <v>198</v>
      </c>
      <c r="AI200" s="17">
        <v>3</v>
      </c>
      <c r="AJ200" s="1"/>
    </row>
    <row r="201" spans="1:36" x14ac:dyDescent="0.2">
      <c r="A201" s="1" t="s">
        <v>681</v>
      </c>
      <c r="B201" s="1" t="s">
        <v>895</v>
      </c>
      <c r="C201" s="1" t="s">
        <v>1471</v>
      </c>
      <c r="D201" s="1" t="s">
        <v>1716</v>
      </c>
      <c r="E201" s="3">
        <v>88.12222222222222</v>
      </c>
      <c r="F201" s="3">
        <v>5.25</v>
      </c>
      <c r="G201" s="3">
        <v>0</v>
      </c>
      <c r="H201" s="3">
        <v>0</v>
      </c>
      <c r="I201" s="3">
        <v>7.333333333333333</v>
      </c>
      <c r="J201" s="3">
        <v>0</v>
      </c>
      <c r="K201" s="3">
        <v>0</v>
      </c>
      <c r="L201" s="3">
        <v>4</v>
      </c>
      <c r="M201" s="3">
        <v>10.508333333333333</v>
      </c>
      <c r="N201" s="3">
        <v>0</v>
      </c>
      <c r="O201" s="3">
        <f>SUM(Table2[[#This Row],[Qualified Social Work Staff Hours]:[Other Social Work Staff Hours]])/Table2[[#This Row],[MDS Census]]</f>
        <v>0.11924725759677215</v>
      </c>
      <c r="P201" s="3">
        <v>0</v>
      </c>
      <c r="Q201" s="3">
        <v>17.741666666666667</v>
      </c>
      <c r="R201" s="3">
        <f>SUM(Table2[[#This Row],[Qualified Activities Professional Hours]:[Other Activities Professional Hours]])/Table2[[#This Row],[MDS Census]]</f>
        <v>0.20133022317488339</v>
      </c>
      <c r="S201" s="3">
        <v>5.322222222222222</v>
      </c>
      <c r="T201" s="3">
        <v>5.0944444444444441</v>
      </c>
      <c r="U201" s="3">
        <v>0</v>
      </c>
      <c r="V201" s="3">
        <f>SUM(Table2[[#This Row],[Occupational Therapist Hours]:[OT Aide Hours]])/Table2[[#This Row],[MDS Census]]</f>
        <v>0.11820703568276383</v>
      </c>
      <c r="W201" s="3">
        <v>5.333333333333333</v>
      </c>
      <c r="X201" s="3">
        <v>0</v>
      </c>
      <c r="Y201" s="3">
        <v>0</v>
      </c>
      <c r="Z201" s="3">
        <f>SUM(Table2[[#This Row],[Physical Therapist (PT) Hours]:[PT Aide Hours]])/Table2[[#This Row],[MDS Census]]</f>
        <v>6.0522002269575083E-2</v>
      </c>
      <c r="AA201" s="3">
        <v>0</v>
      </c>
      <c r="AB201" s="3">
        <v>0</v>
      </c>
      <c r="AC201" s="3">
        <v>0</v>
      </c>
      <c r="AD201" s="3">
        <v>0</v>
      </c>
      <c r="AE201" s="3">
        <v>0</v>
      </c>
      <c r="AF201" s="3">
        <v>43.172222222222224</v>
      </c>
      <c r="AG201" s="3">
        <v>0</v>
      </c>
      <c r="AH201" s="1" t="s">
        <v>199</v>
      </c>
      <c r="AI201" s="17">
        <v>3</v>
      </c>
      <c r="AJ201" s="1"/>
    </row>
    <row r="202" spans="1:36" x14ac:dyDescent="0.2">
      <c r="A202" s="1" t="s">
        <v>681</v>
      </c>
      <c r="B202" s="1" t="s">
        <v>896</v>
      </c>
      <c r="C202" s="1" t="s">
        <v>1561</v>
      </c>
      <c r="D202" s="1" t="s">
        <v>1720</v>
      </c>
      <c r="E202" s="3">
        <v>102.52222222222223</v>
      </c>
      <c r="F202" s="3">
        <v>5.6</v>
      </c>
      <c r="G202" s="3">
        <v>0.39111111111111124</v>
      </c>
      <c r="H202" s="3">
        <v>0.50033333333333352</v>
      </c>
      <c r="I202" s="3">
        <v>2.6638888888888888</v>
      </c>
      <c r="J202" s="3">
        <v>0</v>
      </c>
      <c r="K202" s="3">
        <v>0</v>
      </c>
      <c r="L202" s="3">
        <v>2.6360000000000006</v>
      </c>
      <c r="M202" s="3">
        <v>4.9777777777777779</v>
      </c>
      <c r="N202" s="3">
        <v>0</v>
      </c>
      <c r="O202" s="3">
        <f>SUM(Table2[[#This Row],[Qualified Social Work Staff Hours]:[Other Social Work Staff Hours]])/Table2[[#This Row],[MDS Census]]</f>
        <v>4.8553159206676057E-2</v>
      </c>
      <c r="P202" s="3">
        <v>0</v>
      </c>
      <c r="Q202" s="3">
        <v>9.7689999999999984</v>
      </c>
      <c r="R202" s="3">
        <f>SUM(Table2[[#This Row],[Qualified Activities Professional Hours]:[Other Activities Professional Hours]])/Table2[[#This Row],[MDS Census]]</f>
        <v>9.5286658718976902E-2</v>
      </c>
      <c r="S202" s="3">
        <v>4.5147777777777778</v>
      </c>
      <c r="T202" s="3">
        <v>6.7452222222222229</v>
      </c>
      <c r="U202" s="3">
        <v>0</v>
      </c>
      <c r="V202" s="3">
        <f>SUM(Table2[[#This Row],[Occupational Therapist Hours]:[OT Aide Hours]])/Table2[[#This Row],[MDS Census]]</f>
        <v>0.10982984718760161</v>
      </c>
      <c r="W202" s="3">
        <v>5.9906666666666677</v>
      </c>
      <c r="X202" s="3">
        <v>8.0423333333333336</v>
      </c>
      <c r="Y202" s="3">
        <v>0</v>
      </c>
      <c r="Z202" s="3">
        <f>SUM(Table2[[#This Row],[Physical Therapist (PT) Hours]:[PT Aide Hours]])/Table2[[#This Row],[MDS Census]]</f>
        <v>0.13687764170369568</v>
      </c>
      <c r="AA202" s="3">
        <v>0</v>
      </c>
      <c r="AB202" s="3">
        <v>4.5991111111111111</v>
      </c>
      <c r="AC202" s="3">
        <v>0</v>
      </c>
      <c r="AD202" s="3">
        <v>0</v>
      </c>
      <c r="AE202" s="3">
        <v>0</v>
      </c>
      <c r="AF202" s="3">
        <v>0</v>
      </c>
      <c r="AG202" s="3">
        <v>0</v>
      </c>
      <c r="AH202" s="1" t="s">
        <v>200</v>
      </c>
      <c r="AI202" s="17">
        <v>3</v>
      </c>
      <c r="AJ202" s="1"/>
    </row>
    <row r="203" spans="1:36" x14ac:dyDescent="0.2">
      <c r="A203" s="1" t="s">
        <v>681</v>
      </c>
      <c r="B203" s="1" t="s">
        <v>897</v>
      </c>
      <c r="C203" s="1" t="s">
        <v>1534</v>
      </c>
      <c r="D203" s="1" t="s">
        <v>1714</v>
      </c>
      <c r="E203" s="3">
        <v>74.8</v>
      </c>
      <c r="F203" s="3">
        <v>10.25</v>
      </c>
      <c r="G203" s="3">
        <v>0.2867777777777778</v>
      </c>
      <c r="H203" s="3">
        <v>0.48333333333333334</v>
      </c>
      <c r="I203" s="3">
        <v>5.2888888888888888</v>
      </c>
      <c r="J203" s="3">
        <v>0</v>
      </c>
      <c r="K203" s="3">
        <v>0</v>
      </c>
      <c r="L203" s="3">
        <v>5.6052222222222223</v>
      </c>
      <c r="M203" s="3">
        <v>8.6666666666666661</v>
      </c>
      <c r="N203" s="3">
        <v>0</v>
      </c>
      <c r="O203" s="3">
        <f>SUM(Table2[[#This Row],[Qualified Social Work Staff Hours]:[Other Social Work Staff Hours]])/Table2[[#This Row],[MDS Census]]</f>
        <v>0.11586452762923351</v>
      </c>
      <c r="P203" s="3">
        <v>0</v>
      </c>
      <c r="Q203" s="3">
        <v>19.141666666666666</v>
      </c>
      <c r="R203" s="3">
        <f>SUM(Table2[[#This Row],[Qualified Activities Professional Hours]:[Other Activities Professional Hours]])/Table2[[#This Row],[MDS Census]]</f>
        <v>0.25590463458110518</v>
      </c>
      <c r="S203" s="3">
        <v>2.8339999999999996</v>
      </c>
      <c r="T203" s="3">
        <v>7.2720000000000029</v>
      </c>
      <c r="U203" s="3">
        <v>0</v>
      </c>
      <c r="V203" s="3">
        <f>SUM(Table2[[#This Row],[Occupational Therapist Hours]:[OT Aide Hours]])/Table2[[#This Row],[MDS Census]]</f>
        <v>0.13510695187165778</v>
      </c>
      <c r="W203" s="3">
        <v>7.9926666666666684</v>
      </c>
      <c r="X203" s="3">
        <v>5.3312222222222223</v>
      </c>
      <c r="Y203" s="3">
        <v>0</v>
      </c>
      <c r="Z203" s="3">
        <f>SUM(Table2[[#This Row],[Physical Therapist (PT) Hours]:[PT Aide Hours]])/Table2[[#This Row],[MDS Census]]</f>
        <v>0.17812685680332743</v>
      </c>
      <c r="AA203" s="3">
        <v>0</v>
      </c>
      <c r="AB203" s="3">
        <v>5.25</v>
      </c>
      <c r="AC203" s="3">
        <v>0</v>
      </c>
      <c r="AD203" s="3">
        <v>0</v>
      </c>
      <c r="AE203" s="3">
        <v>0</v>
      </c>
      <c r="AF203" s="3">
        <v>0</v>
      </c>
      <c r="AG203" s="3">
        <v>0</v>
      </c>
      <c r="AH203" s="1" t="s">
        <v>201</v>
      </c>
      <c r="AI203" s="17">
        <v>3</v>
      </c>
      <c r="AJ203" s="1"/>
    </row>
    <row r="204" spans="1:36" x14ac:dyDescent="0.2">
      <c r="A204" s="1" t="s">
        <v>681</v>
      </c>
      <c r="B204" s="1" t="s">
        <v>898</v>
      </c>
      <c r="C204" s="1" t="s">
        <v>1450</v>
      </c>
      <c r="D204" s="1" t="s">
        <v>1729</v>
      </c>
      <c r="E204" s="3">
        <v>102.68888888888888</v>
      </c>
      <c r="F204" s="3">
        <v>9.3000000000000007</v>
      </c>
      <c r="G204" s="3">
        <v>0.51911111111111052</v>
      </c>
      <c r="H204" s="3">
        <v>0.46311111111111103</v>
      </c>
      <c r="I204" s="3">
        <v>3.3111111111111109</v>
      </c>
      <c r="J204" s="3">
        <v>0</v>
      </c>
      <c r="K204" s="3">
        <v>4.177777777777778</v>
      </c>
      <c r="L204" s="3">
        <v>5.4972222222222227</v>
      </c>
      <c r="M204" s="3">
        <v>10.136555555555555</v>
      </c>
      <c r="N204" s="3">
        <v>0</v>
      </c>
      <c r="O204" s="3">
        <f>SUM(Table2[[#This Row],[Qualified Social Work Staff Hours]:[Other Social Work Staff Hours]])/Table2[[#This Row],[MDS Census]]</f>
        <v>9.8711317896559181E-2</v>
      </c>
      <c r="P204" s="3">
        <v>0</v>
      </c>
      <c r="Q204" s="3">
        <v>12.467666666666668</v>
      </c>
      <c r="R204" s="3">
        <f>SUM(Table2[[#This Row],[Qualified Activities Professional Hours]:[Other Activities Professional Hours]])/Table2[[#This Row],[MDS Census]]</f>
        <v>0.12141203202769965</v>
      </c>
      <c r="S204" s="3">
        <v>9.2622222222222241</v>
      </c>
      <c r="T204" s="3">
        <v>9.5667777777777783</v>
      </c>
      <c r="U204" s="3">
        <v>0</v>
      </c>
      <c r="V204" s="3">
        <f>SUM(Table2[[#This Row],[Occupational Therapist Hours]:[OT Aide Hours]])/Table2[[#This Row],[MDS Census]]</f>
        <v>0.18335966241073362</v>
      </c>
      <c r="W204" s="3">
        <v>5.3463333333333338</v>
      </c>
      <c r="X204" s="3">
        <v>9.7298888888888921</v>
      </c>
      <c r="Y204" s="3">
        <v>0</v>
      </c>
      <c r="Z204" s="3">
        <f>SUM(Table2[[#This Row],[Physical Therapist (PT) Hours]:[PT Aide Hours]])/Table2[[#This Row],[MDS Census]]</f>
        <v>0.14681454230686003</v>
      </c>
      <c r="AA204" s="3">
        <v>0</v>
      </c>
      <c r="AB204" s="3">
        <v>5.5471111111111115</v>
      </c>
      <c r="AC204" s="3">
        <v>0</v>
      </c>
      <c r="AD204" s="3">
        <v>0</v>
      </c>
      <c r="AE204" s="3">
        <v>0</v>
      </c>
      <c r="AF204" s="3">
        <v>31.476666666666674</v>
      </c>
      <c r="AG204" s="3">
        <v>0</v>
      </c>
      <c r="AH204" s="1" t="s">
        <v>202</v>
      </c>
      <c r="AI204" s="17">
        <v>3</v>
      </c>
      <c r="AJ204" s="1"/>
    </row>
    <row r="205" spans="1:36" x14ac:dyDescent="0.2">
      <c r="A205" s="1" t="s">
        <v>681</v>
      </c>
      <c r="B205" s="1" t="s">
        <v>899</v>
      </c>
      <c r="C205" s="1" t="s">
        <v>1454</v>
      </c>
      <c r="D205" s="1" t="s">
        <v>1720</v>
      </c>
      <c r="E205" s="3">
        <v>126.9</v>
      </c>
      <c r="F205" s="3">
        <v>5.3472222222222223</v>
      </c>
      <c r="G205" s="3">
        <v>0</v>
      </c>
      <c r="H205" s="3">
        <v>0</v>
      </c>
      <c r="I205" s="3">
        <v>0</v>
      </c>
      <c r="J205" s="3">
        <v>0</v>
      </c>
      <c r="K205" s="3">
        <v>0</v>
      </c>
      <c r="L205" s="3">
        <v>4.8833333333333337</v>
      </c>
      <c r="M205" s="3">
        <v>10.116666666666667</v>
      </c>
      <c r="N205" s="3">
        <v>0</v>
      </c>
      <c r="O205" s="3">
        <f>SUM(Table2[[#This Row],[Qualified Social Work Staff Hours]:[Other Social Work Staff Hours]])/Table2[[#This Row],[MDS Census]]</f>
        <v>7.9721565537168373E-2</v>
      </c>
      <c r="P205" s="3">
        <v>23.841666666666665</v>
      </c>
      <c r="Q205" s="3">
        <v>0</v>
      </c>
      <c r="R205" s="3">
        <f>SUM(Table2[[#This Row],[Qualified Activities Professional Hours]:[Other Activities Professional Hours]])/Table2[[#This Row],[MDS Census]]</f>
        <v>0.18787759390596268</v>
      </c>
      <c r="S205" s="3">
        <v>23.661111111111111</v>
      </c>
      <c r="T205" s="3">
        <v>0</v>
      </c>
      <c r="U205" s="3">
        <v>0</v>
      </c>
      <c r="V205" s="3">
        <f>SUM(Table2[[#This Row],[Occupational Therapist Hours]:[OT Aide Hours]])/Table2[[#This Row],[MDS Census]]</f>
        <v>0.18645477628929166</v>
      </c>
      <c r="W205" s="3">
        <v>23.822222222222223</v>
      </c>
      <c r="X205" s="3">
        <v>0</v>
      </c>
      <c r="Y205" s="3">
        <v>0</v>
      </c>
      <c r="Z205" s="3">
        <f>SUM(Table2[[#This Row],[Physical Therapist (PT) Hours]:[PT Aide Hours]])/Table2[[#This Row],[MDS Census]]</f>
        <v>0.18772436739339812</v>
      </c>
      <c r="AA205" s="3">
        <v>0</v>
      </c>
      <c r="AB205" s="3">
        <v>0</v>
      </c>
      <c r="AC205" s="3">
        <v>0</v>
      </c>
      <c r="AD205" s="3">
        <v>0</v>
      </c>
      <c r="AE205" s="3">
        <v>0</v>
      </c>
      <c r="AF205" s="3">
        <v>0</v>
      </c>
      <c r="AG205" s="3">
        <v>0</v>
      </c>
      <c r="AH205" s="1" t="s">
        <v>203</v>
      </c>
      <c r="AI205" s="17">
        <v>3</v>
      </c>
      <c r="AJ205" s="1"/>
    </row>
    <row r="206" spans="1:36" x14ac:dyDescent="0.2">
      <c r="A206" s="1" t="s">
        <v>681</v>
      </c>
      <c r="B206" s="1" t="s">
        <v>900</v>
      </c>
      <c r="C206" s="1" t="s">
        <v>1440</v>
      </c>
      <c r="D206" s="1" t="s">
        <v>1747</v>
      </c>
      <c r="E206" s="3">
        <v>97.688888888888883</v>
      </c>
      <c r="F206" s="3">
        <v>5.333333333333333</v>
      </c>
      <c r="G206" s="3">
        <v>0</v>
      </c>
      <c r="H206" s="3">
        <v>0.22777777777777777</v>
      </c>
      <c r="I206" s="3">
        <v>2.5777777777777779</v>
      </c>
      <c r="J206" s="3">
        <v>0</v>
      </c>
      <c r="K206" s="3">
        <v>5.6527777777777777</v>
      </c>
      <c r="L206" s="3">
        <v>2.5751111111111116</v>
      </c>
      <c r="M206" s="3">
        <v>5.427777777777778</v>
      </c>
      <c r="N206" s="3">
        <v>5.1805555555555554</v>
      </c>
      <c r="O206" s="3">
        <f>SUM(Table2[[#This Row],[Qualified Social Work Staff Hours]:[Other Social Work Staff Hours]])/Table2[[#This Row],[MDS Census]]</f>
        <v>0.10859303912647864</v>
      </c>
      <c r="P206" s="3">
        <v>0</v>
      </c>
      <c r="Q206" s="3">
        <v>25.777777777777779</v>
      </c>
      <c r="R206" s="3">
        <f>SUM(Table2[[#This Row],[Qualified Activities Professional Hours]:[Other Activities Professional Hours]])/Table2[[#This Row],[MDS Census]]</f>
        <v>0.26387625113739765</v>
      </c>
      <c r="S206" s="3">
        <v>1.526111111111111</v>
      </c>
      <c r="T206" s="3">
        <v>8.7845555555555563</v>
      </c>
      <c r="U206" s="3">
        <v>0</v>
      </c>
      <c r="V206" s="3">
        <f>SUM(Table2[[#This Row],[Occupational Therapist Hours]:[OT Aide Hours]])/Table2[[#This Row],[MDS Census]]</f>
        <v>0.10554595086442223</v>
      </c>
      <c r="W206" s="3">
        <v>2.4256666666666664</v>
      </c>
      <c r="X206" s="3">
        <v>5.6486666666666663</v>
      </c>
      <c r="Y206" s="3">
        <v>0</v>
      </c>
      <c r="Z206" s="3">
        <f>SUM(Table2[[#This Row],[Physical Therapist (PT) Hours]:[PT Aide Hours]])/Table2[[#This Row],[MDS Census]]</f>
        <v>8.2653548680618735E-2</v>
      </c>
      <c r="AA206" s="3">
        <v>0</v>
      </c>
      <c r="AB206" s="3">
        <v>0</v>
      </c>
      <c r="AC206" s="3">
        <v>0</v>
      </c>
      <c r="AD206" s="3">
        <v>0</v>
      </c>
      <c r="AE206" s="3">
        <v>0</v>
      </c>
      <c r="AF206" s="3">
        <v>0</v>
      </c>
      <c r="AG206" s="3">
        <v>0</v>
      </c>
      <c r="AH206" s="1" t="s">
        <v>204</v>
      </c>
      <c r="AI206" s="17">
        <v>3</v>
      </c>
      <c r="AJ206" s="1"/>
    </row>
    <row r="207" spans="1:36" x14ac:dyDescent="0.2">
      <c r="A207" s="1" t="s">
        <v>681</v>
      </c>
      <c r="B207" s="1" t="s">
        <v>901</v>
      </c>
      <c r="C207" s="1" t="s">
        <v>1443</v>
      </c>
      <c r="D207" s="1" t="s">
        <v>1727</v>
      </c>
      <c r="E207" s="3">
        <v>92.788888888888891</v>
      </c>
      <c r="F207" s="3">
        <v>0</v>
      </c>
      <c r="G207" s="3">
        <v>0</v>
      </c>
      <c r="H207" s="3">
        <v>0.5444444444444444</v>
      </c>
      <c r="I207" s="3">
        <v>5.0666666666666664</v>
      </c>
      <c r="J207" s="3">
        <v>0</v>
      </c>
      <c r="K207" s="3">
        <v>0</v>
      </c>
      <c r="L207" s="3">
        <v>4.9777777777777779</v>
      </c>
      <c r="M207" s="3">
        <v>0</v>
      </c>
      <c r="N207" s="3">
        <v>0</v>
      </c>
      <c r="O207" s="3">
        <f>SUM(Table2[[#This Row],[Qualified Social Work Staff Hours]:[Other Social Work Staff Hours]])/Table2[[#This Row],[MDS Census]]</f>
        <v>0</v>
      </c>
      <c r="P207" s="3">
        <v>0</v>
      </c>
      <c r="Q207" s="3">
        <v>0</v>
      </c>
      <c r="R207" s="3">
        <f>SUM(Table2[[#This Row],[Qualified Activities Professional Hours]:[Other Activities Professional Hours]])/Table2[[#This Row],[MDS Census]]</f>
        <v>0</v>
      </c>
      <c r="S207" s="3">
        <v>1.4222222222222223</v>
      </c>
      <c r="T207" s="3">
        <v>0</v>
      </c>
      <c r="U207" s="3">
        <v>0</v>
      </c>
      <c r="V207" s="3">
        <f>SUM(Table2[[#This Row],[Occupational Therapist Hours]:[OT Aide Hours]])/Table2[[#This Row],[MDS Census]]</f>
        <v>1.5327505687941565E-2</v>
      </c>
      <c r="W207" s="3">
        <v>5.2388888888888889</v>
      </c>
      <c r="X207" s="3">
        <v>0</v>
      </c>
      <c r="Y207" s="3">
        <v>0</v>
      </c>
      <c r="Z207" s="3">
        <f>SUM(Table2[[#This Row],[Physical Therapist (PT) Hours]:[PT Aide Hours]])/Table2[[#This Row],[MDS Census]]</f>
        <v>5.6460304155190995E-2</v>
      </c>
      <c r="AA207" s="3">
        <v>0</v>
      </c>
      <c r="AB207" s="3">
        <v>0</v>
      </c>
      <c r="AC207" s="3">
        <v>0</v>
      </c>
      <c r="AD207" s="3">
        <v>0</v>
      </c>
      <c r="AE207" s="3">
        <v>0</v>
      </c>
      <c r="AF207" s="3">
        <v>0</v>
      </c>
      <c r="AG207" s="3">
        <v>0</v>
      </c>
      <c r="AH207" s="1" t="s">
        <v>205</v>
      </c>
      <c r="AI207" s="17">
        <v>3</v>
      </c>
      <c r="AJ207" s="1"/>
    </row>
    <row r="208" spans="1:36" x14ac:dyDescent="0.2">
      <c r="A208" s="1" t="s">
        <v>681</v>
      </c>
      <c r="B208" s="1" t="s">
        <v>902</v>
      </c>
      <c r="C208" s="1" t="s">
        <v>1562</v>
      </c>
      <c r="D208" s="1" t="s">
        <v>1725</v>
      </c>
      <c r="E208" s="3">
        <v>109.05555555555556</v>
      </c>
      <c r="F208" s="3">
        <v>5.5111111111111111</v>
      </c>
      <c r="G208" s="3">
        <v>0</v>
      </c>
      <c r="H208" s="3">
        <v>0</v>
      </c>
      <c r="I208" s="3">
        <v>10.266666666666667</v>
      </c>
      <c r="J208" s="3">
        <v>0</v>
      </c>
      <c r="K208" s="3">
        <v>0</v>
      </c>
      <c r="L208" s="3">
        <v>5.1053333333333324</v>
      </c>
      <c r="M208" s="3">
        <v>14.888888888888889</v>
      </c>
      <c r="N208" s="3">
        <v>0</v>
      </c>
      <c r="O208" s="3">
        <f>SUM(Table2[[#This Row],[Qualified Social Work Staff Hours]:[Other Social Work Staff Hours]])/Table2[[#This Row],[MDS Census]]</f>
        <v>0.13652572592969944</v>
      </c>
      <c r="P208" s="3">
        <v>5.1555555555555559</v>
      </c>
      <c r="Q208" s="3">
        <v>14.311111111111112</v>
      </c>
      <c r="R208" s="3">
        <f>SUM(Table2[[#This Row],[Qualified Activities Professional Hours]:[Other Activities Professional Hours]])/Table2[[#This Row],[MDS Census]]</f>
        <v>0.17850229240957718</v>
      </c>
      <c r="S208" s="3">
        <v>15.794666666666666</v>
      </c>
      <c r="T208" s="3">
        <v>4.7026666666666674</v>
      </c>
      <c r="U208" s="3">
        <v>0</v>
      </c>
      <c r="V208" s="3">
        <f>SUM(Table2[[#This Row],[Occupational Therapist Hours]:[OT Aide Hours]])/Table2[[#This Row],[MDS Census]]</f>
        <v>0.18795313295975546</v>
      </c>
      <c r="W208" s="3">
        <v>9.9696666666666651</v>
      </c>
      <c r="X208" s="3">
        <v>9.5496666666666652</v>
      </c>
      <c r="Y208" s="3">
        <v>0</v>
      </c>
      <c r="Z208" s="3">
        <f>SUM(Table2[[#This Row],[Physical Therapist (PT) Hours]:[PT Aide Hours]])/Table2[[#This Row],[MDS Census]]</f>
        <v>0.17898522669383593</v>
      </c>
      <c r="AA208" s="3">
        <v>0</v>
      </c>
      <c r="AB208" s="3">
        <v>0</v>
      </c>
      <c r="AC208" s="3">
        <v>0</v>
      </c>
      <c r="AD208" s="3">
        <v>0</v>
      </c>
      <c r="AE208" s="3">
        <v>0</v>
      </c>
      <c r="AF208" s="3">
        <v>0</v>
      </c>
      <c r="AG208" s="3">
        <v>0</v>
      </c>
      <c r="AH208" s="1" t="s">
        <v>206</v>
      </c>
      <c r="AI208" s="17">
        <v>3</v>
      </c>
      <c r="AJ208" s="1"/>
    </row>
    <row r="209" spans="1:36" x14ac:dyDescent="0.2">
      <c r="A209" s="1" t="s">
        <v>681</v>
      </c>
      <c r="B209" s="1" t="s">
        <v>903</v>
      </c>
      <c r="C209" s="1" t="s">
        <v>1563</v>
      </c>
      <c r="D209" s="1" t="s">
        <v>1737</v>
      </c>
      <c r="E209" s="3">
        <v>111.78888888888889</v>
      </c>
      <c r="F209" s="3">
        <v>5.0666666666666664</v>
      </c>
      <c r="G209" s="3">
        <v>0.15555555555555556</v>
      </c>
      <c r="H209" s="3">
        <v>0</v>
      </c>
      <c r="I209" s="3">
        <v>2.9166666666666665</v>
      </c>
      <c r="J209" s="3">
        <v>0</v>
      </c>
      <c r="K209" s="3">
        <v>0</v>
      </c>
      <c r="L209" s="3">
        <v>5.4652222222222218</v>
      </c>
      <c r="M209" s="3">
        <v>10.785666666666664</v>
      </c>
      <c r="N209" s="3">
        <v>4.2222222222222223</v>
      </c>
      <c r="O209" s="3">
        <f>SUM(Table2[[#This Row],[Qualified Social Work Staff Hours]:[Other Social Work Staff Hours]])/Table2[[#This Row],[MDS Census]]</f>
        <v>0.13425206241924259</v>
      </c>
      <c r="P209" s="3">
        <v>9.5089999999999986</v>
      </c>
      <c r="Q209" s="3">
        <v>26.509444444444433</v>
      </c>
      <c r="R209" s="3">
        <f>SUM(Table2[[#This Row],[Qualified Activities Professional Hours]:[Other Activities Professional Hours]])/Table2[[#This Row],[MDS Census]]</f>
        <v>0.32220057648345085</v>
      </c>
      <c r="S209" s="3">
        <v>6.504222222222225</v>
      </c>
      <c r="T209" s="3">
        <v>14.442666666666671</v>
      </c>
      <c r="U209" s="3">
        <v>0</v>
      </c>
      <c r="V209" s="3">
        <f>SUM(Table2[[#This Row],[Occupational Therapist Hours]:[OT Aide Hours]])/Table2[[#This Row],[MDS Census]]</f>
        <v>0.18737898817214996</v>
      </c>
      <c r="W209" s="3">
        <v>6.1663333333333314</v>
      </c>
      <c r="X209" s="3">
        <v>15.760666666666664</v>
      </c>
      <c r="Y209" s="3">
        <v>0.14533333333333334</v>
      </c>
      <c r="Z209" s="3">
        <f>SUM(Table2[[#This Row],[Physical Therapist (PT) Hours]:[PT Aide Hours]])/Table2[[#This Row],[MDS Census]]</f>
        <v>0.19744657588708872</v>
      </c>
      <c r="AA209" s="3">
        <v>0</v>
      </c>
      <c r="AB209" s="3">
        <v>0</v>
      </c>
      <c r="AC209" s="3">
        <v>0</v>
      </c>
      <c r="AD209" s="3">
        <v>0</v>
      </c>
      <c r="AE209" s="3">
        <v>0</v>
      </c>
      <c r="AF209" s="3">
        <v>0</v>
      </c>
      <c r="AG209" s="3">
        <v>0</v>
      </c>
      <c r="AH209" s="1" t="s">
        <v>207</v>
      </c>
      <c r="AI209" s="17">
        <v>3</v>
      </c>
      <c r="AJ209" s="1"/>
    </row>
    <row r="210" spans="1:36" x14ac:dyDescent="0.2">
      <c r="A210" s="1" t="s">
        <v>681</v>
      </c>
      <c r="B210" s="1" t="s">
        <v>904</v>
      </c>
      <c r="C210" s="1" t="s">
        <v>1564</v>
      </c>
      <c r="D210" s="1" t="s">
        <v>1743</v>
      </c>
      <c r="E210" s="3">
        <v>72</v>
      </c>
      <c r="F210" s="3">
        <v>10.933333333333334</v>
      </c>
      <c r="G210" s="3">
        <v>1.3888888888888888E-2</v>
      </c>
      <c r="H210" s="3">
        <v>0.42222222222222222</v>
      </c>
      <c r="I210" s="3">
        <v>0.55277777777777781</v>
      </c>
      <c r="J210" s="3">
        <v>0</v>
      </c>
      <c r="K210" s="3">
        <v>0</v>
      </c>
      <c r="L210" s="3">
        <v>10.147222222222222</v>
      </c>
      <c r="M210" s="3">
        <v>5.4777777777777779</v>
      </c>
      <c r="N210" s="3">
        <v>0</v>
      </c>
      <c r="O210" s="3">
        <f>SUM(Table2[[#This Row],[Qualified Social Work Staff Hours]:[Other Social Work Staff Hours]])/Table2[[#This Row],[MDS Census]]</f>
        <v>7.6080246913580243E-2</v>
      </c>
      <c r="P210" s="3">
        <v>5.1555555555555559</v>
      </c>
      <c r="Q210" s="3">
        <v>3.1720000000000002</v>
      </c>
      <c r="R210" s="3">
        <f>SUM(Table2[[#This Row],[Qualified Activities Professional Hours]:[Other Activities Professional Hours]])/Table2[[#This Row],[MDS Census]]</f>
        <v>0.1156604938271605</v>
      </c>
      <c r="S210" s="3">
        <v>6.3594444444444438</v>
      </c>
      <c r="T210" s="3">
        <v>8.3574444444444449</v>
      </c>
      <c r="U210" s="3">
        <v>0</v>
      </c>
      <c r="V210" s="3">
        <f>SUM(Table2[[#This Row],[Occupational Therapist Hours]:[OT Aide Hours]])/Table2[[#This Row],[MDS Census]]</f>
        <v>0.20440123456790124</v>
      </c>
      <c r="W210" s="3">
        <v>4.7334444444444443</v>
      </c>
      <c r="X210" s="3">
        <v>11.588888888888889</v>
      </c>
      <c r="Y210" s="3">
        <v>0</v>
      </c>
      <c r="Z210" s="3">
        <f>SUM(Table2[[#This Row],[Physical Therapist (PT) Hours]:[PT Aide Hours]])/Table2[[#This Row],[MDS Census]]</f>
        <v>0.22669907407407408</v>
      </c>
      <c r="AA210" s="3">
        <v>0</v>
      </c>
      <c r="AB210" s="3">
        <v>0</v>
      </c>
      <c r="AC210" s="3">
        <v>0</v>
      </c>
      <c r="AD210" s="3">
        <v>0</v>
      </c>
      <c r="AE210" s="3">
        <v>0</v>
      </c>
      <c r="AF210" s="3">
        <v>0</v>
      </c>
      <c r="AG210" s="3">
        <v>0</v>
      </c>
      <c r="AH210" s="1" t="s">
        <v>208</v>
      </c>
      <c r="AI210" s="17">
        <v>3</v>
      </c>
      <c r="AJ210" s="1"/>
    </row>
    <row r="211" spans="1:36" x14ac:dyDescent="0.2">
      <c r="A211" s="1" t="s">
        <v>681</v>
      </c>
      <c r="B211" s="1" t="s">
        <v>905</v>
      </c>
      <c r="C211" s="1" t="s">
        <v>1565</v>
      </c>
      <c r="D211" s="1" t="s">
        <v>1697</v>
      </c>
      <c r="E211" s="3">
        <v>112.01111111111111</v>
      </c>
      <c r="F211" s="3">
        <v>5.6888888888888891</v>
      </c>
      <c r="G211" s="3">
        <v>0.38055555555555554</v>
      </c>
      <c r="H211" s="3">
        <v>0.26666666666666666</v>
      </c>
      <c r="I211" s="3">
        <v>6.1422222222222214</v>
      </c>
      <c r="J211" s="3">
        <v>0</v>
      </c>
      <c r="K211" s="3">
        <v>0</v>
      </c>
      <c r="L211" s="3">
        <v>4.5594444444444449</v>
      </c>
      <c r="M211" s="3">
        <v>0</v>
      </c>
      <c r="N211" s="3">
        <v>3.911111111111111</v>
      </c>
      <c r="O211" s="3">
        <f>SUM(Table2[[#This Row],[Qualified Social Work Staff Hours]:[Other Social Work Staff Hours]])/Table2[[#This Row],[MDS Census]]</f>
        <v>3.4917170915583773E-2</v>
      </c>
      <c r="P211" s="3">
        <v>5.6888888888888891</v>
      </c>
      <c r="Q211" s="3">
        <v>11.045666666666669</v>
      </c>
      <c r="R211" s="3">
        <f>SUM(Table2[[#This Row],[Qualified Activities Professional Hours]:[Other Activities Professional Hours]])/Table2[[#This Row],[MDS Census]]</f>
        <v>0.14940085308997128</v>
      </c>
      <c r="S211" s="3">
        <v>7.7865555555555561</v>
      </c>
      <c r="T211" s="3">
        <v>6.841222222222223</v>
      </c>
      <c r="U211" s="3">
        <v>0</v>
      </c>
      <c r="V211" s="3">
        <f>SUM(Table2[[#This Row],[Occupational Therapist Hours]:[OT Aide Hours]])/Table2[[#This Row],[MDS Census]]</f>
        <v>0.130592203154449</v>
      </c>
      <c r="W211" s="3">
        <v>8.3272222222222219</v>
      </c>
      <c r="X211" s="3">
        <v>7.6003333333333343</v>
      </c>
      <c r="Y211" s="3">
        <v>0</v>
      </c>
      <c r="Z211" s="3">
        <f>SUM(Table2[[#This Row],[Physical Therapist (PT) Hours]:[PT Aide Hours]])/Table2[[#This Row],[MDS Census]]</f>
        <v>0.14219621069338362</v>
      </c>
      <c r="AA211" s="3">
        <v>0</v>
      </c>
      <c r="AB211" s="3">
        <v>0</v>
      </c>
      <c r="AC211" s="3">
        <v>0</v>
      </c>
      <c r="AD211" s="3">
        <v>0</v>
      </c>
      <c r="AE211" s="3">
        <v>0</v>
      </c>
      <c r="AF211" s="3">
        <v>0</v>
      </c>
      <c r="AG211" s="3">
        <v>0</v>
      </c>
      <c r="AH211" s="1" t="s">
        <v>209</v>
      </c>
      <c r="AI211" s="17">
        <v>3</v>
      </c>
      <c r="AJ211" s="1"/>
    </row>
    <row r="212" spans="1:36" x14ac:dyDescent="0.2">
      <c r="A212" s="1" t="s">
        <v>681</v>
      </c>
      <c r="B212" s="1" t="s">
        <v>906</v>
      </c>
      <c r="C212" s="1" t="s">
        <v>1428</v>
      </c>
      <c r="D212" s="1" t="s">
        <v>1735</v>
      </c>
      <c r="E212" s="3">
        <v>95.033333333333331</v>
      </c>
      <c r="F212" s="3">
        <v>4.3555555555555552</v>
      </c>
      <c r="G212" s="3">
        <v>0.15333333333333321</v>
      </c>
      <c r="H212" s="3">
        <v>0.63611111111111107</v>
      </c>
      <c r="I212" s="3">
        <v>0</v>
      </c>
      <c r="J212" s="3">
        <v>0</v>
      </c>
      <c r="K212" s="3">
        <v>0</v>
      </c>
      <c r="L212" s="3">
        <v>4.3716666666666679</v>
      </c>
      <c r="M212" s="3">
        <v>5.4222222222222225</v>
      </c>
      <c r="N212" s="3">
        <v>5.2238888888888901</v>
      </c>
      <c r="O212" s="3">
        <f>SUM(Table2[[#This Row],[Qualified Social Work Staff Hours]:[Other Social Work Staff Hours]])/Table2[[#This Row],[MDS Census]]</f>
        <v>0.1120250204606571</v>
      </c>
      <c r="P212" s="3">
        <v>6.3722222222222209</v>
      </c>
      <c r="Q212" s="3">
        <v>9.1584444444444451</v>
      </c>
      <c r="R212" s="3">
        <f>SUM(Table2[[#This Row],[Qualified Activities Professional Hours]:[Other Activities Professional Hours]])/Table2[[#This Row],[MDS Census]]</f>
        <v>0.16342336022448262</v>
      </c>
      <c r="S212" s="3">
        <v>5.0955555555555545</v>
      </c>
      <c r="T212" s="3">
        <v>14.939555555555552</v>
      </c>
      <c r="U212" s="3">
        <v>0</v>
      </c>
      <c r="V212" s="3">
        <f>SUM(Table2[[#This Row],[Occupational Therapist Hours]:[OT Aide Hours]])/Table2[[#This Row],[MDS Census]]</f>
        <v>0.21082193382438907</v>
      </c>
      <c r="W212" s="3">
        <v>4.148777777777779</v>
      </c>
      <c r="X212" s="3">
        <v>10.658888888888884</v>
      </c>
      <c r="Y212" s="3">
        <v>0</v>
      </c>
      <c r="Z212" s="3">
        <f>SUM(Table2[[#This Row],[Physical Therapist (PT) Hours]:[PT Aide Hours]])/Table2[[#This Row],[MDS Census]]</f>
        <v>0.15581550333216412</v>
      </c>
      <c r="AA212" s="3">
        <v>0</v>
      </c>
      <c r="AB212" s="3">
        <v>0</v>
      </c>
      <c r="AC212" s="3">
        <v>0</v>
      </c>
      <c r="AD212" s="3">
        <v>0</v>
      </c>
      <c r="AE212" s="3">
        <v>0</v>
      </c>
      <c r="AF212" s="3">
        <v>2.069</v>
      </c>
      <c r="AG212" s="3">
        <v>0</v>
      </c>
      <c r="AH212" s="1" t="s">
        <v>210</v>
      </c>
      <c r="AI212" s="17">
        <v>3</v>
      </c>
      <c r="AJ212" s="1"/>
    </row>
    <row r="213" spans="1:36" x14ac:dyDescent="0.2">
      <c r="A213" s="1" t="s">
        <v>681</v>
      </c>
      <c r="B213" s="1" t="s">
        <v>907</v>
      </c>
      <c r="C213" s="1" t="s">
        <v>1467</v>
      </c>
      <c r="D213" s="1" t="s">
        <v>1721</v>
      </c>
      <c r="E213" s="3">
        <v>121.51111111111111</v>
      </c>
      <c r="F213" s="3">
        <v>5.25</v>
      </c>
      <c r="G213" s="3">
        <v>4.5055555555555555</v>
      </c>
      <c r="H213" s="3">
        <v>0.43333333333333335</v>
      </c>
      <c r="I213" s="3">
        <v>10.333333333333334</v>
      </c>
      <c r="J213" s="3">
        <v>0</v>
      </c>
      <c r="K213" s="3">
        <v>0</v>
      </c>
      <c r="L213" s="3">
        <v>2.3015555555555558</v>
      </c>
      <c r="M213" s="3">
        <v>4.333333333333333</v>
      </c>
      <c r="N213" s="3">
        <v>0</v>
      </c>
      <c r="O213" s="3">
        <f>SUM(Table2[[#This Row],[Qualified Social Work Staff Hours]:[Other Social Work Staff Hours]])/Table2[[#This Row],[MDS Census]]</f>
        <v>3.5662033650329189E-2</v>
      </c>
      <c r="P213" s="3">
        <v>0</v>
      </c>
      <c r="Q213" s="3">
        <v>29.177</v>
      </c>
      <c r="R213" s="3">
        <f>SUM(Table2[[#This Row],[Qualified Activities Professional Hours]:[Other Activities Professional Hours]])/Table2[[#This Row],[MDS Census]]</f>
        <v>0.24011795903438188</v>
      </c>
      <c r="S213" s="3">
        <v>8.9479999999999951</v>
      </c>
      <c r="T213" s="3">
        <v>0</v>
      </c>
      <c r="U213" s="3">
        <v>4.6053333333333333</v>
      </c>
      <c r="V213" s="3">
        <f>SUM(Table2[[#This Row],[Occupational Therapist Hours]:[OT Aide Hours]])/Table2[[#This Row],[MDS Census]]</f>
        <v>0.11153986832479879</v>
      </c>
      <c r="W213" s="3">
        <v>5.2493333333333334</v>
      </c>
      <c r="X213" s="3">
        <v>5.1554444444444449</v>
      </c>
      <c r="Y213" s="3">
        <v>0</v>
      </c>
      <c r="Z213" s="3">
        <f>SUM(Table2[[#This Row],[Physical Therapist (PT) Hours]:[PT Aide Hours]])/Table2[[#This Row],[MDS Census]]</f>
        <v>8.5628200438917335E-2</v>
      </c>
      <c r="AA213" s="3">
        <v>0</v>
      </c>
      <c r="AB213" s="3">
        <v>4.2502222222222219</v>
      </c>
      <c r="AC213" s="3">
        <v>0</v>
      </c>
      <c r="AD213" s="3">
        <v>21.559222222222232</v>
      </c>
      <c r="AE213" s="3">
        <v>0</v>
      </c>
      <c r="AF213" s="3">
        <v>27.84522222222223</v>
      </c>
      <c r="AG213" s="3">
        <v>9.6</v>
      </c>
      <c r="AH213" s="1" t="s">
        <v>211</v>
      </c>
      <c r="AI213" s="17">
        <v>3</v>
      </c>
      <c r="AJ213" s="1"/>
    </row>
    <row r="214" spans="1:36" x14ac:dyDescent="0.2">
      <c r="A214" s="1" t="s">
        <v>681</v>
      </c>
      <c r="B214" s="1" t="s">
        <v>908</v>
      </c>
      <c r="C214" s="1" t="s">
        <v>1443</v>
      </c>
      <c r="D214" s="1" t="s">
        <v>1727</v>
      </c>
      <c r="E214" s="3">
        <v>194.4111111111111</v>
      </c>
      <c r="F214" s="3">
        <v>5.5111111111111111</v>
      </c>
      <c r="G214" s="3">
        <v>0</v>
      </c>
      <c r="H214" s="3">
        <v>0.78888888888888886</v>
      </c>
      <c r="I214" s="3">
        <v>5.6</v>
      </c>
      <c r="J214" s="3">
        <v>0</v>
      </c>
      <c r="K214" s="3">
        <v>0</v>
      </c>
      <c r="L214" s="3">
        <v>1.8027777777777778</v>
      </c>
      <c r="M214" s="3">
        <v>0.88888888888888884</v>
      </c>
      <c r="N214" s="3">
        <v>5.7472222222222218</v>
      </c>
      <c r="O214" s="3">
        <f>SUM(Table2[[#This Row],[Qualified Social Work Staff Hours]:[Other Social Work Staff Hours]])/Table2[[#This Row],[MDS Census]]</f>
        <v>3.4134423043950396E-2</v>
      </c>
      <c r="P214" s="3">
        <v>9.844444444444445</v>
      </c>
      <c r="Q214" s="3">
        <v>32.205555555555556</v>
      </c>
      <c r="R214" s="3">
        <f>SUM(Table2[[#This Row],[Qualified Activities Professional Hours]:[Other Activities Professional Hours]])/Table2[[#This Row],[MDS Census]]</f>
        <v>0.21629422186660571</v>
      </c>
      <c r="S214" s="3">
        <v>15.661111111111111</v>
      </c>
      <c r="T214" s="3">
        <v>10.005555555555556</v>
      </c>
      <c r="U214" s="3">
        <v>0</v>
      </c>
      <c r="V214" s="3">
        <f>SUM(Table2[[#This Row],[Occupational Therapist Hours]:[OT Aide Hours]])/Table2[[#This Row],[MDS Census]]</f>
        <v>0.13202263245127738</v>
      </c>
      <c r="W214" s="3">
        <v>27.722222222222221</v>
      </c>
      <c r="X214" s="3">
        <v>0.77777777777777779</v>
      </c>
      <c r="Y214" s="3">
        <v>0</v>
      </c>
      <c r="Z214" s="3">
        <f>SUM(Table2[[#This Row],[Physical Therapist (PT) Hours]:[PT Aide Hours]])/Table2[[#This Row],[MDS Census]]</f>
        <v>0.14659655941018462</v>
      </c>
      <c r="AA214" s="3">
        <v>0</v>
      </c>
      <c r="AB214" s="3">
        <v>0</v>
      </c>
      <c r="AC214" s="3">
        <v>0</v>
      </c>
      <c r="AD214" s="3">
        <v>0</v>
      </c>
      <c r="AE214" s="3">
        <v>0</v>
      </c>
      <c r="AF214" s="3">
        <v>2.9333333333333331</v>
      </c>
      <c r="AG214" s="3">
        <v>0</v>
      </c>
      <c r="AH214" s="1" t="s">
        <v>212</v>
      </c>
      <c r="AI214" s="17">
        <v>3</v>
      </c>
      <c r="AJ214" s="1"/>
    </row>
    <row r="215" spans="1:36" x14ac:dyDescent="0.2">
      <c r="A215" s="1" t="s">
        <v>681</v>
      </c>
      <c r="B215" s="1" t="s">
        <v>909</v>
      </c>
      <c r="C215" s="1" t="s">
        <v>1566</v>
      </c>
      <c r="D215" s="1" t="s">
        <v>1690</v>
      </c>
      <c r="E215" s="3">
        <v>73.333333333333329</v>
      </c>
      <c r="F215" s="3">
        <v>5.1555555555555559</v>
      </c>
      <c r="G215" s="3">
        <v>0.89444444444444449</v>
      </c>
      <c r="H215" s="3">
        <v>0.53333333333333333</v>
      </c>
      <c r="I215" s="3">
        <v>2.2222222222222223</v>
      </c>
      <c r="J215" s="3">
        <v>0</v>
      </c>
      <c r="K215" s="3">
        <v>0</v>
      </c>
      <c r="L215" s="3">
        <v>1.1694444444444445</v>
      </c>
      <c r="M215" s="3">
        <v>0</v>
      </c>
      <c r="N215" s="3">
        <v>3.9583333333333335</v>
      </c>
      <c r="O215" s="3">
        <f>SUM(Table2[[#This Row],[Qualified Social Work Staff Hours]:[Other Social Work Staff Hours]])/Table2[[#This Row],[MDS Census]]</f>
        <v>5.3977272727272735E-2</v>
      </c>
      <c r="P215" s="3">
        <v>4.3166666666666664</v>
      </c>
      <c r="Q215" s="3">
        <v>4.7527777777777782</v>
      </c>
      <c r="R215" s="3">
        <f>SUM(Table2[[#This Row],[Qualified Activities Professional Hours]:[Other Activities Professional Hours]])/Table2[[#This Row],[MDS Census]]</f>
        <v>0.12367424242424244</v>
      </c>
      <c r="S215" s="3">
        <v>4.4638888888888886</v>
      </c>
      <c r="T215" s="3">
        <v>6.7249999999999996</v>
      </c>
      <c r="U215" s="3">
        <v>0</v>
      </c>
      <c r="V215" s="3">
        <f>SUM(Table2[[#This Row],[Occupational Therapist Hours]:[OT Aide Hours]])/Table2[[#This Row],[MDS Census]]</f>
        <v>0.15257575757575759</v>
      </c>
      <c r="W215" s="3">
        <v>3.2277777777777779</v>
      </c>
      <c r="X215" s="3">
        <v>5.3083333333333336</v>
      </c>
      <c r="Y215" s="3">
        <v>0</v>
      </c>
      <c r="Z215" s="3">
        <f>SUM(Table2[[#This Row],[Physical Therapist (PT) Hours]:[PT Aide Hours]])/Table2[[#This Row],[MDS Census]]</f>
        <v>0.11640151515151516</v>
      </c>
      <c r="AA215" s="3">
        <v>0</v>
      </c>
      <c r="AB215" s="3">
        <v>0</v>
      </c>
      <c r="AC215" s="3">
        <v>0</v>
      </c>
      <c r="AD215" s="3">
        <v>0</v>
      </c>
      <c r="AE215" s="3">
        <v>0</v>
      </c>
      <c r="AF215" s="3">
        <v>3.1677777777777782</v>
      </c>
      <c r="AG215" s="3">
        <v>0</v>
      </c>
      <c r="AH215" s="1" t="s">
        <v>213</v>
      </c>
      <c r="AI215" s="17">
        <v>3</v>
      </c>
      <c r="AJ215" s="1"/>
    </row>
    <row r="216" spans="1:36" x14ac:dyDescent="0.2">
      <c r="A216" s="1" t="s">
        <v>681</v>
      </c>
      <c r="B216" s="1" t="s">
        <v>910</v>
      </c>
      <c r="C216" s="1" t="s">
        <v>1474</v>
      </c>
      <c r="D216" s="1" t="s">
        <v>1724</v>
      </c>
      <c r="E216" s="3">
        <v>55.87777777777778</v>
      </c>
      <c r="F216" s="3">
        <v>3.7388888888888889</v>
      </c>
      <c r="G216" s="3">
        <v>0.11666666666666667</v>
      </c>
      <c r="H216" s="3">
        <v>0.20833333333333334</v>
      </c>
      <c r="I216" s="3">
        <v>0</v>
      </c>
      <c r="J216" s="3">
        <v>0</v>
      </c>
      <c r="K216" s="3">
        <v>0</v>
      </c>
      <c r="L216" s="3">
        <v>0.13777777777777778</v>
      </c>
      <c r="M216" s="3">
        <v>4.916666666666667</v>
      </c>
      <c r="N216" s="3">
        <v>0</v>
      </c>
      <c r="O216" s="3">
        <f>SUM(Table2[[#This Row],[Qualified Social Work Staff Hours]:[Other Social Work Staff Hours]])/Table2[[#This Row],[MDS Census]]</f>
        <v>8.798965997216146E-2</v>
      </c>
      <c r="P216" s="3">
        <v>5.25</v>
      </c>
      <c r="Q216" s="3">
        <v>17.594444444444445</v>
      </c>
      <c r="R216" s="3">
        <f>SUM(Table2[[#This Row],[Qualified Activities Professional Hours]:[Other Activities Professional Hours]])/Table2[[#This Row],[MDS Census]]</f>
        <v>0.40882879300059655</v>
      </c>
      <c r="S216" s="3">
        <v>3.8222222222222224</v>
      </c>
      <c r="T216" s="3">
        <v>0</v>
      </c>
      <c r="U216" s="3">
        <v>0</v>
      </c>
      <c r="V216" s="3">
        <f>SUM(Table2[[#This Row],[Occupational Therapist Hours]:[OT Aide Hours]])/Table2[[#This Row],[MDS Census]]</f>
        <v>6.8403261085702924E-2</v>
      </c>
      <c r="W216" s="3">
        <v>5.0175555555555551</v>
      </c>
      <c r="X216" s="3">
        <v>1.961111111111111</v>
      </c>
      <c r="Y216" s="3">
        <v>0</v>
      </c>
      <c r="Z216" s="3">
        <f>SUM(Table2[[#This Row],[Physical Therapist (PT) Hours]:[PT Aide Hours]])/Table2[[#This Row],[MDS Census]]</f>
        <v>0.12489162855438456</v>
      </c>
      <c r="AA216" s="3">
        <v>0</v>
      </c>
      <c r="AB216" s="3">
        <v>0</v>
      </c>
      <c r="AC216" s="3">
        <v>0</v>
      </c>
      <c r="AD216" s="3">
        <v>0</v>
      </c>
      <c r="AE216" s="3">
        <v>0</v>
      </c>
      <c r="AF216" s="3">
        <v>0</v>
      </c>
      <c r="AG216" s="3">
        <v>0</v>
      </c>
      <c r="AH216" s="1" t="s">
        <v>214</v>
      </c>
      <c r="AI216" s="17">
        <v>3</v>
      </c>
      <c r="AJ216" s="1"/>
    </row>
    <row r="217" spans="1:36" x14ac:dyDescent="0.2">
      <c r="A217" s="1" t="s">
        <v>681</v>
      </c>
      <c r="B217" s="1" t="s">
        <v>911</v>
      </c>
      <c r="C217" s="1" t="s">
        <v>1453</v>
      </c>
      <c r="D217" s="1" t="s">
        <v>1726</v>
      </c>
      <c r="E217" s="3">
        <v>139.73333333333332</v>
      </c>
      <c r="F217" s="3">
        <v>5.2444444444444445</v>
      </c>
      <c r="G217" s="3">
        <v>0.125</v>
      </c>
      <c r="H217" s="3">
        <v>0.43333333333333335</v>
      </c>
      <c r="I217" s="3">
        <v>4.3166666666666664</v>
      </c>
      <c r="J217" s="3">
        <v>0</v>
      </c>
      <c r="K217" s="3">
        <v>0</v>
      </c>
      <c r="L217" s="3">
        <v>5.45</v>
      </c>
      <c r="M217" s="3">
        <v>2.0444444444444443</v>
      </c>
      <c r="N217" s="3">
        <v>0</v>
      </c>
      <c r="O217" s="3">
        <f>SUM(Table2[[#This Row],[Qualified Social Work Staff Hours]:[Other Social Work Staff Hours]])/Table2[[#This Row],[MDS Census]]</f>
        <v>1.4631043256997456E-2</v>
      </c>
      <c r="P217" s="3">
        <v>5.4222222222222225</v>
      </c>
      <c r="Q217" s="3">
        <v>10.272222222222222</v>
      </c>
      <c r="R217" s="3">
        <f>SUM(Table2[[#This Row],[Qualified Activities Professional Hours]:[Other Activities Professional Hours]])/Table2[[#This Row],[MDS Census]]</f>
        <v>0.11231711195928755</v>
      </c>
      <c r="S217" s="3">
        <v>10.544444444444444</v>
      </c>
      <c r="T217" s="3">
        <v>11.883333333333333</v>
      </c>
      <c r="U217" s="3">
        <v>0</v>
      </c>
      <c r="V217" s="3">
        <f>SUM(Table2[[#This Row],[Occupational Therapist Hours]:[OT Aide Hours]])/Table2[[#This Row],[MDS Census]]</f>
        <v>0.16050413486005091</v>
      </c>
      <c r="W217" s="3">
        <v>7.2055555555555557</v>
      </c>
      <c r="X217" s="3">
        <v>10.491666666666667</v>
      </c>
      <c r="Y217" s="3">
        <v>0</v>
      </c>
      <c r="Z217" s="3">
        <f>SUM(Table2[[#This Row],[Physical Therapist (PT) Hours]:[PT Aide Hours]])/Table2[[#This Row],[MDS Census]]</f>
        <v>0.12664996819338423</v>
      </c>
      <c r="AA217" s="3">
        <v>0</v>
      </c>
      <c r="AB217" s="3">
        <v>0</v>
      </c>
      <c r="AC217" s="3">
        <v>0</v>
      </c>
      <c r="AD217" s="3">
        <v>0</v>
      </c>
      <c r="AE217" s="3">
        <v>0</v>
      </c>
      <c r="AF217" s="3">
        <v>1.9166666666666667</v>
      </c>
      <c r="AG217" s="3">
        <v>0</v>
      </c>
      <c r="AH217" s="1" t="s">
        <v>215</v>
      </c>
      <c r="AI217" s="17">
        <v>3</v>
      </c>
      <c r="AJ217" s="1"/>
    </row>
    <row r="218" spans="1:36" x14ac:dyDescent="0.2">
      <c r="A218" s="1" t="s">
        <v>681</v>
      </c>
      <c r="B218" s="1" t="s">
        <v>912</v>
      </c>
      <c r="C218" s="1" t="s">
        <v>1508</v>
      </c>
      <c r="D218" s="1" t="s">
        <v>1722</v>
      </c>
      <c r="E218" s="3">
        <v>159.17777777777778</v>
      </c>
      <c r="F218" s="3">
        <v>6.5777777777777775</v>
      </c>
      <c r="G218" s="3">
        <v>0.28788888888888886</v>
      </c>
      <c r="H218" s="3">
        <v>7.7777777777777779E-2</v>
      </c>
      <c r="I218" s="3">
        <v>4.5324444444444438</v>
      </c>
      <c r="J218" s="3">
        <v>0</v>
      </c>
      <c r="K218" s="3">
        <v>0</v>
      </c>
      <c r="L218" s="3">
        <v>3.4778888888888888</v>
      </c>
      <c r="M218" s="3">
        <v>5.1555555555555559</v>
      </c>
      <c r="N218" s="3">
        <v>5.2560000000000011</v>
      </c>
      <c r="O218" s="3">
        <f>SUM(Table2[[#This Row],[Qualified Social Work Staff Hours]:[Other Social Work Staff Hours]])/Table2[[#This Row],[MDS Census]]</f>
        <v>6.5408348457350288E-2</v>
      </c>
      <c r="P218" s="3">
        <v>0</v>
      </c>
      <c r="Q218" s="3">
        <v>14.775111111111109</v>
      </c>
      <c r="R218" s="3">
        <f>SUM(Table2[[#This Row],[Qualified Activities Professional Hours]:[Other Activities Professional Hours]])/Table2[[#This Row],[MDS Census]]</f>
        <v>9.282144352924751E-2</v>
      </c>
      <c r="S218" s="3">
        <v>4.4083333333333323</v>
      </c>
      <c r="T218" s="3">
        <v>2.8106666666666662</v>
      </c>
      <c r="U218" s="3">
        <v>0</v>
      </c>
      <c r="V218" s="3">
        <f>SUM(Table2[[#This Row],[Occupational Therapist Hours]:[OT Aide Hours]])/Table2[[#This Row],[MDS Census]]</f>
        <v>4.5351807901717146E-2</v>
      </c>
      <c r="W218" s="3">
        <v>7.9416666666666664</v>
      </c>
      <c r="X218" s="3">
        <v>3.6060000000000003</v>
      </c>
      <c r="Y218" s="3">
        <v>0</v>
      </c>
      <c r="Z218" s="3">
        <f>SUM(Table2[[#This Row],[Physical Therapist (PT) Hours]:[PT Aide Hours]])/Table2[[#This Row],[MDS Census]]</f>
        <v>7.2545721066592211E-2</v>
      </c>
      <c r="AA218" s="3">
        <v>0.17777777777777778</v>
      </c>
      <c r="AB218" s="3">
        <v>0</v>
      </c>
      <c r="AC218" s="3">
        <v>0</v>
      </c>
      <c r="AD218" s="3">
        <v>0</v>
      </c>
      <c r="AE218" s="3">
        <v>0</v>
      </c>
      <c r="AF218" s="3">
        <v>0</v>
      </c>
      <c r="AG218" s="3">
        <v>0</v>
      </c>
      <c r="AH218" s="1" t="s">
        <v>216</v>
      </c>
      <c r="AI218" s="17">
        <v>3</v>
      </c>
      <c r="AJ218" s="1"/>
    </row>
    <row r="219" spans="1:36" x14ac:dyDescent="0.2">
      <c r="A219" s="1" t="s">
        <v>681</v>
      </c>
      <c r="B219" s="1" t="s">
        <v>913</v>
      </c>
      <c r="C219" s="1" t="s">
        <v>1567</v>
      </c>
      <c r="D219" s="1" t="s">
        <v>1741</v>
      </c>
      <c r="E219" s="3">
        <v>106.07777777777778</v>
      </c>
      <c r="F219" s="3">
        <v>53.423000000000009</v>
      </c>
      <c r="G219" s="3">
        <v>8.9444444444444451E-2</v>
      </c>
      <c r="H219" s="3">
        <v>0</v>
      </c>
      <c r="I219" s="3">
        <v>2.1870000000000003</v>
      </c>
      <c r="J219" s="3">
        <v>0</v>
      </c>
      <c r="K219" s="3">
        <v>0</v>
      </c>
      <c r="L219" s="3">
        <v>5.4056666666666668</v>
      </c>
      <c r="M219" s="3">
        <v>5.1222222222222218</v>
      </c>
      <c r="N219" s="3">
        <v>4.5165555555555548</v>
      </c>
      <c r="O219" s="3">
        <f>SUM(Table2[[#This Row],[Qualified Social Work Staff Hours]:[Other Social Work Staff Hours]])/Table2[[#This Row],[MDS Census]]</f>
        <v>9.086519325442545E-2</v>
      </c>
      <c r="P219" s="3">
        <v>4.7111111111111112</v>
      </c>
      <c r="Q219" s="3">
        <v>28.670666666666669</v>
      </c>
      <c r="R219" s="3">
        <f>SUM(Table2[[#This Row],[Qualified Activities Professional Hours]:[Other Activities Professional Hours]])/Table2[[#This Row],[MDS Census]]</f>
        <v>0.31469152613386403</v>
      </c>
      <c r="S219" s="3">
        <v>5.1617777777777771</v>
      </c>
      <c r="T219" s="3">
        <v>14.269111111111114</v>
      </c>
      <c r="U219" s="3">
        <v>0</v>
      </c>
      <c r="V219" s="3">
        <f>SUM(Table2[[#This Row],[Occupational Therapist Hours]:[OT Aide Hours]])/Table2[[#This Row],[MDS Census]]</f>
        <v>0.18317586676442862</v>
      </c>
      <c r="W219" s="3">
        <v>4.5370000000000008</v>
      </c>
      <c r="X219" s="3">
        <v>9.7148888888888898</v>
      </c>
      <c r="Y219" s="3">
        <v>0</v>
      </c>
      <c r="Z219" s="3">
        <f>SUM(Table2[[#This Row],[Physical Therapist (PT) Hours]:[PT Aide Hours]])/Table2[[#This Row],[MDS Census]]</f>
        <v>0.13435319995810202</v>
      </c>
      <c r="AA219" s="3">
        <v>0</v>
      </c>
      <c r="AB219" s="3">
        <v>0</v>
      </c>
      <c r="AC219" s="3">
        <v>0</v>
      </c>
      <c r="AD219" s="3">
        <v>0</v>
      </c>
      <c r="AE219" s="3">
        <v>0</v>
      </c>
      <c r="AF219" s="3">
        <v>0</v>
      </c>
      <c r="AG219" s="3">
        <v>0</v>
      </c>
      <c r="AH219" s="1" t="s">
        <v>217</v>
      </c>
      <c r="AI219" s="17">
        <v>3</v>
      </c>
      <c r="AJ219" s="1"/>
    </row>
    <row r="220" spans="1:36" x14ac:dyDescent="0.2">
      <c r="A220" s="1" t="s">
        <v>681</v>
      </c>
      <c r="B220" s="1" t="s">
        <v>914</v>
      </c>
      <c r="C220" s="1" t="s">
        <v>1568</v>
      </c>
      <c r="D220" s="1" t="s">
        <v>1720</v>
      </c>
      <c r="E220" s="3">
        <v>122.8</v>
      </c>
      <c r="F220" s="3">
        <v>4.666666666666667</v>
      </c>
      <c r="G220" s="3">
        <v>1.2333333333333334</v>
      </c>
      <c r="H220" s="3">
        <v>0.82222222222222219</v>
      </c>
      <c r="I220" s="3">
        <v>0.84444444444444444</v>
      </c>
      <c r="J220" s="3">
        <v>0</v>
      </c>
      <c r="K220" s="3">
        <v>0</v>
      </c>
      <c r="L220" s="3">
        <v>5.5055555555555555</v>
      </c>
      <c r="M220" s="3">
        <v>6.5055555555555555</v>
      </c>
      <c r="N220" s="3">
        <v>5.6583333333333332</v>
      </c>
      <c r="O220" s="3">
        <f>SUM(Table2[[#This Row],[Qualified Social Work Staff Hours]:[Other Social Work Staff Hours]])/Table2[[#This Row],[MDS Census]]</f>
        <v>9.9054469779225468E-2</v>
      </c>
      <c r="P220" s="3">
        <v>0</v>
      </c>
      <c r="Q220" s="3">
        <v>23.508333333333333</v>
      </c>
      <c r="R220" s="3">
        <f>SUM(Table2[[#This Row],[Qualified Activities Professional Hours]:[Other Activities Professional Hours]])/Table2[[#This Row],[MDS Census]]</f>
        <v>0.19143593919652552</v>
      </c>
      <c r="S220" s="3">
        <v>4.9083333333333332</v>
      </c>
      <c r="T220" s="3">
        <v>9.8055555555555554</v>
      </c>
      <c r="U220" s="3">
        <v>0</v>
      </c>
      <c r="V220" s="3">
        <f>SUM(Table2[[#This Row],[Occupational Therapist Hours]:[OT Aide Hours]])/Table2[[#This Row],[MDS Census]]</f>
        <v>0.11981994209192906</v>
      </c>
      <c r="W220" s="3">
        <v>10.541666666666666</v>
      </c>
      <c r="X220" s="3">
        <v>9.2266666666666666</v>
      </c>
      <c r="Y220" s="3">
        <v>0</v>
      </c>
      <c r="Z220" s="3">
        <f>SUM(Table2[[#This Row],[Physical Therapist (PT) Hours]:[PT Aide Hours]])/Table2[[#This Row],[MDS Census]]</f>
        <v>0.16097991313789359</v>
      </c>
      <c r="AA220" s="3">
        <v>0</v>
      </c>
      <c r="AB220" s="3">
        <v>0</v>
      </c>
      <c r="AC220" s="3">
        <v>0</v>
      </c>
      <c r="AD220" s="3">
        <v>68.538222222222231</v>
      </c>
      <c r="AE220" s="3">
        <v>0</v>
      </c>
      <c r="AF220" s="3">
        <v>0</v>
      </c>
      <c r="AG220" s="3">
        <v>0</v>
      </c>
      <c r="AH220" s="1" t="s">
        <v>218</v>
      </c>
      <c r="AI220" s="17">
        <v>3</v>
      </c>
      <c r="AJ220" s="1"/>
    </row>
    <row r="221" spans="1:36" x14ac:dyDescent="0.2">
      <c r="A221" s="1" t="s">
        <v>681</v>
      </c>
      <c r="B221" s="1" t="s">
        <v>915</v>
      </c>
      <c r="C221" s="1" t="s">
        <v>1436</v>
      </c>
      <c r="D221" s="1" t="s">
        <v>1720</v>
      </c>
      <c r="E221" s="3">
        <v>38.366666666666667</v>
      </c>
      <c r="F221" s="3">
        <v>8.2666666666666675</v>
      </c>
      <c r="G221" s="3">
        <v>0.36666666666666664</v>
      </c>
      <c r="H221" s="3">
        <v>0.44722222222222224</v>
      </c>
      <c r="I221" s="3">
        <v>1.1333333333333333</v>
      </c>
      <c r="J221" s="3">
        <v>0</v>
      </c>
      <c r="K221" s="3">
        <v>0</v>
      </c>
      <c r="L221" s="3">
        <v>0</v>
      </c>
      <c r="M221" s="3">
        <v>5.5111111111111111</v>
      </c>
      <c r="N221" s="3">
        <v>5.7777777777777777</v>
      </c>
      <c r="O221" s="3">
        <f>SUM(Table2[[#This Row],[Qualified Social Work Staff Hours]:[Other Social Work Staff Hours]])/Table2[[#This Row],[MDS Census]]</f>
        <v>0.29423689545322906</v>
      </c>
      <c r="P221" s="3">
        <v>8.3972222222222221</v>
      </c>
      <c r="Q221" s="3">
        <v>11.133333333333333</v>
      </c>
      <c r="R221" s="3">
        <f>SUM(Table2[[#This Row],[Qualified Activities Professional Hours]:[Other Activities Professional Hours]])/Table2[[#This Row],[MDS Census]]</f>
        <v>0.50905010136113527</v>
      </c>
      <c r="S221" s="3">
        <v>5.6527777777777777</v>
      </c>
      <c r="T221" s="3">
        <v>1.7250000000000001</v>
      </c>
      <c r="U221" s="3">
        <v>0</v>
      </c>
      <c r="V221" s="3">
        <f>SUM(Table2[[#This Row],[Occupational Therapist Hours]:[OT Aide Hours]])/Table2[[#This Row],[MDS Census]]</f>
        <v>0.1922965537214017</v>
      </c>
      <c r="W221" s="3">
        <v>0.28888888888888886</v>
      </c>
      <c r="X221" s="3">
        <v>1.6055555555555556</v>
      </c>
      <c r="Y221" s="3">
        <v>0</v>
      </c>
      <c r="Z221" s="3">
        <f>SUM(Table2[[#This Row],[Physical Therapist (PT) Hours]:[PT Aide Hours]])/Table2[[#This Row],[MDS Census]]</f>
        <v>4.937735302635389E-2</v>
      </c>
      <c r="AA221" s="3">
        <v>0</v>
      </c>
      <c r="AB221" s="3">
        <v>0</v>
      </c>
      <c r="AC221" s="3">
        <v>1.7222222222222223</v>
      </c>
      <c r="AD221" s="3">
        <v>0</v>
      </c>
      <c r="AE221" s="3">
        <v>0</v>
      </c>
      <c r="AF221" s="3">
        <v>0</v>
      </c>
      <c r="AG221" s="3">
        <v>0</v>
      </c>
      <c r="AH221" s="1" t="s">
        <v>219</v>
      </c>
      <c r="AI221" s="17">
        <v>3</v>
      </c>
      <c r="AJ221" s="1"/>
    </row>
    <row r="222" spans="1:36" x14ac:dyDescent="0.2">
      <c r="A222" s="1" t="s">
        <v>681</v>
      </c>
      <c r="B222" s="1" t="s">
        <v>916</v>
      </c>
      <c r="C222" s="1" t="s">
        <v>1569</v>
      </c>
      <c r="D222" s="1" t="s">
        <v>1715</v>
      </c>
      <c r="E222" s="3">
        <v>93.6</v>
      </c>
      <c r="F222" s="3">
        <v>4.6222222222222218</v>
      </c>
      <c r="G222" s="3">
        <v>0.97777777777777775</v>
      </c>
      <c r="H222" s="3">
        <v>0.2722222222222222</v>
      </c>
      <c r="I222" s="3">
        <v>1.9027777777777777</v>
      </c>
      <c r="J222" s="3">
        <v>0</v>
      </c>
      <c r="K222" s="3">
        <v>5.6</v>
      </c>
      <c r="L222" s="3">
        <v>4.9805555555555552</v>
      </c>
      <c r="M222" s="3">
        <v>5.3444444444444441</v>
      </c>
      <c r="N222" s="3">
        <v>0</v>
      </c>
      <c r="O222" s="3">
        <f>SUM(Table2[[#This Row],[Qualified Social Work Staff Hours]:[Other Social Work Staff Hours]])/Table2[[#This Row],[MDS Census]]</f>
        <v>5.7098765432098762E-2</v>
      </c>
      <c r="P222" s="3">
        <v>4.7194444444444441</v>
      </c>
      <c r="Q222" s="3">
        <v>7.2361111111111107</v>
      </c>
      <c r="R222" s="3">
        <f>SUM(Table2[[#This Row],[Qualified Activities Professional Hours]:[Other Activities Professional Hours]])/Table2[[#This Row],[MDS Census]]</f>
        <v>0.12773029439696107</v>
      </c>
      <c r="S222" s="3">
        <v>17.022222222222222</v>
      </c>
      <c r="T222" s="3">
        <v>0.1361111111111111</v>
      </c>
      <c r="U222" s="3">
        <v>0</v>
      </c>
      <c r="V222" s="3">
        <f>SUM(Table2[[#This Row],[Occupational Therapist Hours]:[OT Aide Hours]])/Table2[[#This Row],[MDS Census]]</f>
        <v>0.18331552706552709</v>
      </c>
      <c r="W222" s="3">
        <v>15.311111111111112</v>
      </c>
      <c r="X222" s="3">
        <v>1.6583333333333334</v>
      </c>
      <c r="Y222" s="3">
        <v>0</v>
      </c>
      <c r="Z222" s="3">
        <f>SUM(Table2[[#This Row],[Physical Therapist (PT) Hours]:[PT Aide Hours]])/Table2[[#This Row],[MDS Census]]</f>
        <v>0.18129748338081672</v>
      </c>
      <c r="AA222" s="3">
        <v>0</v>
      </c>
      <c r="AB222" s="3">
        <v>0</v>
      </c>
      <c r="AC222" s="3">
        <v>0</v>
      </c>
      <c r="AD222" s="3">
        <v>0</v>
      </c>
      <c r="AE222" s="3">
        <v>0</v>
      </c>
      <c r="AF222" s="3">
        <v>0</v>
      </c>
      <c r="AG222" s="3">
        <v>0</v>
      </c>
      <c r="AH222" s="1" t="s">
        <v>220</v>
      </c>
      <c r="AI222" s="17">
        <v>3</v>
      </c>
      <c r="AJ222" s="1"/>
    </row>
    <row r="223" spans="1:36" x14ac:dyDescent="0.2">
      <c r="A223" s="1" t="s">
        <v>681</v>
      </c>
      <c r="B223" s="1" t="s">
        <v>917</v>
      </c>
      <c r="C223" s="1" t="s">
        <v>1467</v>
      </c>
      <c r="D223" s="1" t="s">
        <v>1721</v>
      </c>
      <c r="E223" s="3">
        <v>91.644444444444446</v>
      </c>
      <c r="F223" s="3">
        <v>5.6035555555555554</v>
      </c>
      <c r="G223" s="3">
        <v>0</v>
      </c>
      <c r="H223" s="3">
        <v>0</v>
      </c>
      <c r="I223" s="3">
        <v>3.6541111111111113</v>
      </c>
      <c r="J223" s="3">
        <v>0</v>
      </c>
      <c r="K223" s="3">
        <v>0</v>
      </c>
      <c r="L223" s="3">
        <v>4.7503333333333329</v>
      </c>
      <c r="M223" s="3">
        <v>5.3888888888888893</v>
      </c>
      <c r="N223" s="3">
        <v>0</v>
      </c>
      <c r="O223" s="3">
        <f>SUM(Table2[[#This Row],[Qualified Social Work Staff Hours]:[Other Social Work Staff Hours]])/Table2[[#This Row],[MDS Census]]</f>
        <v>5.8802133850630461E-2</v>
      </c>
      <c r="P223" s="3">
        <v>4.9820000000000002</v>
      </c>
      <c r="Q223" s="3">
        <v>4.2461111111111114</v>
      </c>
      <c r="R223" s="3">
        <f>SUM(Table2[[#This Row],[Qualified Activities Professional Hours]:[Other Activities Professional Hours]])/Table2[[#This Row],[MDS Census]]</f>
        <v>0.1006947138700291</v>
      </c>
      <c r="S223" s="3">
        <v>8.0520000000000014</v>
      </c>
      <c r="T223" s="3">
        <v>0.41588888888888886</v>
      </c>
      <c r="U223" s="3">
        <v>0</v>
      </c>
      <c r="V223" s="3">
        <f>SUM(Table2[[#This Row],[Occupational Therapist Hours]:[OT Aide Hours]])/Table2[[#This Row],[MDS Census]]</f>
        <v>9.2399369544131915E-2</v>
      </c>
      <c r="W223" s="3">
        <v>10.389777777777775</v>
      </c>
      <c r="X223" s="3">
        <v>4.8660000000000005</v>
      </c>
      <c r="Y223" s="3">
        <v>0</v>
      </c>
      <c r="Z223" s="3">
        <f>SUM(Table2[[#This Row],[Physical Therapist (PT) Hours]:[PT Aide Hours]])/Table2[[#This Row],[MDS Census]]</f>
        <v>0.16646702230843841</v>
      </c>
      <c r="AA223" s="3">
        <v>0</v>
      </c>
      <c r="AB223" s="3">
        <v>0</v>
      </c>
      <c r="AC223" s="3">
        <v>0</v>
      </c>
      <c r="AD223" s="3">
        <v>0</v>
      </c>
      <c r="AE223" s="3">
        <v>0</v>
      </c>
      <c r="AF223" s="3">
        <v>0</v>
      </c>
      <c r="AG223" s="3">
        <v>0</v>
      </c>
      <c r="AH223" s="1" t="s">
        <v>221</v>
      </c>
      <c r="AI223" s="17">
        <v>3</v>
      </c>
      <c r="AJ223" s="1"/>
    </row>
    <row r="224" spans="1:36" x14ac:dyDescent="0.2">
      <c r="A224" s="1" t="s">
        <v>681</v>
      </c>
      <c r="B224" s="1" t="s">
        <v>918</v>
      </c>
      <c r="C224" s="1" t="s">
        <v>1406</v>
      </c>
      <c r="D224" s="1" t="s">
        <v>1734</v>
      </c>
      <c r="E224" s="3">
        <v>295.06666666666666</v>
      </c>
      <c r="F224" s="3">
        <v>21.191666666666666</v>
      </c>
      <c r="G224" s="3">
        <v>5.6888888888888891</v>
      </c>
      <c r="H224" s="3">
        <v>0</v>
      </c>
      <c r="I224" s="3">
        <v>12.505555555555556</v>
      </c>
      <c r="J224" s="3">
        <v>0</v>
      </c>
      <c r="K224" s="3">
        <v>4.7111111111111112</v>
      </c>
      <c r="L224" s="3">
        <v>9.7125555555555554</v>
      </c>
      <c r="M224" s="3">
        <v>21.597777777777779</v>
      </c>
      <c r="N224" s="3">
        <v>8.9111111111111079</v>
      </c>
      <c r="O224" s="3">
        <f>SUM(Table2[[#This Row],[Qualified Social Work Staff Hours]:[Other Social Work Staff Hours]])/Table2[[#This Row],[MDS Census]]</f>
        <v>0.10339659587287242</v>
      </c>
      <c r="P224" s="3">
        <v>26.523333333333333</v>
      </c>
      <c r="Q224" s="3">
        <v>65.538888888888891</v>
      </c>
      <c r="R224" s="3">
        <f>SUM(Table2[[#This Row],[Qualified Activities Professional Hours]:[Other Activities Professional Hours]])/Table2[[#This Row],[MDS Census]]</f>
        <v>0.31200482000301255</v>
      </c>
      <c r="S224" s="3">
        <v>5.4065555555555571</v>
      </c>
      <c r="T224" s="3">
        <v>13.804777777777778</v>
      </c>
      <c r="U224" s="3">
        <v>0</v>
      </c>
      <c r="V224" s="3">
        <f>SUM(Table2[[#This Row],[Occupational Therapist Hours]:[OT Aide Hours]])/Table2[[#This Row],[MDS Census]]</f>
        <v>6.5108450067781307E-2</v>
      </c>
      <c r="W224" s="3">
        <v>10.310333333333332</v>
      </c>
      <c r="X224" s="3">
        <v>10.675666666666668</v>
      </c>
      <c r="Y224" s="3">
        <v>0</v>
      </c>
      <c r="Z224" s="3">
        <f>SUM(Table2[[#This Row],[Physical Therapist (PT) Hours]:[PT Aide Hours]])/Table2[[#This Row],[MDS Census]]</f>
        <v>7.1122910076818799E-2</v>
      </c>
      <c r="AA224" s="3">
        <v>0</v>
      </c>
      <c r="AB224" s="3">
        <v>3.1777777777777776</v>
      </c>
      <c r="AC224" s="3">
        <v>0</v>
      </c>
      <c r="AD224" s="3">
        <v>0</v>
      </c>
      <c r="AE224" s="3">
        <v>0</v>
      </c>
      <c r="AF224" s="3">
        <v>29.798888888888889</v>
      </c>
      <c r="AG224" s="3">
        <v>0</v>
      </c>
      <c r="AH224" s="1" t="s">
        <v>222</v>
      </c>
      <c r="AI224" s="17">
        <v>3</v>
      </c>
      <c r="AJ224" s="1"/>
    </row>
    <row r="225" spans="1:36" x14ac:dyDescent="0.2">
      <c r="A225" s="1" t="s">
        <v>681</v>
      </c>
      <c r="B225" s="1" t="s">
        <v>919</v>
      </c>
      <c r="C225" s="1" t="s">
        <v>1570</v>
      </c>
      <c r="D225" s="1" t="s">
        <v>1731</v>
      </c>
      <c r="E225" s="3">
        <v>70.155555555555551</v>
      </c>
      <c r="F225" s="3">
        <v>52.885777777777761</v>
      </c>
      <c r="G225" s="3">
        <v>0.48333333333333334</v>
      </c>
      <c r="H225" s="3">
        <v>0.32222222222222224</v>
      </c>
      <c r="I225" s="3">
        <v>5.0444444444444443</v>
      </c>
      <c r="J225" s="3">
        <v>0</v>
      </c>
      <c r="K225" s="3">
        <v>0</v>
      </c>
      <c r="L225" s="3">
        <v>7.5875555555555554</v>
      </c>
      <c r="M225" s="3">
        <v>5.2444444444444445</v>
      </c>
      <c r="N225" s="3">
        <v>4.4020000000000001</v>
      </c>
      <c r="O225" s="3">
        <f>SUM(Table2[[#This Row],[Qualified Social Work Staff Hours]:[Other Social Work Staff Hours]])/Table2[[#This Row],[MDS Census]]</f>
        <v>0.13750079189103581</v>
      </c>
      <c r="P225" s="3">
        <v>0.10555555555555556</v>
      </c>
      <c r="Q225" s="3">
        <v>17.399333333333328</v>
      </c>
      <c r="R225" s="3">
        <f>SUM(Table2[[#This Row],[Qualified Activities Professional Hours]:[Other Activities Professional Hours]])/Table2[[#This Row],[MDS Census]]</f>
        <v>0.24951536268609431</v>
      </c>
      <c r="S225" s="3">
        <v>5.854444444444443</v>
      </c>
      <c r="T225" s="3">
        <v>8.8865555555555567</v>
      </c>
      <c r="U225" s="3">
        <v>3.287777777777777</v>
      </c>
      <c r="V225" s="3">
        <f>SUM(Table2[[#This Row],[Occupational Therapist Hours]:[OT Aide Hours]])/Table2[[#This Row],[MDS Census]]</f>
        <v>0.25698289515362688</v>
      </c>
      <c r="W225" s="3">
        <v>17.237222222222218</v>
      </c>
      <c r="X225" s="3">
        <v>1.5643333333333329</v>
      </c>
      <c r="Y225" s="3">
        <v>0</v>
      </c>
      <c r="Z225" s="3">
        <f>SUM(Table2[[#This Row],[Physical Therapist (PT) Hours]:[PT Aide Hours]])/Table2[[#This Row],[MDS Census]]</f>
        <v>0.26799809946151404</v>
      </c>
      <c r="AA225" s="3">
        <v>0</v>
      </c>
      <c r="AB225" s="3">
        <v>5.67288888888889</v>
      </c>
      <c r="AC225" s="3">
        <v>0</v>
      </c>
      <c r="AD225" s="3">
        <v>0</v>
      </c>
      <c r="AE225" s="3">
        <v>0</v>
      </c>
      <c r="AF225" s="3">
        <v>0</v>
      </c>
      <c r="AG225" s="3">
        <v>0</v>
      </c>
      <c r="AH225" s="1" t="s">
        <v>223</v>
      </c>
      <c r="AI225" s="17">
        <v>3</v>
      </c>
      <c r="AJ225" s="1"/>
    </row>
    <row r="226" spans="1:36" x14ac:dyDescent="0.2">
      <c r="A226" s="1" t="s">
        <v>681</v>
      </c>
      <c r="B226" s="1" t="s">
        <v>920</v>
      </c>
      <c r="C226" s="1" t="s">
        <v>1571</v>
      </c>
      <c r="D226" s="1" t="s">
        <v>1733</v>
      </c>
      <c r="E226" s="3">
        <v>74.077777777777783</v>
      </c>
      <c r="F226" s="3">
        <v>5.25</v>
      </c>
      <c r="G226" s="3">
        <v>0.13333333333333333</v>
      </c>
      <c r="H226" s="3">
        <v>0.24166666666666667</v>
      </c>
      <c r="I226" s="3">
        <v>3.8166666666666669</v>
      </c>
      <c r="J226" s="3">
        <v>0</v>
      </c>
      <c r="K226" s="3">
        <v>0</v>
      </c>
      <c r="L226" s="3">
        <v>1.304777777777778</v>
      </c>
      <c r="M226" s="3">
        <v>14.916666666666666</v>
      </c>
      <c r="N226" s="3">
        <v>0</v>
      </c>
      <c r="O226" s="3">
        <f>SUM(Table2[[#This Row],[Qualified Social Work Staff Hours]:[Other Social Work Staff Hours]])/Table2[[#This Row],[MDS Census]]</f>
        <v>0.2013649317534123</v>
      </c>
      <c r="P226" s="3">
        <v>4.4805555555555552</v>
      </c>
      <c r="Q226" s="3">
        <v>13.133333333333333</v>
      </c>
      <c r="R226" s="3">
        <f>SUM(Table2[[#This Row],[Qualified Activities Professional Hours]:[Other Activities Professional Hours]])/Table2[[#This Row],[MDS Census]]</f>
        <v>0.23777561121943899</v>
      </c>
      <c r="S226" s="3">
        <v>1.7703333333333335</v>
      </c>
      <c r="T226" s="3">
        <v>3.9750000000000005</v>
      </c>
      <c r="U226" s="3">
        <v>0</v>
      </c>
      <c r="V226" s="3">
        <f>SUM(Table2[[#This Row],[Occupational Therapist Hours]:[OT Aide Hours]])/Table2[[#This Row],[MDS Census]]</f>
        <v>7.7558122093895301E-2</v>
      </c>
      <c r="W226" s="3">
        <v>2.6607777777777777</v>
      </c>
      <c r="X226" s="3">
        <v>5.3552222222222223</v>
      </c>
      <c r="Y226" s="3">
        <v>0</v>
      </c>
      <c r="Z226" s="3">
        <f>SUM(Table2[[#This Row],[Physical Therapist (PT) Hours]:[PT Aide Hours]])/Table2[[#This Row],[MDS Census]]</f>
        <v>0.10821058947052646</v>
      </c>
      <c r="AA226" s="3">
        <v>0</v>
      </c>
      <c r="AB226" s="3">
        <v>0</v>
      </c>
      <c r="AC226" s="3">
        <v>0</v>
      </c>
      <c r="AD226" s="3">
        <v>0</v>
      </c>
      <c r="AE226" s="3">
        <v>0</v>
      </c>
      <c r="AF226" s="3">
        <v>0</v>
      </c>
      <c r="AG226" s="3">
        <v>0</v>
      </c>
      <c r="AH226" s="1" t="s">
        <v>224</v>
      </c>
      <c r="AI226" s="17">
        <v>3</v>
      </c>
      <c r="AJ226" s="1"/>
    </row>
    <row r="227" spans="1:36" x14ac:dyDescent="0.2">
      <c r="A227" s="1" t="s">
        <v>681</v>
      </c>
      <c r="B227" s="1" t="s">
        <v>921</v>
      </c>
      <c r="C227" s="1" t="s">
        <v>1430</v>
      </c>
      <c r="D227" s="1" t="s">
        <v>1711</v>
      </c>
      <c r="E227" s="3">
        <v>63.611111111111114</v>
      </c>
      <c r="F227" s="3">
        <v>37.319999999999986</v>
      </c>
      <c r="G227" s="3">
        <v>0.48888888888888887</v>
      </c>
      <c r="H227" s="3">
        <v>0.35555555555555557</v>
      </c>
      <c r="I227" s="3">
        <v>4.8888888888888893</v>
      </c>
      <c r="J227" s="3">
        <v>0</v>
      </c>
      <c r="K227" s="3">
        <v>0</v>
      </c>
      <c r="L227" s="3">
        <v>0.94633333333333347</v>
      </c>
      <c r="M227" s="3">
        <v>9.7166666666666668</v>
      </c>
      <c r="N227" s="3">
        <v>0</v>
      </c>
      <c r="O227" s="3">
        <f>SUM(Table2[[#This Row],[Qualified Social Work Staff Hours]:[Other Social Work Staff Hours]])/Table2[[#This Row],[MDS Census]]</f>
        <v>0.15275109170305676</v>
      </c>
      <c r="P227" s="3">
        <v>13.242444444444446</v>
      </c>
      <c r="Q227" s="3">
        <v>0</v>
      </c>
      <c r="R227" s="3">
        <f>SUM(Table2[[#This Row],[Qualified Activities Professional Hours]:[Other Activities Professional Hours]])/Table2[[#This Row],[MDS Census]]</f>
        <v>0.20817816593886465</v>
      </c>
      <c r="S227" s="3">
        <v>5.3455555555555554</v>
      </c>
      <c r="T227" s="3">
        <v>4.471333333333332</v>
      </c>
      <c r="U227" s="3">
        <v>0</v>
      </c>
      <c r="V227" s="3">
        <f>SUM(Table2[[#This Row],[Occupational Therapist Hours]:[OT Aide Hours]])/Table2[[#This Row],[MDS Census]]</f>
        <v>0.15432663755458512</v>
      </c>
      <c r="W227" s="3">
        <v>3.6881111111111107</v>
      </c>
      <c r="X227" s="3">
        <v>6.4547777777777782</v>
      </c>
      <c r="Y227" s="3">
        <v>0</v>
      </c>
      <c r="Z227" s="3">
        <f>SUM(Table2[[#This Row],[Physical Therapist (PT) Hours]:[PT Aide Hours]])/Table2[[#This Row],[MDS Census]]</f>
        <v>0.15945152838427948</v>
      </c>
      <c r="AA227" s="3">
        <v>0</v>
      </c>
      <c r="AB227" s="3">
        <v>6.2277777777777779</v>
      </c>
      <c r="AC227" s="3">
        <v>0</v>
      </c>
      <c r="AD227" s="3">
        <v>0</v>
      </c>
      <c r="AE227" s="3">
        <v>0</v>
      </c>
      <c r="AF227" s="3">
        <v>0</v>
      </c>
      <c r="AG227" s="3">
        <v>0</v>
      </c>
      <c r="AH227" s="1" t="s">
        <v>225</v>
      </c>
      <c r="AI227" s="17">
        <v>3</v>
      </c>
      <c r="AJ227" s="1"/>
    </row>
    <row r="228" spans="1:36" x14ac:dyDescent="0.2">
      <c r="A228" s="1" t="s">
        <v>681</v>
      </c>
      <c r="B228" s="1" t="s">
        <v>922</v>
      </c>
      <c r="C228" s="1" t="s">
        <v>1449</v>
      </c>
      <c r="D228" s="1" t="s">
        <v>1748</v>
      </c>
      <c r="E228" s="3">
        <v>35.088888888888889</v>
      </c>
      <c r="F228" s="3">
        <v>5.25</v>
      </c>
      <c r="G228" s="3">
        <v>0.11944444444444445</v>
      </c>
      <c r="H228" s="3">
        <v>0</v>
      </c>
      <c r="I228" s="3">
        <v>0</v>
      </c>
      <c r="J228" s="3">
        <v>0</v>
      </c>
      <c r="K228" s="3">
        <v>0</v>
      </c>
      <c r="L228" s="3">
        <v>1.0492222222222221</v>
      </c>
      <c r="M228" s="3">
        <v>0</v>
      </c>
      <c r="N228" s="3">
        <v>4.833333333333333</v>
      </c>
      <c r="O228" s="3">
        <f>SUM(Table2[[#This Row],[Qualified Social Work Staff Hours]:[Other Social Work Staff Hours]])/Table2[[#This Row],[MDS Census]]</f>
        <v>0.13774540848638378</v>
      </c>
      <c r="P228" s="3">
        <v>5</v>
      </c>
      <c r="Q228" s="3">
        <v>16.447222222222223</v>
      </c>
      <c r="R228" s="3">
        <f>SUM(Table2[[#This Row],[Qualified Activities Professional Hours]:[Other Activities Professional Hours]])/Table2[[#This Row],[MDS Census]]</f>
        <v>0.61122545915136162</v>
      </c>
      <c r="S228" s="3">
        <v>5.1277777777777782</v>
      </c>
      <c r="T228" s="3">
        <v>2.8574444444444445</v>
      </c>
      <c r="U228" s="3">
        <v>0</v>
      </c>
      <c r="V228" s="3">
        <f>SUM(Table2[[#This Row],[Occupational Therapist Hours]:[OT Aide Hours]])/Table2[[#This Row],[MDS Census]]</f>
        <v>0.22757124762507919</v>
      </c>
      <c r="W228" s="3">
        <v>2.1417777777777784</v>
      </c>
      <c r="X228" s="3">
        <v>3.3248888888888897</v>
      </c>
      <c r="Y228" s="3">
        <v>0</v>
      </c>
      <c r="Z228" s="3">
        <f>SUM(Table2[[#This Row],[Physical Therapist (PT) Hours]:[PT Aide Hours]])/Table2[[#This Row],[MDS Census]]</f>
        <v>0.15579480683977207</v>
      </c>
      <c r="AA228" s="3">
        <v>0</v>
      </c>
      <c r="AB228" s="3">
        <v>0</v>
      </c>
      <c r="AC228" s="3">
        <v>0</v>
      </c>
      <c r="AD228" s="3">
        <v>0</v>
      </c>
      <c r="AE228" s="3">
        <v>0</v>
      </c>
      <c r="AF228" s="3">
        <v>0</v>
      </c>
      <c r="AG228" s="3">
        <v>0.1111111111111111</v>
      </c>
      <c r="AH228" s="1" t="s">
        <v>226</v>
      </c>
      <c r="AI228" s="17">
        <v>3</v>
      </c>
      <c r="AJ228" s="1"/>
    </row>
    <row r="229" spans="1:36" x14ac:dyDescent="0.2">
      <c r="A229" s="1" t="s">
        <v>681</v>
      </c>
      <c r="B229" s="1" t="s">
        <v>923</v>
      </c>
      <c r="C229" s="1" t="s">
        <v>1487</v>
      </c>
      <c r="D229" s="1" t="s">
        <v>1708</v>
      </c>
      <c r="E229" s="3">
        <v>99.555555555555557</v>
      </c>
      <c r="F229" s="3">
        <v>5.2444444444444445</v>
      </c>
      <c r="G229" s="3">
        <v>0.17011111111111113</v>
      </c>
      <c r="H229" s="3">
        <v>5.4444444444444448E-2</v>
      </c>
      <c r="I229" s="3">
        <v>0</v>
      </c>
      <c r="J229" s="3">
        <v>0</v>
      </c>
      <c r="K229" s="3">
        <v>0</v>
      </c>
      <c r="L229" s="3">
        <v>3.4743333333333326</v>
      </c>
      <c r="M229" s="3">
        <v>0</v>
      </c>
      <c r="N229" s="3">
        <v>8.365777777777776</v>
      </c>
      <c r="O229" s="3">
        <f>SUM(Table2[[#This Row],[Qualified Social Work Staff Hours]:[Other Social Work Staff Hours]])/Table2[[#This Row],[MDS Census]]</f>
        <v>8.4031249999999974E-2</v>
      </c>
      <c r="P229" s="3">
        <v>0</v>
      </c>
      <c r="Q229" s="3">
        <v>11.171333333333335</v>
      </c>
      <c r="R229" s="3">
        <f>SUM(Table2[[#This Row],[Qualified Activities Professional Hours]:[Other Activities Professional Hours]])/Table2[[#This Row],[MDS Census]]</f>
        <v>0.11221205357142859</v>
      </c>
      <c r="S229" s="3">
        <v>11.783888888888889</v>
      </c>
      <c r="T229" s="3">
        <v>0</v>
      </c>
      <c r="U229" s="3">
        <v>0</v>
      </c>
      <c r="V229" s="3">
        <f>SUM(Table2[[#This Row],[Occupational Therapist Hours]:[OT Aide Hours]])/Table2[[#This Row],[MDS Census]]</f>
        <v>0.11836495535714285</v>
      </c>
      <c r="W229" s="3">
        <v>6.3243333333333318</v>
      </c>
      <c r="X229" s="3">
        <v>3.9892222222222213</v>
      </c>
      <c r="Y229" s="3">
        <v>0</v>
      </c>
      <c r="Z229" s="3">
        <f>SUM(Table2[[#This Row],[Physical Therapist (PT) Hours]:[PT Aide Hours]])/Table2[[#This Row],[MDS Census]]</f>
        <v>0.10359598214285712</v>
      </c>
      <c r="AA229" s="3">
        <v>0</v>
      </c>
      <c r="AB229" s="3">
        <v>0</v>
      </c>
      <c r="AC229" s="3">
        <v>0</v>
      </c>
      <c r="AD229" s="3">
        <v>0</v>
      </c>
      <c r="AE229" s="3">
        <v>0</v>
      </c>
      <c r="AF229" s="3">
        <v>0</v>
      </c>
      <c r="AG229" s="3">
        <v>0</v>
      </c>
      <c r="AH229" s="1" t="s">
        <v>227</v>
      </c>
      <c r="AI229" s="17">
        <v>3</v>
      </c>
      <c r="AJ229" s="1"/>
    </row>
    <row r="230" spans="1:36" x14ac:dyDescent="0.2">
      <c r="A230" s="1" t="s">
        <v>681</v>
      </c>
      <c r="B230" s="1" t="s">
        <v>924</v>
      </c>
      <c r="C230" s="1" t="s">
        <v>1365</v>
      </c>
      <c r="D230" s="1" t="s">
        <v>1711</v>
      </c>
      <c r="E230" s="3">
        <v>118.9</v>
      </c>
      <c r="F230" s="3">
        <v>5.5111111111111111</v>
      </c>
      <c r="G230" s="3">
        <v>0.3888888888888889</v>
      </c>
      <c r="H230" s="3">
        <v>6.222222222222222E-2</v>
      </c>
      <c r="I230" s="3">
        <v>0</v>
      </c>
      <c r="J230" s="3">
        <v>0</v>
      </c>
      <c r="K230" s="3">
        <v>0</v>
      </c>
      <c r="L230" s="3">
        <v>3.9053333333333331</v>
      </c>
      <c r="M230" s="3">
        <v>4.8</v>
      </c>
      <c r="N230" s="3">
        <v>3.9042222222222223</v>
      </c>
      <c r="O230" s="3">
        <f>SUM(Table2[[#This Row],[Qualified Social Work Staff Hours]:[Other Social Work Staff Hours]])/Table2[[#This Row],[MDS Census]]</f>
        <v>7.3206242407251654E-2</v>
      </c>
      <c r="P230" s="3">
        <v>4.8607777777777788</v>
      </c>
      <c r="Q230" s="3">
        <v>12.72088888888889</v>
      </c>
      <c r="R230" s="3">
        <f>SUM(Table2[[#This Row],[Qualified Activities Professional Hours]:[Other Activities Professional Hours]])/Table2[[#This Row],[MDS Census]]</f>
        <v>0.14786935800392489</v>
      </c>
      <c r="S230" s="3">
        <v>4.3410000000000002</v>
      </c>
      <c r="T230" s="3">
        <v>3.2383333333333337</v>
      </c>
      <c r="U230" s="3">
        <v>4.1659999999999995</v>
      </c>
      <c r="V230" s="3">
        <f>SUM(Table2[[#This Row],[Occupational Therapist Hours]:[OT Aide Hours]])/Table2[[#This Row],[MDS Census]]</f>
        <v>9.8783291281188679E-2</v>
      </c>
      <c r="W230" s="3">
        <v>4.5975555555555552</v>
      </c>
      <c r="X230" s="3">
        <v>6.525444444444445</v>
      </c>
      <c r="Y230" s="3">
        <v>0</v>
      </c>
      <c r="Z230" s="3">
        <f>SUM(Table2[[#This Row],[Physical Therapist (PT) Hours]:[PT Aide Hours]])/Table2[[#This Row],[MDS Census]]</f>
        <v>9.3549201009251473E-2</v>
      </c>
      <c r="AA230" s="3">
        <v>0</v>
      </c>
      <c r="AB230" s="3">
        <v>0</v>
      </c>
      <c r="AC230" s="3">
        <v>0</v>
      </c>
      <c r="AD230" s="3">
        <v>0</v>
      </c>
      <c r="AE230" s="3">
        <v>0</v>
      </c>
      <c r="AF230" s="3">
        <v>2.145888888888889</v>
      </c>
      <c r="AG230" s="3">
        <v>0</v>
      </c>
      <c r="AH230" s="1" t="s">
        <v>228</v>
      </c>
      <c r="AI230" s="17">
        <v>3</v>
      </c>
      <c r="AJ230" s="1"/>
    </row>
    <row r="231" spans="1:36" x14ac:dyDescent="0.2">
      <c r="A231" s="1" t="s">
        <v>681</v>
      </c>
      <c r="B231" s="1" t="s">
        <v>925</v>
      </c>
      <c r="C231" s="1" t="s">
        <v>1556</v>
      </c>
      <c r="D231" s="1" t="s">
        <v>1708</v>
      </c>
      <c r="E231" s="3">
        <v>115.1</v>
      </c>
      <c r="F231" s="3">
        <v>5.6</v>
      </c>
      <c r="G231" s="3">
        <v>0.72222222222222221</v>
      </c>
      <c r="H231" s="3">
        <v>1.2361111111111112</v>
      </c>
      <c r="I231" s="3">
        <v>7.7583333333333337</v>
      </c>
      <c r="J231" s="3">
        <v>0</v>
      </c>
      <c r="K231" s="3">
        <v>0</v>
      </c>
      <c r="L231" s="3">
        <v>14.267444444444449</v>
      </c>
      <c r="M231" s="3">
        <v>17.080555555555556</v>
      </c>
      <c r="N231" s="3">
        <v>0</v>
      </c>
      <c r="O231" s="3">
        <f>SUM(Table2[[#This Row],[Qualified Social Work Staff Hours]:[Other Social Work Staff Hours]])/Table2[[#This Row],[MDS Census]]</f>
        <v>0.14839752871898834</v>
      </c>
      <c r="P231" s="3">
        <v>0</v>
      </c>
      <c r="Q231" s="3">
        <v>24.380555555555556</v>
      </c>
      <c r="R231" s="3">
        <f>SUM(Table2[[#This Row],[Qualified Activities Professional Hours]:[Other Activities Professional Hours]])/Table2[[#This Row],[MDS Census]]</f>
        <v>0.21182063905782414</v>
      </c>
      <c r="S231" s="3">
        <v>12.633444444444441</v>
      </c>
      <c r="T231" s="3">
        <v>22.391666666666673</v>
      </c>
      <c r="U231" s="3">
        <v>0</v>
      </c>
      <c r="V231" s="3">
        <f>SUM(Table2[[#This Row],[Occupational Therapist Hours]:[OT Aide Hours]])/Table2[[#This Row],[MDS Census]]</f>
        <v>0.30430157351095671</v>
      </c>
      <c r="W231" s="3">
        <v>11.904444444444444</v>
      </c>
      <c r="X231" s="3">
        <v>22.126555555555559</v>
      </c>
      <c r="Y231" s="3">
        <v>0</v>
      </c>
      <c r="Z231" s="3">
        <f>SUM(Table2[[#This Row],[Physical Therapist (PT) Hours]:[PT Aide Hours]])/Table2[[#This Row],[MDS Census]]</f>
        <v>0.29566463944396182</v>
      </c>
      <c r="AA231" s="3">
        <v>0</v>
      </c>
      <c r="AB231" s="3">
        <v>0</v>
      </c>
      <c r="AC231" s="3">
        <v>0</v>
      </c>
      <c r="AD231" s="3">
        <v>0</v>
      </c>
      <c r="AE231" s="3">
        <v>0</v>
      </c>
      <c r="AF231" s="3">
        <v>0</v>
      </c>
      <c r="AG231" s="3">
        <v>0</v>
      </c>
      <c r="AH231" s="1" t="s">
        <v>229</v>
      </c>
      <c r="AI231" s="17">
        <v>3</v>
      </c>
      <c r="AJ231" s="1"/>
    </row>
    <row r="232" spans="1:36" x14ac:dyDescent="0.2">
      <c r="A232" s="1" t="s">
        <v>681</v>
      </c>
      <c r="B232" s="1" t="s">
        <v>926</v>
      </c>
      <c r="C232" s="1" t="s">
        <v>1543</v>
      </c>
      <c r="D232" s="1" t="s">
        <v>1688</v>
      </c>
      <c r="E232" s="3">
        <v>96.411111111111111</v>
      </c>
      <c r="F232" s="3">
        <v>5.25</v>
      </c>
      <c r="G232" s="3">
        <v>0.26666666666666666</v>
      </c>
      <c r="H232" s="3">
        <v>0.6694444444444444</v>
      </c>
      <c r="I232" s="3">
        <v>2.7416666666666667</v>
      </c>
      <c r="J232" s="3">
        <v>0</v>
      </c>
      <c r="K232" s="3">
        <v>0</v>
      </c>
      <c r="L232" s="3">
        <v>4.2264444444444447</v>
      </c>
      <c r="M232" s="3">
        <v>4.916666666666667</v>
      </c>
      <c r="N232" s="3">
        <v>0</v>
      </c>
      <c r="O232" s="3">
        <f>SUM(Table2[[#This Row],[Qualified Social Work Staff Hours]:[Other Social Work Staff Hours]])/Table2[[#This Row],[MDS Census]]</f>
        <v>5.0996888325458109E-2</v>
      </c>
      <c r="P232" s="3">
        <v>4.2333333333333334</v>
      </c>
      <c r="Q232" s="3">
        <v>4.9749999999999996</v>
      </c>
      <c r="R232" s="3">
        <f>SUM(Table2[[#This Row],[Qualified Activities Professional Hours]:[Other Activities Professional Hours]])/Table2[[#This Row],[MDS Census]]</f>
        <v>9.5511121355307121E-2</v>
      </c>
      <c r="S232" s="3">
        <v>9.4348888888888904</v>
      </c>
      <c r="T232" s="3">
        <v>5.4933333333333314</v>
      </c>
      <c r="U232" s="3">
        <v>0</v>
      </c>
      <c r="V232" s="3">
        <f>SUM(Table2[[#This Row],[Occupational Therapist Hours]:[OT Aide Hours]])/Table2[[#This Row],[MDS Census]]</f>
        <v>0.15483923014866888</v>
      </c>
      <c r="W232" s="3">
        <v>6.9662222222222239</v>
      </c>
      <c r="X232" s="3">
        <v>5.6494444444444438</v>
      </c>
      <c r="Y232" s="3">
        <v>1.3442222222222222</v>
      </c>
      <c r="Z232" s="3">
        <f>SUM(Table2[[#This Row],[Physical Therapist (PT) Hours]:[PT Aide Hours]])/Table2[[#This Row],[MDS Census]]</f>
        <v>0.14479543621067192</v>
      </c>
      <c r="AA232" s="3">
        <v>0</v>
      </c>
      <c r="AB232" s="3">
        <v>0</v>
      </c>
      <c r="AC232" s="3">
        <v>0</v>
      </c>
      <c r="AD232" s="3">
        <v>0</v>
      </c>
      <c r="AE232" s="3">
        <v>0</v>
      </c>
      <c r="AF232" s="3">
        <v>0</v>
      </c>
      <c r="AG232" s="3">
        <v>0</v>
      </c>
      <c r="AH232" s="1" t="s">
        <v>230</v>
      </c>
      <c r="AI232" s="17">
        <v>3</v>
      </c>
      <c r="AJ232" s="1"/>
    </row>
    <row r="233" spans="1:36" x14ac:dyDescent="0.2">
      <c r="A233" s="1" t="s">
        <v>681</v>
      </c>
      <c r="B233" s="1" t="s">
        <v>927</v>
      </c>
      <c r="C233" s="1" t="s">
        <v>1572</v>
      </c>
      <c r="D233" s="1" t="s">
        <v>1706</v>
      </c>
      <c r="E233" s="3">
        <v>23.6</v>
      </c>
      <c r="F233" s="3">
        <v>5.5111111111111111</v>
      </c>
      <c r="G233" s="3">
        <v>0.26666666666666666</v>
      </c>
      <c r="H233" s="3">
        <v>0.15377777777777776</v>
      </c>
      <c r="I233" s="3">
        <v>2.0666666666666669</v>
      </c>
      <c r="J233" s="3">
        <v>0</v>
      </c>
      <c r="K233" s="3">
        <v>0</v>
      </c>
      <c r="L233" s="3">
        <v>0.10844444444444444</v>
      </c>
      <c r="M233" s="3">
        <v>5.3777777777777782</v>
      </c>
      <c r="N233" s="3">
        <v>0</v>
      </c>
      <c r="O233" s="3">
        <f>SUM(Table2[[#This Row],[Qualified Social Work Staff Hours]:[Other Social Work Staff Hours]])/Table2[[#This Row],[MDS Census]]</f>
        <v>0.22787193973634651</v>
      </c>
      <c r="P233" s="3">
        <v>5.4666666666666668</v>
      </c>
      <c r="Q233" s="3">
        <v>5.2722222222222221</v>
      </c>
      <c r="R233" s="3">
        <f>SUM(Table2[[#This Row],[Qualified Activities Professional Hours]:[Other Activities Professional Hours]])/Table2[[#This Row],[MDS Census]]</f>
        <v>0.45503766478342744</v>
      </c>
      <c r="S233" s="3">
        <v>0.78811111111111098</v>
      </c>
      <c r="T233" s="3">
        <v>3.9354444444444443</v>
      </c>
      <c r="U233" s="3">
        <v>0</v>
      </c>
      <c r="V233" s="3">
        <f>SUM(Table2[[#This Row],[Occupational Therapist Hours]:[OT Aide Hours]])/Table2[[#This Row],[MDS Census]]</f>
        <v>0.20015065913370997</v>
      </c>
      <c r="W233" s="3">
        <v>7.3211111111111107</v>
      </c>
      <c r="X233" s="3">
        <v>4.8333333333333348</v>
      </c>
      <c r="Y233" s="3">
        <v>0</v>
      </c>
      <c r="Z233" s="3">
        <f>SUM(Table2[[#This Row],[Physical Therapist (PT) Hours]:[PT Aide Hours]])/Table2[[#This Row],[MDS Census]]</f>
        <v>0.51501883239171375</v>
      </c>
      <c r="AA233" s="3">
        <v>0</v>
      </c>
      <c r="AB233" s="3">
        <v>0</v>
      </c>
      <c r="AC233" s="3">
        <v>0</v>
      </c>
      <c r="AD233" s="3">
        <v>0</v>
      </c>
      <c r="AE233" s="3">
        <v>0</v>
      </c>
      <c r="AF233" s="3">
        <v>0</v>
      </c>
      <c r="AG233" s="3">
        <v>0</v>
      </c>
      <c r="AH233" s="1" t="s">
        <v>231</v>
      </c>
      <c r="AI233" s="17">
        <v>3</v>
      </c>
      <c r="AJ233" s="1"/>
    </row>
    <row r="234" spans="1:36" x14ac:dyDescent="0.2">
      <c r="A234" s="1" t="s">
        <v>681</v>
      </c>
      <c r="B234" s="1" t="s">
        <v>928</v>
      </c>
      <c r="C234" s="1" t="s">
        <v>1443</v>
      </c>
      <c r="D234" s="1" t="s">
        <v>1727</v>
      </c>
      <c r="E234" s="3">
        <v>119.52222222222223</v>
      </c>
      <c r="F234" s="3">
        <v>4.8888888888888893</v>
      </c>
      <c r="G234" s="3">
        <v>0.78222222222222249</v>
      </c>
      <c r="H234" s="3">
        <v>0.78388888888888886</v>
      </c>
      <c r="I234" s="3">
        <v>5.3944444444444448</v>
      </c>
      <c r="J234" s="3">
        <v>0</v>
      </c>
      <c r="K234" s="3">
        <v>3.5555555555555554</v>
      </c>
      <c r="L234" s="3">
        <v>4.2668888888888885</v>
      </c>
      <c r="M234" s="3">
        <v>10.194666666666665</v>
      </c>
      <c r="N234" s="3">
        <v>0</v>
      </c>
      <c r="O234" s="3">
        <f>SUM(Table2[[#This Row],[Qualified Social Work Staff Hours]:[Other Social Work Staff Hours]])/Table2[[#This Row],[MDS Census]]</f>
        <v>8.5295156642186468E-2</v>
      </c>
      <c r="P234" s="3">
        <v>0</v>
      </c>
      <c r="Q234" s="3">
        <v>31.194333333333361</v>
      </c>
      <c r="R234" s="3">
        <f>SUM(Table2[[#This Row],[Qualified Activities Professional Hours]:[Other Activities Professional Hours]])/Table2[[#This Row],[MDS Census]]</f>
        <v>0.26099191224319068</v>
      </c>
      <c r="S234" s="3">
        <v>4.7185555555555574</v>
      </c>
      <c r="T234" s="3">
        <v>7.1239999999999988</v>
      </c>
      <c r="U234" s="3">
        <v>0</v>
      </c>
      <c r="V234" s="3">
        <f>SUM(Table2[[#This Row],[Occupational Therapist Hours]:[OT Aide Hours]])/Table2[[#This Row],[MDS Census]]</f>
        <v>9.9082457934368318E-2</v>
      </c>
      <c r="W234" s="3">
        <v>5.2775555555555576</v>
      </c>
      <c r="X234" s="3">
        <v>7.4454444444444459</v>
      </c>
      <c r="Y234" s="3">
        <v>0</v>
      </c>
      <c r="Z234" s="3">
        <f>SUM(Table2[[#This Row],[Physical Therapist (PT) Hours]:[PT Aide Hours]])/Table2[[#This Row],[MDS Census]]</f>
        <v>0.10644882402156737</v>
      </c>
      <c r="AA234" s="3">
        <v>0</v>
      </c>
      <c r="AB234" s="3">
        <v>5.2444444444444445</v>
      </c>
      <c r="AC234" s="3">
        <v>0</v>
      </c>
      <c r="AD234" s="3">
        <v>0</v>
      </c>
      <c r="AE234" s="3">
        <v>0</v>
      </c>
      <c r="AF234" s="3">
        <v>3.1742222222222227</v>
      </c>
      <c r="AG234" s="3">
        <v>0</v>
      </c>
      <c r="AH234" s="1" t="s">
        <v>232</v>
      </c>
      <c r="AI234" s="17">
        <v>3</v>
      </c>
      <c r="AJ234" s="1"/>
    </row>
    <row r="235" spans="1:36" x14ac:dyDescent="0.2">
      <c r="A235" s="1" t="s">
        <v>681</v>
      </c>
      <c r="B235" s="1" t="s">
        <v>929</v>
      </c>
      <c r="C235" s="1" t="s">
        <v>1573</v>
      </c>
      <c r="D235" s="1" t="s">
        <v>1711</v>
      </c>
      <c r="E235" s="3">
        <v>141.87777777777777</v>
      </c>
      <c r="F235" s="3">
        <v>5.4222222222222225</v>
      </c>
      <c r="G235" s="3">
        <v>0.26666666666666666</v>
      </c>
      <c r="H235" s="3">
        <v>8.5555555555555551E-2</v>
      </c>
      <c r="I235" s="3">
        <v>4.8555555555555552</v>
      </c>
      <c r="J235" s="3">
        <v>0</v>
      </c>
      <c r="K235" s="3">
        <v>0</v>
      </c>
      <c r="L235" s="3">
        <v>2.716333333333333</v>
      </c>
      <c r="M235" s="3">
        <v>0</v>
      </c>
      <c r="N235" s="3">
        <v>11.162222222222223</v>
      </c>
      <c r="O235" s="3">
        <f>SUM(Table2[[#This Row],[Qualified Social Work Staff Hours]:[Other Social Work Staff Hours]])/Table2[[#This Row],[MDS Census]]</f>
        <v>7.8674915811731541E-2</v>
      </c>
      <c r="P235" s="3">
        <v>0</v>
      </c>
      <c r="Q235" s="3">
        <v>21.453555555555553</v>
      </c>
      <c r="R235" s="3">
        <f>SUM(Table2[[#This Row],[Qualified Activities Professional Hours]:[Other Activities Professional Hours]])/Table2[[#This Row],[MDS Census]]</f>
        <v>0.15121152791917927</v>
      </c>
      <c r="S235" s="3">
        <v>8.890555555555558</v>
      </c>
      <c r="T235" s="3">
        <v>4.7933333333333321</v>
      </c>
      <c r="U235" s="3">
        <v>0</v>
      </c>
      <c r="V235" s="3">
        <f>SUM(Table2[[#This Row],[Occupational Therapist Hours]:[OT Aide Hours]])/Table2[[#This Row],[MDS Census]]</f>
        <v>9.6448429790899862E-2</v>
      </c>
      <c r="W235" s="3">
        <v>5.084777777777779</v>
      </c>
      <c r="X235" s="3">
        <v>5.0052222222222227</v>
      </c>
      <c r="Y235" s="3">
        <v>0</v>
      </c>
      <c r="Z235" s="3">
        <f>SUM(Table2[[#This Row],[Physical Therapist (PT) Hours]:[PT Aide Hours]])/Table2[[#This Row],[MDS Census]]</f>
        <v>7.1117550317174427E-2</v>
      </c>
      <c r="AA235" s="3">
        <v>0</v>
      </c>
      <c r="AB235" s="3">
        <v>0</v>
      </c>
      <c r="AC235" s="3">
        <v>0</v>
      </c>
      <c r="AD235" s="3">
        <v>0</v>
      </c>
      <c r="AE235" s="3">
        <v>0</v>
      </c>
      <c r="AF235" s="3">
        <v>1.1368888888888891</v>
      </c>
      <c r="AG235" s="3">
        <v>0</v>
      </c>
      <c r="AH235" s="1" t="s">
        <v>233</v>
      </c>
      <c r="AI235" s="17">
        <v>3</v>
      </c>
      <c r="AJ235" s="1"/>
    </row>
    <row r="236" spans="1:36" x14ac:dyDescent="0.2">
      <c r="A236" s="1" t="s">
        <v>681</v>
      </c>
      <c r="B236" s="1" t="s">
        <v>930</v>
      </c>
      <c r="C236" s="1" t="s">
        <v>1574</v>
      </c>
      <c r="D236" s="1" t="s">
        <v>1688</v>
      </c>
      <c r="E236" s="3">
        <v>249.1888888888889</v>
      </c>
      <c r="F236" s="3">
        <v>9.0811111111111114</v>
      </c>
      <c r="G236" s="3">
        <v>0</v>
      </c>
      <c r="H236" s="3">
        <v>0</v>
      </c>
      <c r="I236" s="3">
        <v>6.6111111111111107</v>
      </c>
      <c r="J236" s="3">
        <v>0</v>
      </c>
      <c r="K236" s="3">
        <v>0</v>
      </c>
      <c r="L236" s="3">
        <v>9.8020000000000014</v>
      </c>
      <c r="M236" s="3">
        <v>14.488888888888889</v>
      </c>
      <c r="N236" s="3">
        <v>0</v>
      </c>
      <c r="O236" s="3">
        <f>SUM(Table2[[#This Row],[Qualified Social Work Staff Hours]:[Other Social Work Staff Hours]])/Table2[[#This Row],[MDS Census]]</f>
        <v>5.814420118607036E-2</v>
      </c>
      <c r="P236" s="3">
        <v>16.483333333333334</v>
      </c>
      <c r="Q236" s="3">
        <v>26.219999999999995</v>
      </c>
      <c r="R236" s="3">
        <f>SUM(Table2[[#This Row],[Qualified Activities Professional Hours]:[Other Activities Professional Hours]])/Table2[[#This Row],[MDS Census]]</f>
        <v>0.17136933160922102</v>
      </c>
      <c r="S236" s="3">
        <v>11.081222222222218</v>
      </c>
      <c r="T236" s="3">
        <v>26.726999999999993</v>
      </c>
      <c r="U236" s="3">
        <v>0</v>
      </c>
      <c r="V236" s="3">
        <f>SUM(Table2[[#This Row],[Occupational Therapist Hours]:[OT Aide Hours]])/Table2[[#This Row],[MDS Census]]</f>
        <v>0.15172515271770629</v>
      </c>
      <c r="W236" s="3">
        <v>18.096444444444444</v>
      </c>
      <c r="X236" s="3">
        <v>24.80744444444445</v>
      </c>
      <c r="Y236" s="3">
        <v>5.2944444444444443</v>
      </c>
      <c r="Z236" s="3">
        <f>SUM(Table2[[#This Row],[Physical Therapist (PT) Hours]:[PT Aide Hours]])/Table2[[#This Row],[MDS Census]]</f>
        <v>0.19342087662192894</v>
      </c>
      <c r="AA236" s="3">
        <v>0</v>
      </c>
      <c r="AB236" s="3">
        <v>0</v>
      </c>
      <c r="AC236" s="3">
        <v>0</v>
      </c>
      <c r="AD236" s="3">
        <v>0</v>
      </c>
      <c r="AE236" s="3">
        <v>0</v>
      </c>
      <c r="AF236" s="3">
        <v>0</v>
      </c>
      <c r="AG236" s="3">
        <v>0</v>
      </c>
      <c r="AH236" s="1" t="s">
        <v>234</v>
      </c>
      <c r="AI236" s="17">
        <v>3</v>
      </c>
      <c r="AJ236" s="1"/>
    </row>
    <row r="237" spans="1:36" x14ac:dyDescent="0.2">
      <c r="A237" s="1" t="s">
        <v>681</v>
      </c>
      <c r="B237" s="1" t="s">
        <v>931</v>
      </c>
      <c r="C237" s="1" t="s">
        <v>1489</v>
      </c>
      <c r="D237" s="1" t="s">
        <v>1730</v>
      </c>
      <c r="E237" s="3">
        <v>76.655555555555551</v>
      </c>
      <c r="F237" s="3">
        <v>5.4666666666666668</v>
      </c>
      <c r="G237" s="3">
        <v>1.6</v>
      </c>
      <c r="H237" s="3">
        <v>0.53333333333333333</v>
      </c>
      <c r="I237" s="3">
        <v>5.333333333333333</v>
      </c>
      <c r="J237" s="3">
        <v>0</v>
      </c>
      <c r="K237" s="3">
        <v>1.6</v>
      </c>
      <c r="L237" s="3">
        <v>3.9166666666666665</v>
      </c>
      <c r="M237" s="3">
        <v>4.6055555555555552</v>
      </c>
      <c r="N237" s="3">
        <v>0</v>
      </c>
      <c r="O237" s="3">
        <f>SUM(Table2[[#This Row],[Qualified Social Work Staff Hours]:[Other Social Work Staff Hours]])/Table2[[#This Row],[MDS Census]]</f>
        <v>6.00811711842296E-2</v>
      </c>
      <c r="P237" s="3">
        <v>6.0750000000000002</v>
      </c>
      <c r="Q237" s="3">
        <v>8.5111111111111111</v>
      </c>
      <c r="R237" s="3">
        <f>SUM(Table2[[#This Row],[Qualified Activities Professional Hours]:[Other Activities Professional Hours]])/Table2[[#This Row],[MDS Census]]</f>
        <v>0.19028120017393826</v>
      </c>
      <c r="S237" s="3">
        <v>9.8138888888888882</v>
      </c>
      <c r="T237" s="3">
        <v>4.8666666666666663</v>
      </c>
      <c r="U237" s="3">
        <v>0</v>
      </c>
      <c r="V237" s="3">
        <f>SUM(Table2[[#This Row],[Occupational Therapist Hours]:[OT Aide Hours]])/Table2[[#This Row],[MDS Census]]</f>
        <v>0.19151326279170894</v>
      </c>
      <c r="W237" s="3">
        <v>4.7416666666666663</v>
      </c>
      <c r="X237" s="3">
        <v>5.1444444444444448</v>
      </c>
      <c r="Y237" s="3">
        <v>0</v>
      </c>
      <c r="Z237" s="3">
        <f>SUM(Table2[[#This Row],[Physical Therapist (PT) Hours]:[PT Aide Hours]])/Table2[[#This Row],[MDS Census]]</f>
        <v>0.12896796637193797</v>
      </c>
      <c r="AA237" s="3">
        <v>0</v>
      </c>
      <c r="AB237" s="3">
        <v>0</v>
      </c>
      <c r="AC237" s="3">
        <v>0</v>
      </c>
      <c r="AD237" s="3">
        <v>0</v>
      </c>
      <c r="AE237" s="3">
        <v>0</v>
      </c>
      <c r="AF237" s="3">
        <v>0</v>
      </c>
      <c r="AG237" s="3">
        <v>0</v>
      </c>
      <c r="AH237" s="1" t="s">
        <v>235</v>
      </c>
      <c r="AI237" s="17">
        <v>3</v>
      </c>
      <c r="AJ237" s="1"/>
    </row>
    <row r="238" spans="1:36" x14ac:dyDescent="0.2">
      <c r="A238" s="1" t="s">
        <v>681</v>
      </c>
      <c r="B238" s="1" t="s">
        <v>932</v>
      </c>
      <c r="C238" s="1" t="s">
        <v>1575</v>
      </c>
      <c r="D238" s="1" t="s">
        <v>1749</v>
      </c>
      <c r="E238" s="3">
        <v>57.866666666666667</v>
      </c>
      <c r="F238" s="3">
        <v>5.2277777777777779</v>
      </c>
      <c r="G238" s="3">
        <v>0</v>
      </c>
      <c r="H238" s="3">
        <v>0</v>
      </c>
      <c r="I238" s="3">
        <v>0</v>
      </c>
      <c r="J238" s="3">
        <v>0</v>
      </c>
      <c r="K238" s="3">
        <v>0</v>
      </c>
      <c r="L238" s="3">
        <v>0</v>
      </c>
      <c r="M238" s="3">
        <v>5.5602222222222224</v>
      </c>
      <c r="N238" s="3">
        <v>0</v>
      </c>
      <c r="O238" s="3">
        <f>SUM(Table2[[#This Row],[Qualified Social Work Staff Hours]:[Other Social Work Staff Hours]])/Table2[[#This Row],[MDS Census]]</f>
        <v>9.6086789554531496E-2</v>
      </c>
      <c r="P238" s="3">
        <v>0</v>
      </c>
      <c r="Q238" s="3">
        <v>14.659666666666665</v>
      </c>
      <c r="R238" s="3">
        <f>SUM(Table2[[#This Row],[Qualified Activities Professional Hours]:[Other Activities Professional Hours]])/Table2[[#This Row],[MDS Census]]</f>
        <v>0.25333525345622115</v>
      </c>
      <c r="S238" s="3">
        <v>0</v>
      </c>
      <c r="T238" s="3">
        <v>0</v>
      </c>
      <c r="U238" s="3">
        <v>0</v>
      </c>
      <c r="V238" s="3">
        <f>SUM(Table2[[#This Row],[Occupational Therapist Hours]:[OT Aide Hours]])/Table2[[#This Row],[MDS Census]]</f>
        <v>0</v>
      </c>
      <c r="W238" s="3">
        <v>0</v>
      </c>
      <c r="X238" s="3">
        <v>0</v>
      </c>
      <c r="Y238" s="3">
        <v>0</v>
      </c>
      <c r="Z238" s="3">
        <f>SUM(Table2[[#This Row],[Physical Therapist (PT) Hours]:[PT Aide Hours]])/Table2[[#This Row],[MDS Census]]</f>
        <v>0</v>
      </c>
      <c r="AA238" s="3">
        <v>0</v>
      </c>
      <c r="AB238" s="3">
        <v>0</v>
      </c>
      <c r="AC238" s="3">
        <v>0</v>
      </c>
      <c r="AD238" s="3">
        <v>0</v>
      </c>
      <c r="AE238" s="3">
        <v>0</v>
      </c>
      <c r="AF238" s="3">
        <v>0</v>
      </c>
      <c r="AG238" s="3">
        <v>0</v>
      </c>
      <c r="AH238" s="1" t="s">
        <v>236</v>
      </c>
      <c r="AI238" s="17">
        <v>3</v>
      </c>
      <c r="AJ238" s="1"/>
    </row>
    <row r="239" spans="1:36" x14ac:dyDescent="0.2">
      <c r="A239" s="1" t="s">
        <v>681</v>
      </c>
      <c r="B239" s="1" t="s">
        <v>691</v>
      </c>
      <c r="C239" s="1" t="s">
        <v>1576</v>
      </c>
      <c r="D239" s="1" t="s">
        <v>1720</v>
      </c>
      <c r="E239" s="3">
        <v>158.13333333333333</v>
      </c>
      <c r="F239" s="3">
        <v>5.5111111111111111</v>
      </c>
      <c r="G239" s="3">
        <v>0.39111111111111124</v>
      </c>
      <c r="H239" s="3">
        <v>1.0094444444444446</v>
      </c>
      <c r="I239" s="3">
        <v>4.4333333333333336</v>
      </c>
      <c r="J239" s="3">
        <v>0</v>
      </c>
      <c r="K239" s="3">
        <v>6.1333333333333337</v>
      </c>
      <c r="L239" s="3">
        <v>4.0483333333333329</v>
      </c>
      <c r="M239" s="3">
        <v>5.333333333333333</v>
      </c>
      <c r="N239" s="3">
        <v>0</v>
      </c>
      <c r="O239" s="3">
        <f>SUM(Table2[[#This Row],[Qualified Social Work Staff Hours]:[Other Social Work Staff Hours]])/Table2[[#This Row],[MDS Census]]</f>
        <v>3.3726812816188868E-2</v>
      </c>
      <c r="P239" s="3">
        <v>0</v>
      </c>
      <c r="Q239" s="3">
        <v>11.805666666666667</v>
      </c>
      <c r="R239" s="3">
        <f>SUM(Table2[[#This Row],[Qualified Activities Professional Hours]:[Other Activities Professional Hours]])/Table2[[#This Row],[MDS Census]]</f>
        <v>7.4656408094435078E-2</v>
      </c>
      <c r="S239" s="3">
        <v>6.0746666666666673</v>
      </c>
      <c r="T239" s="3">
        <v>10.915111111111113</v>
      </c>
      <c r="U239" s="3">
        <v>0</v>
      </c>
      <c r="V239" s="3">
        <f>SUM(Table2[[#This Row],[Occupational Therapist Hours]:[OT Aide Hours]])/Table2[[#This Row],[MDS Census]]</f>
        <v>0.10743957279370436</v>
      </c>
      <c r="W239" s="3">
        <v>11.255444444444445</v>
      </c>
      <c r="X239" s="3">
        <v>9.1856666666666662</v>
      </c>
      <c r="Y239" s="3">
        <v>0</v>
      </c>
      <c r="Z239" s="3">
        <f>SUM(Table2[[#This Row],[Physical Therapist (PT) Hours]:[PT Aide Hours]])/Table2[[#This Row],[MDS Census]]</f>
        <v>0.12926503653738056</v>
      </c>
      <c r="AA239" s="3">
        <v>0</v>
      </c>
      <c r="AB239" s="3">
        <v>5.0618888888888875</v>
      </c>
      <c r="AC239" s="3">
        <v>0</v>
      </c>
      <c r="AD239" s="3">
        <v>0</v>
      </c>
      <c r="AE239" s="3">
        <v>0</v>
      </c>
      <c r="AF239" s="3">
        <v>0.56333333333333324</v>
      </c>
      <c r="AG239" s="3">
        <v>0</v>
      </c>
      <c r="AH239" s="1" t="s">
        <v>237</v>
      </c>
      <c r="AI239" s="17">
        <v>3</v>
      </c>
      <c r="AJ239" s="1"/>
    </row>
    <row r="240" spans="1:36" x14ac:dyDescent="0.2">
      <c r="A240" s="1" t="s">
        <v>681</v>
      </c>
      <c r="B240" s="1" t="s">
        <v>933</v>
      </c>
      <c r="C240" s="1" t="s">
        <v>1567</v>
      </c>
      <c r="D240" s="1" t="s">
        <v>1741</v>
      </c>
      <c r="E240" s="3">
        <v>126.82222222222222</v>
      </c>
      <c r="F240" s="3">
        <v>5.6</v>
      </c>
      <c r="G240" s="3">
        <v>0.26666666666666666</v>
      </c>
      <c r="H240" s="3">
        <v>0.15888888888888889</v>
      </c>
      <c r="I240" s="3">
        <v>14.030555555555555</v>
      </c>
      <c r="J240" s="3">
        <v>0</v>
      </c>
      <c r="K240" s="3">
        <v>0</v>
      </c>
      <c r="L240" s="3">
        <v>3.1082222222222216</v>
      </c>
      <c r="M240" s="3">
        <v>9.0472222222222225</v>
      </c>
      <c r="N240" s="3">
        <v>4.9888888888888889</v>
      </c>
      <c r="O240" s="3">
        <f>SUM(Table2[[#This Row],[Qualified Social Work Staff Hours]:[Other Social Work Staff Hours]])/Table2[[#This Row],[MDS Census]]</f>
        <v>0.11067548624496233</v>
      </c>
      <c r="P240" s="3">
        <v>5.1555555555555559</v>
      </c>
      <c r="Q240" s="3">
        <v>36.455555555555556</v>
      </c>
      <c r="R240" s="3">
        <f>SUM(Table2[[#This Row],[Qualified Activities Professional Hours]:[Other Activities Professional Hours]])/Table2[[#This Row],[MDS Census]]</f>
        <v>0.32810583493954792</v>
      </c>
      <c r="S240" s="3">
        <v>10.491</v>
      </c>
      <c r="T240" s="3">
        <v>10.163555555555552</v>
      </c>
      <c r="U240" s="3">
        <v>0</v>
      </c>
      <c r="V240" s="3">
        <f>SUM(Table2[[#This Row],[Occupational Therapist Hours]:[OT Aide Hours]])/Table2[[#This Row],[MDS Census]]</f>
        <v>0.16286227439985981</v>
      </c>
      <c r="W240" s="3">
        <v>5.3983333333333317</v>
      </c>
      <c r="X240" s="3">
        <v>9.7633333333333372</v>
      </c>
      <c r="Y240" s="3">
        <v>5.3407777777777747</v>
      </c>
      <c r="Z240" s="3">
        <f>SUM(Table2[[#This Row],[Physical Therapist (PT) Hours]:[PT Aide Hours]])/Table2[[#This Row],[MDS Census]]</f>
        <v>0.1616628701594533</v>
      </c>
      <c r="AA240" s="3">
        <v>0</v>
      </c>
      <c r="AB240" s="3">
        <v>0</v>
      </c>
      <c r="AC240" s="3">
        <v>0</v>
      </c>
      <c r="AD240" s="3">
        <v>0.95</v>
      </c>
      <c r="AE240" s="3">
        <v>0</v>
      </c>
      <c r="AF240" s="3">
        <v>2.4527777777777779</v>
      </c>
      <c r="AG240" s="3">
        <v>2</v>
      </c>
      <c r="AH240" s="1" t="s">
        <v>238</v>
      </c>
      <c r="AI240" s="17">
        <v>3</v>
      </c>
      <c r="AJ240" s="1"/>
    </row>
    <row r="241" spans="1:36" x14ac:dyDescent="0.2">
      <c r="A241" s="1" t="s">
        <v>681</v>
      </c>
      <c r="B241" s="1" t="s">
        <v>934</v>
      </c>
      <c r="C241" s="1" t="s">
        <v>1443</v>
      </c>
      <c r="D241" s="1" t="s">
        <v>1727</v>
      </c>
      <c r="E241" s="3">
        <v>141.66666666666666</v>
      </c>
      <c r="F241" s="3">
        <v>10.933333333333334</v>
      </c>
      <c r="G241" s="3">
        <v>1.1111111111111112E-2</v>
      </c>
      <c r="H241" s="3">
        <v>0.02</v>
      </c>
      <c r="I241" s="3">
        <v>6.086666666666666</v>
      </c>
      <c r="J241" s="3">
        <v>0</v>
      </c>
      <c r="K241" s="3">
        <v>0</v>
      </c>
      <c r="L241" s="3">
        <v>3.7849999999999984</v>
      </c>
      <c r="M241" s="3">
        <v>10.933333333333334</v>
      </c>
      <c r="N241" s="3">
        <v>0</v>
      </c>
      <c r="O241" s="3">
        <f>SUM(Table2[[#This Row],[Qualified Social Work Staff Hours]:[Other Social Work Staff Hours]])/Table2[[#This Row],[MDS Census]]</f>
        <v>7.7176470588235305E-2</v>
      </c>
      <c r="P241" s="3">
        <v>9.8644444444444446</v>
      </c>
      <c r="Q241" s="3">
        <v>13.037777777777782</v>
      </c>
      <c r="R241" s="3">
        <f>SUM(Table2[[#This Row],[Qualified Activities Professional Hours]:[Other Activities Professional Hours]])/Table2[[#This Row],[MDS Census]]</f>
        <v>0.16166274509803927</v>
      </c>
      <c r="S241" s="3">
        <v>5.3035555555555547</v>
      </c>
      <c r="T241" s="3">
        <v>7.1373333333333324</v>
      </c>
      <c r="U241" s="3">
        <v>0</v>
      </c>
      <c r="V241" s="3">
        <f>SUM(Table2[[#This Row],[Occupational Therapist Hours]:[OT Aide Hours]])/Table2[[#This Row],[MDS Census]]</f>
        <v>8.7818039215686261E-2</v>
      </c>
      <c r="W241" s="3">
        <v>10.948555555555556</v>
      </c>
      <c r="X241" s="3">
        <v>9.9886666666666653</v>
      </c>
      <c r="Y241" s="3">
        <v>5.213222222222222</v>
      </c>
      <c r="Z241" s="3">
        <f>SUM(Table2[[#This Row],[Physical Therapist (PT) Hours]:[PT Aide Hours]])/Table2[[#This Row],[MDS Census]]</f>
        <v>0.18459137254901961</v>
      </c>
      <c r="AA241" s="3">
        <v>0</v>
      </c>
      <c r="AB241" s="3">
        <v>0</v>
      </c>
      <c r="AC241" s="3">
        <v>0</v>
      </c>
      <c r="AD241" s="3">
        <v>0</v>
      </c>
      <c r="AE241" s="3">
        <v>0</v>
      </c>
      <c r="AF241" s="3">
        <v>0</v>
      </c>
      <c r="AG241" s="3">
        <v>0</v>
      </c>
      <c r="AH241" s="1" t="s">
        <v>239</v>
      </c>
      <c r="AI241" s="17">
        <v>3</v>
      </c>
      <c r="AJ241" s="1"/>
    </row>
    <row r="242" spans="1:36" x14ac:dyDescent="0.2">
      <c r="A242" s="1" t="s">
        <v>681</v>
      </c>
      <c r="B242" s="1" t="s">
        <v>935</v>
      </c>
      <c r="C242" s="1" t="s">
        <v>1577</v>
      </c>
      <c r="D242" s="1" t="s">
        <v>1696</v>
      </c>
      <c r="E242" s="3">
        <v>88.733333333333334</v>
      </c>
      <c r="F242" s="3">
        <v>5.5111111111111111</v>
      </c>
      <c r="G242" s="3">
        <v>3.5555555555555554</v>
      </c>
      <c r="H242" s="3">
        <v>0.41111111111111109</v>
      </c>
      <c r="I242" s="3">
        <v>4.708333333333333</v>
      </c>
      <c r="J242" s="3">
        <v>0</v>
      </c>
      <c r="K242" s="3">
        <v>0</v>
      </c>
      <c r="L242" s="3">
        <v>10.453444444444443</v>
      </c>
      <c r="M242" s="3">
        <v>5.4222222222222225</v>
      </c>
      <c r="N242" s="3">
        <v>0</v>
      </c>
      <c r="O242" s="3">
        <f>SUM(Table2[[#This Row],[Qualified Social Work Staff Hours]:[Other Social Work Staff Hours]])/Table2[[#This Row],[MDS Census]]</f>
        <v>6.1106937139994995E-2</v>
      </c>
      <c r="P242" s="3">
        <v>5.5111111111111111</v>
      </c>
      <c r="Q242" s="3">
        <v>6.8138888888888891</v>
      </c>
      <c r="R242" s="3">
        <f>SUM(Table2[[#This Row],[Qualified Activities Professional Hours]:[Other Activities Professional Hours]])/Table2[[#This Row],[MDS Census]]</f>
        <v>0.13889932381667919</v>
      </c>
      <c r="S242" s="3">
        <v>10.475</v>
      </c>
      <c r="T242" s="3">
        <v>6.0767777777777772</v>
      </c>
      <c r="U242" s="3">
        <v>0</v>
      </c>
      <c r="V242" s="3">
        <f>SUM(Table2[[#This Row],[Occupational Therapist Hours]:[OT Aide Hours]])/Table2[[#This Row],[MDS Census]]</f>
        <v>0.18653393438517404</v>
      </c>
      <c r="W242" s="3">
        <v>6.1116666666666637</v>
      </c>
      <c r="X242" s="3">
        <v>10.322888888888889</v>
      </c>
      <c r="Y242" s="3">
        <v>0</v>
      </c>
      <c r="Z242" s="3">
        <f>SUM(Table2[[#This Row],[Physical Therapist (PT) Hours]:[PT Aide Hours]])/Table2[[#This Row],[MDS Census]]</f>
        <v>0.18521287252692206</v>
      </c>
      <c r="AA242" s="3">
        <v>0</v>
      </c>
      <c r="AB242" s="3">
        <v>0</v>
      </c>
      <c r="AC242" s="3">
        <v>0</v>
      </c>
      <c r="AD242" s="3">
        <v>0</v>
      </c>
      <c r="AE242" s="3">
        <v>0</v>
      </c>
      <c r="AF242" s="3">
        <v>0</v>
      </c>
      <c r="AG242" s="3">
        <v>0</v>
      </c>
      <c r="AH242" s="1" t="s">
        <v>240</v>
      </c>
      <c r="AI242" s="17">
        <v>3</v>
      </c>
      <c r="AJ242" s="1"/>
    </row>
    <row r="243" spans="1:36" x14ac:dyDescent="0.2">
      <c r="A243" s="1" t="s">
        <v>681</v>
      </c>
      <c r="B243" s="1" t="s">
        <v>936</v>
      </c>
      <c r="C243" s="1" t="s">
        <v>1578</v>
      </c>
      <c r="D243" s="1" t="s">
        <v>1713</v>
      </c>
      <c r="E243" s="3">
        <v>162.03333333333333</v>
      </c>
      <c r="F243" s="3">
        <v>5.6888888888888891</v>
      </c>
      <c r="G243" s="3">
        <v>0.65</v>
      </c>
      <c r="H243" s="3">
        <v>0.81111111111111112</v>
      </c>
      <c r="I243" s="3">
        <v>5.5666666666666664</v>
      </c>
      <c r="J243" s="3">
        <v>1.2444444444444445</v>
      </c>
      <c r="K243" s="3">
        <v>0</v>
      </c>
      <c r="L243" s="3">
        <v>10.924777777777775</v>
      </c>
      <c r="M243" s="3">
        <v>8.1194444444444436</v>
      </c>
      <c r="N243" s="3">
        <v>1.7777777777777777</v>
      </c>
      <c r="O243" s="3">
        <f>SUM(Table2[[#This Row],[Qualified Social Work Staff Hours]:[Other Social Work Staff Hours]])/Table2[[#This Row],[MDS Census]]</f>
        <v>6.1081396146197627E-2</v>
      </c>
      <c r="P243" s="3">
        <v>5.291666666666667</v>
      </c>
      <c r="Q243" s="3">
        <v>11.041666666666666</v>
      </c>
      <c r="R243" s="3">
        <f>SUM(Table2[[#This Row],[Qualified Activities Professional Hours]:[Other Activities Professional Hours]])/Table2[[#This Row],[MDS Census]]</f>
        <v>0.10080230405266405</v>
      </c>
      <c r="S243" s="3">
        <v>10.541666666666666</v>
      </c>
      <c r="T243" s="3">
        <v>11.036444444444443</v>
      </c>
      <c r="U243" s="3">
        <v>0</v>
      </c>
      <c r="V243" s="3">
        <f>SUM(Table2[[#This Row],[Occupational Therapist Hours]:[OT Aide Hours]])/Table2[[#This Row],[MDS Census]]</f>
        <v>0.13317081533292188</v>
      </c>
      <c r="W243" s="3">
        <v>7.4225555555555554</v>
      </c>
      <c r="X243" s="3">
        <v>16.946000000000002</v>
      </c>
      <c r="Y243" s="3">
        <v>0</v>
      </c>
      <c r="Z243" s="3">
        <f>SUM(Table2[[#This Row],[Physical Therapist (PT) Hours]:[PT Aide Hours]])/Table2[[#This Row],[MDS Census]]</f>
        <v>0.15039223753685799</v>
      </c>
      <c r="AA243" s="3">
        <v>0</v>
      </c>
      <c r="AB243" s="3">
        <v>0</v>
      </c>
      <c r="AC243" s="3">
        <v>0</v>
      </c>
      <c r="AD243" s="3">
        <v>0</v>
      </c>
      <c r="AE243" s="3">
        <v>0</v>
      </c>
      <c r="AF243" s="3">
        <v>0</v>
      </c>
      <c r="AG243" s="3">
        <v>0</v>
      </c>
      <c r="AH243" s="1" t="s">
        <v>241</v>
      </c>
      <c r="AI243" s="17">
        <v>3</v>
      </c>
      <c r="AJ243" s="1"/>
    </row>
    <row r="244" spans="1:36" x14ac:dyDescent="0.2">
      <c r="A244" s="1" t="s">
        <v>681</v>
      </c>
      <c r="B244" s="1" t="s">
        <v>937</v>
      </c>
      <c r="C244" s="1" t="s">
        <v>1465</v>
      </c>
      <c r="D244" s="1" t="s">
        <v>1722</v>
      </c>
      <c r="E244" s="3">
        <v>490.23333333333335</v>
      </c>
      <c r="F244" s="3">
        <v>31.505555555555556</v>
      </c>
      <c r="G244" s="3">
        <v>1.8333333333333333</v>
      </c>
      <c r="H244" s="3">
        <v>3.9166666666666665</v>
      </c>
      <c r="I244" s="3">
        <v>0</v>
      </c>
      <c r="J244" s="3">
        <v>0</v>
      </c>
      <c r="K244" s="3">
        <v>0</v>
      </c>
      <c r="L244" s="3">
        <v>23.130222222222219</v>
      </c>
      <c r="M244" s="3">
        <v>46.830555555555556</v>
      </c>
      <c r="N244" s="3">
        <v>0</v>
      </c>
      <c r="O244" s="3">
        <f>SUM(Table2[[#This Row],[Qualified Social Work Staff Hours]:[Other Social Work Staff Hours]])/Table2[[#This Row],[MDS Census]]</f>
        <v>9.5527073275764374E-2</v>
      </c>
      <c r="P244" s="3">
        <v>33.05833333333333</v>
      </c>
      <c r="Q244" s="3">
        <v>47.74722222222222</v>
      </c>
      <c r="R244" s="3">
        <f>SUM(Table2[[#This Row],[Qualified Activities Professional Hours]:[Other Activities Professional Hours]])/Table2[[#This Row],[MDS Census]]</f>
        <v>0.1648308061920627</v>
      </c>
      <c r="S244" s="3">
        <v>24.482222222222223</v>
      </c>
      <c r="T244" s="3">
        <v>45.675111111111114</v>
      </c>
      <c r="U244" s="3">
        <v>0</v>
      </c>
      <c r="V244" s="3">
        <f>SUM(Table2[[#This Row],[Occupational Therapist Hours]:[OT Aide Hours]])/Table2[[#This Row],[MDS Census]]</f>
        <v>0.14311008363364386</v>
      </c>
      <c r="W244" s="3">
        <v>23.628222222222217</v>
      </c>
      <c r="X244" s="3">
        <v>69.751222222222239</v>
      </c>
      <c r="Y244" s="3">
        <v>0</v>
      </c>
      <c r="Z244" s="3">
        <f>SUM(Table2[[#This Row],[Physical Therapist (PT) Hours]:[PT Aide Hours]])/Table2[[#This Row],[MDS Census]]</f>
        <v>0.19047959021781014</v>
      </c>
      <c r="AA244" s="3">
        <v>0</v>
      </c>
      <c r="AB244" s="3">
        <v>3.7583333333333333</v>
      </c>
      <c r="AC244" s="3">
        <v>0</v>
      </c>
      <c r="AD244" s="3">
        <v>0</v>
      </c>
      <c r="AE244" s="3">
        <v>0</v>
      </c>
      <c r="AF244" s="3">
        <v>0</v>
      </c>
      <c r="AG244" s="3">
        <v>0</v>
      </c>
      <c r="AH244" s="1" t="s">
        <v>242</v>
      </c>
      <c r="AI244" s="17">
        <v>3</v>
      </c>
      <c r="AJ244" s="1"/>
    </row>
    <row r="245" spans="1:36" x14ac:dyDescent="0.2">
      <c r="A245" s="1" t="s">
        <v>681</v>
      </c>
      <c r="B245" s="1" t="s">
        <v>938</v>
      </c>
      <c r="C245" s="1" t="s">
        <v>1387</v>
      </c>
      <c r="D245" s="1" t="s">
        <v>1695</v>
      </c>
      <c r="E245" s="3">
        <v>57.077777777777776</v>
      </c>
      <c r="F245" s="3">
        <v>5.166666666666667</v>
      </c>
      <c r="G245" s="3">
        <v>0.35555555555555557</v>
      </c>
      <c r="H245" s="3">
        <v>0.4</v>
      </c>
      <c r="I245" s="3">
        <v>2.0666666666666669</v>
      </c>
      <c r="J245" s="3">
        <v>0</v>
      </c>
      <c r="K245" s="3">
        <v>0</v>
      </c>
      <c r="L245" s="3">
        <v>5.028888888888889</v>
      </c>
      <c r="M245" s="3">
        <v>4.9222222222222225</v>
      </c>
      <c r="N245" s="3">
        <v>0</v>
      </c>
      <c r="O245" s="3">
        <f>SUM(Table2[[#This Row],[Qualified Social Work Staff Hours]:[Other Social Work Staff Hours]])/Table2[[#This Row],[MDS Census]]</f>
        <v>8.623710336772436E-2</v>
      </c>
      <c r="P245" s="3">
        <v>4.927777777777778</v>
      </c>
      <c r="Q245" s="3">
        <v>4.6444444444444448</v>
      </c>
      <c r="R245" s="3">
        <f>SUM(Table2[[#This Row],[Qualified Activities Professional Hours]:[Other Activities Professional Hours]])/Table2[[#This Row],[MDS Census]]</f>
        <v>0.16770488612030371</v>
      </c>
      <c r="S245" s="3">
        <v>4.7861111111111114</v>
      </c>
      <c r="T245" s="3">
        <v>5.7732222222222225</v>
      </c>
      <c r="U245" s="3">
        <v>0</v>
      </c>
      <c r="V245" s="3">
        <f>SUM(Table2[[#This Row],[Occupational Therapist Hours]:[OT Aide Hours]])/Table2[[#This Row],[MDS Census]]</f>
        <v>0.18499902666926224</v>
      </c>
      <c r="W245" s="3">
        <v>4.7527777777777782</v>
      </c>
      <c r="X245" s="3">
        <v>9.2785555555555561</v>
      </c>
      <c r="Y245" s="3">
        <v>0</v>
      </c>
      <c r="Z245" s="3">
        <f>SUM(Table2[[#This Row],[Physical Therapist (PT) Hours]:[PT Aide Hours]])/Table2[[#This Row],[MDS Census]]</f>
        <v>0.24582830445785481</v>
      </c>
      <c r="AA245" s="3">
        <v>0</v>
      </c>
      <c r="AB245" s="3">
        <v>0</v>
      </c>
      <c r="AC245" s="3">
        <v>0</v>
      </c>
      <c r="AD245" s="3">
        <v>0</v>
      </c>
      <c r="AE245" s="3">
        <v>0</v>
      </c>
      <c r="AF245" s="3">
        <v>0</v>
      </c>
      <c r="AG245" s="3">
        <v>0</v>
      </c>
      <c r="AH245" s="1" t="s">
        <v>243</v>
      </c>
      <c r="AI245" s="17">
        <v>3</v>
      </c>
      <c r="AJ245" s="1"/>
    </row>
    <row r="246" spans="1:36" x14ac:dyDescent="0.2">
      <c r="A246" s="1" t="s">
        <v>681</v>
      </c>
      <c r="B246" s="1" t="s">
        <v>939</v>
      </c>
      <c r="C246" s="1" t="s">
        <v>1443</v>
      </c>
      <c r="D246" s="1" t="s">
        <v>1727</v>
      </c>
      <c r="E246" s="3">
        <v>72.033333333333331</v>
      </c>
      <c r="F246" s="3">
        <v>5.333333333333333</v>
      </c>
      <c r="G246" s="3">
        <v>0</v>
      </c>
      <c r="H246" s="3">
        <v>0</v>
      </c>
      <c r="I246" s="3">
        <v>0</v>
      </c>
      <c r="J246" s="3">
        <v>0</v>
      </c>
      <c r="K246" s="3">
        <v>0</v>
      </c>
      <c r="L246" s="3">
        <v>0</v>
      </c>
      <c r="M246" s="3">
        <v>10.533333333333333</v>
      </c>
      <c r="N246" s="3">
        <v>0</v>
      </c>
      <c r="O246" s="3">
        <f>SUM(Table2[[#This Row],[Qualified Social Work Staff Hours]:[Other Social Work Staff Hours]])/Table2[[#This Row],[MDS Census]]</f>
        <v>0.14622859787135586</v>
      </c>
      <c r="P246" s="3">
        <v>7.1944444444444446</v>
      </c>
      <c r="Q246" s="3">
        <v>10.327777777777778</v>
      </c>
      <c r="R246" s="3">
        <f>SUM(Table2[[#This Row],[Qualified Activities Professional Hours]:[Other Activities Professional Hours]])/Table2[[#This Row],[MDS Census]]</f>
        <v>0.24325158105815209</v>
      </c>
      <c r="S246" s="3">
        <v>0</v>
      </c>
      <c r="T246" s="3">
        <v>0</v>
      </c>
      <c r="U246" s="3">
        <v>0</v>
      </c>
      <c r="V246" s="3">
        <f>SUM(Table2[[#This Row],[Occupational Therapist Hours]:[OT Aide Hours]])/Table2[[#This Row],[MDS Census]]</f>
        <v>0</v>
      </c>
      <c r="W246" s="3">
        <v>0</v>
      </c>
      <c r="X246" s="3">
        <v>0</v>
      </c>
      <c r="Y246" s="3">
        <v>0</v>
      </c>
      <c r="Z246" s="3">
        <f>SUM(Table2[[#This Row],[Physical Therapist (PT) Hours]:[PT Aide Hours]])/Table2[[#This Row],[MDS Census]]</f>
        <v>0</v>
      </c>
      <c r="AA246" s="3">
        <v>0</v>
      </c>
      <c r="AB246" s="3">
        <v>0</v>
      </c>
      <c r="AC246" s="3">
        <v>0</v>
      </c>
      <c r="AD246" s="3">
        <v>0</v>
      </c>
      <c r="AE246" s="3">
        <v>0</v>
      </c>
      <c r="AF246" s="3">
        <v>0</v>
      </c>
      <c r="AG246" s="3">
        <v>0</v>
      </c>
      <c r="AH246" s="1" t="s">
        <v>244</v>
      </c>
      <c r="AI246" s="17">
        <v>3</v>
      </c>
      <c r="AJ246" s="1"/>
    </row>
    <row r="247" spans="1:36" x14ac:dyDescent="0.2">
      <c r="A247" s="1" t="s">
        <v>681</v>
      </c>
      <c r="B247" s="1" t="s">
        <v>940</v>
      </c>
      <c r="C247" s="1" t="s">
        <v>1420</v>
      </c>
      <c r="D247" s="1" t="s">
        <v>1714</v>
      </c>
      <c r="E247" s="3">
        <v>59.966666666666669</v>
      </c>
      <c r="F247" s="3">
        <v>3.1277777777777778</v>
      </c>
      <c r="G247" s="3">
        <v>0</v>
      </c>
      <c r="H247" s="3">
        <v>0</v>
      </c>
      <c r="I247" s="3">
        <v>1.5444444444444441</v>
      </c>
      <c r="J247" s="3">
        <v>0</v>
      </c>
      <c r="K247" s="3">
        <v>0</v>
      </c>
      <c r="L247" s="3">
        <v>2.1548888888888893</v>
      </c>
      <c r="M247" s="3">
        <v>4.8011111111111111</v>
      </c>
      <c r="N247" s="3">
        <v>0</v>
      </c>
      <c r="O247" s="3">
        <f>SUM(Table2[[#This Row],[Qualified Social Work Staff Hours]:[Other Social Work Staff Hours]])/Table2[[#This Row],[MDS Census]]</f>
        <v>8.006299796183064E-2</v>
      </c>
      <c r="P247" s="3">
        <v>5.15</v>
      </c>
      <c r="Q247" s="3">
        <v>3.1366666666666676</v>
      </c>
      <c r="R247" s="3">
        <f>SUM(Table2[[#This Row],[Qualified Activities Professional Hours]:[Other Activities Professional Hours]])/Table2[[#This Row],[MDS Census]]</f>
        <v>0.13818788215675379</v>
      </c>
      <c r="S247" s="3">
        <v>3.0434444444444448</v>
      </c>
      <c r="T247" s="3">
        <v>4.7552222222222218</v>
      </c>
      <c r="U247" s="3">
        <v>0</v>
      </c>
      <c r="V247" s="3">
        <f>SUM(Table2[[#This Row],[Occupational Therapist Hours]:[OT Aide Hours]])/Table2[[#This Row],[MDS Census]]</f>
        <v>0.13005002779321845</v>
      </c>
      <c r="W247" s="3">
        <v>5.7543333333333333</v>
      </c>
      <c r="X247" s="3">
        <v>4.8224444444444456</v>
      </c>
      <c r="Y247" s="3">
        <v>0</v>
      </c>
      <c r="Z247" s="3">
        <f>SUM(Table2[[#This Row],[Physical Therapist (PT) Hours]:[PT Aide Hours]])/Table2[[#This Row],[MDS Census]]</f>
        <v>0.17637761719473782</v>
      </c>
      <c r="AA247" s="3">
        <v>0</v>
      </c>
      <c r="AB247" s="3">
        <v>0</v>
      </c>
      <c r="AC247" s="3">
        <v>0</v>
      </c>
      <c r="AD247" s="3">
        <v>0</v>
      </c>
      <c r="AE247" s="3">
        <v>0</v>
      </c>
      <c r="AF247" s="3">
        <v>0</v>
      </c>
      <c r="AG247" s="3">
        <v>0</v>
      </c>
      <c r="AH247" s="1" t="s">
        <v>245</v>
      </c>
      <c r="AI247" s="17">
        <v>3</v>
      </c>
      <c r="AJ247" s="1"/>
    </row>
    <row r="248" spans="1:36" x14ac:dyDescent="0.2">
      <c r="A248" s="1" t="s">
        <v>681</v>
      </c>
      <c r="B248" s="1" t="s">
        <v>941</v>
      </c>
      <c r="C248" s="1" t="s">
        <v>1579</v>
      </c>
      <c r="D248" s="1" t="s">
        <v>1747</v>
      </c>
      <c r="E248" s="3">
        <v>68.044444444444451</v>
      </c>
      <c r="F248" s="3">
        <v>5.5111111111111111</v>
      </c>
      <c r="G248" s="3">
        <v>0.55555555555555558</v>
      </c>
      <c r="H248" s="3">
        <v>0.31111111111111112</v>
      </c>
      <c r="I248" s="3">
        <v>1.5833333333333333</v>
      </c>
      <c r="J248" s="3">
        <v>0</v>
      </c>
      <c r="K248" s="3">
        <v>0</v>
      </c>
      <c r="L248" s="3">
        <v>5.6944444444444446</v>
      </c>
      <c r="M248" s="3">
        <v>6.3666666666666663</v>
      </c>
      <c r="N248" s="3">
        <v>0</v>
      </c>
      <c r="O248" s="3">
        <f>SUM(Table2[[#This Row],[Qualified Social Work Staff Hours]:[Other Social Work Staff Hours]])/Table2[[#This Row],[MDS Census]]</f>
        <v>9.3566296538210303E-2</v>
      </c>
      <c r="P248" s="3">
        <v>5.6</v>
      </c>
      <c r="Q248" s="3">
        <v>11.666666666666666</v>
      </c>
      <c r="R248" s="3">
        <f>SUM(Table2[[#This Row],[Qualified Activities Professional Hours]:[Other Activities Professional Hours]])/Table2[[#This Row],[MDS Census]]</f>
        <v>0.25375571521881118</v>
      </c>
      <c r="S248" s="3">
        <v>5.2666666666666666</v>
      </c>
      <c r="T248" s="3">
        <v>7.9722222222222223</v>
      </c>
      <c r="U248" s="3">
        <v>0</v>
      </c>
      <c r="V248" s="3">
        <f>SUM(Table2[[#This Row],[Occupational Therapist Hours]:[OT Aide Hours]])/Table2[[#This Row],[MDS Census]]</f>
        <v>0.19456237753102545</v>
      </c>
      <c r="W248" s="3">
        <v>5.9027777777777777</v>
      </c>
      <c r="X248" s="3">
        <v>5.7527777777777782</v>
      </c>
      <c r="Y248" s="3">
        <v>0</v>
      </c>
      <c r="Z248" s="3">
        <f>SUM(Table2[[#This Row],[Physical Therapist (PT) Hours]:[PT Aide Hours]])/Table2[[#This Row],[MDS Census]]</f>
        <v>0.17129327237099931</v>
      </c>
      <c r="AA248" s="3">
        <v>0.51111111111111107</v>
      </c>
      <c r="AB248" s="3">
        <v>0</v>
      </c>
      <c r="AC248" s="3">
        <v>0</v>
      </c>
      <c r="AD248" s="3">
        <v>0</v>
      </c>
      <c r="AE248" s="3">
        <v>0</v>
      </c>
      <c r="AF248" s="3">
        <v>0</v>
      </c>
      <c r="AG248" s="3">
        <v>0</v>
      </c>
      <c r="AH248" s="1" t="s">
        <v>246</v>
      </c>
      <c r="AI248" s="17">
        <v>3</v>
      </c>
      <c r="AJ248" s="1"/>
    </row>
    <row r="249" spans="1:36" x14ac:dyDescent="0.2">
      <c r="A249" s="1" t="s">
        <v>681</v>
      </c>
      <c r="B249" s="1" t="s">
        <v>942</v>
      </c>
      <c r="C249" s="1" t="s">
        <v>1401</v>
      </c>
      <c r="D249" s="1" t="s">
        <v>1733</v>
      </c>
      <c r="E249" s="3">
        <v>115.73333333333333</v>
      </c>
      <c r="F249" s="3">
        <v>5.4222222222222225</v>
      </c>
      <c r="G249" s="3">
        <v>0.35555555555555557</v>
      </c>
      <c r="H249" s="3">
        <v>6.222222222222222E-2</v>
      </c>
      <c r="I249" s="3">
        <v>5.2756666666666669</v>
      </c>
      <c r="J249" s="3">
        <v>0</v>
      </c>
      <c r="K249" s="3">
        <v>0</v>
      </c>
      <c r="L249" s="3">
        <v>4.0345555555555563</v>
      </c>
      <c r="M249" s="3">
        <v>5.5111111111111111</v>
      </c>
      <c r="N249" s="3">
        <v>4.9187777777777777</v>
      </c>
      <c r="O249" s="3">
        <f>SUM(Table2[[#This Row],[Qualified Social Work Staff Hours]:[Other Social Work Staff Hours]])/Table2[[#This Row],[MDS Census]]</f>
        <v>9.0120007680491554E-2</v>
      </c>
      <c r="P249" s="3">
        <v>5.745333333333333</v>
      </c>
      <c r="Q249" s="3">
        <v>3.3074444444444451</v>
      </c>
      <c r="R249" s="3">
        <f>SUM(Table2[[#This Row],[Qualified Activities Professional Hours]:[Other Activities Professional Hours]])/Table2[[#This Row],[MDS Census]]</f>
        <v>7.8221006144393229E-2</v>
      </c>
      <c r="S249" s="3">
        <v>4.745222222222222</v>
      </c>
      <c r="T249" s="3">
        <v>3.9505555555555563</v>
      </c>
      <c r="U249" s="3">
        <v>5.5767777777777772</v>
      </c>
      <c r="V249" s="3">
        <f>SUM(Table2[[#This Row],[Occupational Therapist Hours]:[OT Aide Hours]])/Table2[[#This Row],[MDS Census]]</f>
        <v>0.12332277265745008</v>
      </c>
      <c r="W249" s="3">
        <v>5.1588888888888906</v>
      </c>
      <c r="X249" s="3">
        <v>9.2731111111111098</v>
      </c>
      <c r="Y249" s="3">
        <v>0</v>
      </c>
      <c r="Z249" s="3">
        <f>SUM(Table2[[#This Row],[Physical Therapist (PT) Hours]:[PT Aide Hours]])/Table2[[#This Row],[MDS Census]]</f>
        <v>0.12470046082949308</v>
      </c>
      <c r="AA249" s="3">
        <v>0</v>
      </c>
      <c r="AB249" s="3">
        <v>0</v>
      </c>
      <c r="AC249" s="3">
        <v>0</v>
      </c>
      <c r="AD249" s="3">
        <v>0</v>
      </c>
      <c r="AE249" s="3">
        <v>0</v>
      </c>
      <c r="AF249" s="3">
        <v>2.1111111111111112E-2</v>
      </c>
      <c r="AG249" s="3">
        <v>0</v>
      </c>
      <c r="AH249" s="1" t="s">
        <v>247</v>
      </c>
      <c r="AI249" s="17">
        <v>3</v>
      </c>
      <c r="AJ249" s="1"/>
    </row>
    <row r="250" spans="1:36" x14ac:dyDescent="0.2">
      <c r="A250" s="1" t="s">
        <v>681</v>
      </c>
      <c r="B250" s="1" t="s">
        <v>943</v>
      </c>
      <c r="C250" s="1" t="s">
        <v>1389</v>
      </c>
      <c r="D250" s="1" t="s">
        <v>1720</v>
      </c>
      <c r="E250" s="3">
        <v>34.033333333333331</v>
      </c>
      <c r="F250" s="3">
        <v>5.2444444444444445</v>
      </c>
      <c r="G250" s="3">
        <v>0.7944444444444444</v>
      </c>
      <c r="H250" s="3">
        <v>0.14722222222222223</v>
      </c>
      <c r="I250" s="3">
        <v>1.8944444444444444</v>
      </c>
      <c r="J250" s="3">
        <v>0</v>
      </c>
      <c r="K250" s="3">
        <v>0</v>
      </c>
      <c r="L250" s="3">
        <v>0.20088888888888887</v>
      </c>
      <c r="M250" s="3">
        <v>4.2222222222222223</v>
      </c>
      <c r="N250" s="3">
        <v>0</v>
      </c>
      <c r="O250" s="3">
        <f>SUM(Table2[[#This Row],[Qualified Social Work Staff Hours]:[Other Social Work Staff Hours]])/Table2[[#This Row],[MDS Census]]</f>
        <v>0.12406137773424748</v>
      </c>
      <c r="P250" s="3">
        <v>5.6</v>
      </c>
      <c r="Q250" s="3">
        <v>6.6944444444444446</v>
      </c>
      <c r="R250" s="3">
        <f>SUM(Table2[[#This Row],[Qualified Activities Professional Hours]:[Other Activities Professional Hours]])/Table2[[#This Row],[MDS Census]]</f>
        <v>0.36124714332353902</v>
      </c>
      <c r="S250" s="3">
        <v>5.1384444444444446</v>
      </c>
      <c r="T250" s="3">
        <v>8.6999999999999994E-2</v>
      </c>
      <c r="U250" s="3">
        <v>0</v>
      </c>
      <c r="V250" s="3">
        <f>SUM(Table2[[#This Row],[Occupational Therapist Hours]:[OT Aide Hours]])/Table2[[#This Row],[MDS Census]]</f>
        <v>0.15353901403852432</v>
      </c>
      <c r="W250" s="3">
        <v>2.1889999999999992</v>
      </c>
      <c r="X250" s="3">
        <v>1.8384444444444443</v>
      </c>
      <c r="Y250" s="3">
        <v>0</v>
      </c>
      <c r="Z250" s="3">
        <f>SUM(Table2[[#This Row],[Physical Therapist (PT) Hours]:[PT Aide Hours]])/Table2[[#This Row],[MDS Census]]</f>
        <v>0.1183382304929807</v>
      </c>
      <c r="AA250" s="3">
        <v>0</v>
      </c>
      <c r="AB250" s="3">
        <v>0</v>
      </c>
      <c r="AC250" s="3">
        <v>0</v>
      </c>
      <c r="AD250" s="3">
        <v>0</v>
      </c>
      <c r="AE250" s="3">
        <v>0</v>
      </c>
      <c r="AF250" s="3">
        <v>0</v>
      </c>
      <c r="AG250" s="3">
        <v>0</v>
      </c>
      <c r="AH250" s="1" t="s">
        <v>248</v>
      </c>
      <c r="AI250" s="17">
        <v>3</v>
      </c>
      <c r="AJ250" s="1"/>
    </row>
    <row r="251" spans="1:36" x14ac:dyDescent="0.2">
      <c r="A251" s="1" t="s">
        <v>681</v>
      </c>
      <c r="B251" s="1" t="s">
        <v>944</v>
      </c>
      <c r="C251" s="1" t="s">
        <v>1471</v>
      </c>
      <c r="D251" s="1" t="s">
        <v>1716</v>
      </c>
      <c r="E251" s="3">
        <v>41.044444444444444</v>
      </c>
      <c r="F251" s="3">
        <v>0</v>
      </c>
      <c r="G251" s="3">
        <v>0.23333333333333334</v>
      </c>
      <c r="H251" s="3">
        <v>0.26666666666666666</v>
      </c>
      <c r="I251" s="3">
        <v>1.6</v>
      </c>
      <c r="J251" s="3">
        <v>0</v>
      </c>
      <c r="K251" s="3">
        <v>0</v>
      </c>
      <c r="L251" s="3">
        <v>1.1222222222222222</v>
      </c>
      <c r="M251" s="3">
        <v>5.708333333333333</v>
      </c>
      <c r="N251" s="3">
        <v>6.4055555555555559</v>
      </c>
      <c r="O251" s="3">
        <f>SUM(Table2[[#This Row],[Qualified Social Work Staff Hours]:[Other Social Work Staff Hours]])/Table2[[#This Row],[MDS Census]]</f>
        <v>0.29514076881429346</v>
      </c>
      <c r="P251" s="3">
        <v>6.85</v>
      </c>
      <c r="Q251" s="3">
        <v>10.280555555555555</v>
      </c>
      <c r="R251" s="3">
        <f>SUM(Table2[[#This Row],[Qualified Activities Professional Hours]:[Other Activities Professional Hours]])/Table2[[#This Row],[MDS Census]]</f>
        <v>0.41736599891716292</v>
      </c>
      <c r="S251" s="3">
        <v>5.5944444444444441</v>
      </c>
      <c r="T251" s="3">
        <v>3.5333333333333332</v>
      </c>
      <c r="U251" s="3">
        <v>0</v>
      </c>
      <c r="V251" s="3">
        <f>SUM(Table2[[#This Row],[Occupational Therapist Hours]:[OT Aide Hours]])/Table2[[#This Row],[MDS Census]]</f>
        <v>0.22238765565782345</v>
      </c>
      <c r="W251" s="3">
        <v>1.3388888888888888</v>
      </c>
      <c r="X251" s="3">
        <v>4.8194444444444446</v>
      </c>
      <c r="Y251" s="3">
        <v>0</v>
      </c>
      <c r="Z251" s="3">
        <f>SUM(Table2[[#This Row],[Physical Therapist (PT) Hours]:[PT Aide Hours]])/Table2[[#This Row],[MDS Census]]</f>
        <v>0.15004060638873848</v>
      </c>
      <c r="AA251" s="3">
        <v>8.3333333333333329E-2</v>
      </c>
      <c r="AB251" s="3">
        <v>0</v>
      </c>
      <c r="AC251" s="3">
        <v>0</v>
      </c>
      <c r="AD251" s="3">
        <v>0</v>
      </c>
      <c r="AE251" s="3">
        <v>0</v>
      </c>
      <c r="AF251" s="3">
        <v>1.2722222222222221</v>
      </c>
      <c r="AG251" s="3">
        <v>0</v>
      </c>
      <c r="AH251" s="1" t="s">
        <v>249</v>
      </c>
      <c r="AI251" s="17">
        <v>3</v>
      </c>
      <c r="AJ251" s="1"/>
    </row>
    <row r="252" spans="1:36" x14ac:dyDescent="0.2">
      <c r="A252" s="1" t="s">
        <v>681</v>
      </c>
      <c r="B252" s="1" t="s">
        <v>945</v>
      </c>
      <c r="C252" s="1" t="s">
        <v>1377</v>
      </c>
      <c r="D252" s="1" t="s">
        <v>1726</v>
      </c>
      <c r="E252" s="3">
        <v>77.522222222222226</v>
      </c>
      <c r="F252" s="3">
        <v>64.888888888888886</v>
      </c>
      <c r="G252" s="3">
        <v>0.3855555555555556</v>
      </c>
      <c r="H252" s="3">
        <v>0</v>
      </c>
      <c r="I252" s="3">
        <v>14.438888888888888</v>
      </c>
      <c r="J252" s="3">
        <v>0</v>
      </c>
      <c r="K252" s="3">
        <v>0</v>
      </c>
      <c r="L252" s="3">
        <v>4.0924444444444452</v>
      </c>
      <c r="M252" s="3">
        <v>5.5111111111111111</v>
      </c>
      <c r="N252" s="3">
        <v>14.894444444444444</v>
      </c>
      <c r="O252" s="3">
        <f>SUM(Table2[[#This Row],[Qualified Social Work Staff Hours]:[Other Social Work Staff Hours]])/Table2[[#This Row],[MDS Census]]</f>
        <v>0.26322201519277627</v>
      </c>
      <c r="P252" s="3">
        <v>6.5194444444444448</v>
      </c>
      <c r="Q252" s="3">
        <v>35.088888888888889</v>
      </c>
      <c r="R252" s="3">
        <f>SUM(Table2[[#This Row],[Qualified Activities Professional Hours]:[Other Activities Professional Hours]])/Table2[[#This Row],[MDS Census]]</f>
        <v>0.53672781997993402</v>
      </c>
      <c r="S252" s="3">
        <v>5.0076666666666663</v>
      </c>
      <c r="T252" s="3">
        <v>6.2407777777777786</v>
      </c>
      <c r="U252" s="3">
        <v>0</v>
      </c>
      <c r="V252" s="3">
        <f>SUM(Table2[[#This Row],[Occupational Therapist Hours]:[OT Aide Hours]])/Table2[[#This Row],[MDS Census]]</f>
        <v>0.14509961301418947</v>
      </c>
      <c r="W252" s="3">
        <v>5.5515555555555567</v>
      </c>
      <c r="X252" s="3">
        <v>8.0285555555555543</v>
      </c>
      <c r="Y252" s="3">
        <v>0</v>
      </c>
      <c r="Z252" s="3">
        <f>SUM(Table2[[#This Row],[Physical Therapist (PT) Hours]:[PT Aide Hours]])/Table2[[#This Row],[MDS Census]]</f>
        <v>0.17517701017629353</v>
      </c>
      <c r="AA252" s="3">
        <v>0</v>
      </c>
      <c r="AB252" s="3">
        <v>0</v>
      </c>
      <c r="AC252" s="3">
        <v>0</v>
      </c>
      <c r="AD252" s="3">
        <v>0</v>
      </c>
      <c r="AE252" s="3">
        <v>0</v>
      </c>
      <c r="AF252" s="3">
        <v>0</v>
      </c>
      <c r="AG252" s="3">
        <v>0</v>
      </c>
      <c r="AH252" s="1" t="s">
        <v>250</v>
      </c>
      <c r="AI252" s="17">
        <v>3</v>
      </c>
      <c r="AJ252" s="1"/>
    </row>
    <row r="253" spans="1:36" x14ac:dyDescent="0.2">
      <c r="A253" s="1" t="s">
        <v>681</v>
      </c>
      <c r="B253" s="1" t="s">
        <v>946</v>
      </c>
      <c r="C253" s="1" t="s">
        <v>1580</v>
      </c>
      <c r="D253" s="1" t="s">
        <v>1718</v>
      </c>
      <c r="E253" s="3">
        <v>499.14444444444445</v>
      </c>
      <c r="F253" s="3">
        <v>10.361111111111111</v>
      </c>
      <c r="G253" s="3">
        <v>0.4</v>
      </c>
      <c r="H253" s="3">
        <v>2.5477777777777777</v>
      </c>
      <c r="I253" s="3">
        <v>22.388888888888889</v>
      </c>
      <c r="J253" s="3">
        <v>0</v>
      </c>
      <c r="K253" s="3">
        <v>0</v>
      </c>
      <c r="L253" s="3">
        <v>15.115777777777774</v>
      </c>
      <c r="M253" s="3">
        <v>30.680555555555557</v>
      </c>
      <c r="N253" s="3">
        <v>0</v>
      </c>
      <c r="O253" s="3">
        <f>SUM(Table2[[#This Row],[Qualified Social Work Staff Hours]:[Other Social Work Staff Hours]])/Table2[[#This Row],[MDS Census]]</f>
        <v>6.1466286757340338E-2</v>
      </c>
      <c r="P253" s="3">
        <v>4</v>
      </c>
      <c r="Q253" s="3">
        <v>64.888888888888886</v>
      </c>
      <c r="R253" s="3">
        <f>SUM(Table2[[#This Row],[Qualified Activities Professional Hours]:[Other Activities Professional Hours]])/Table2[[#This Row],[MDS Census]]</f>
        <v>0.13801393495536807</v>
      </c>
      <c r="S253" s="3">
        <v>20.760666666666673</v>
      </c>
      <c r="T253" s="3">
        <v>43.807333333333339</v>
      </c>
      <c r="U253" s="3">
        <v>0</v>
      </c>
      <c r="V253" s="3">
        <f>SUM(Table2[[#This Row],[Occupational Therapist Hours]:[OT Aide Hours]])/Table2[[#This Row],[MDS Census]]</f>
        <v>0.12935734478997399</v>
      </c>
      <c r="W253" s="3">
        <v>19.47166666666666</v>
      </c>
      <c r="X253" s="3">
        <v>29.809111111111115</v>
      </c>
      <c r="Y253" s="3">
        <v>0</v>
      </c>
      <c r="Z253" s="3">
        <f>SUM(Table2[[#This Row],[Physical Therapist (PT) Hours]:[PT Aide Hours]])/Table2[[#This Row],[MDS Census]]</f>
        <v>9.8730494401531491E-2</v>
      </c>
      <c r="AA253" s="3">
        <v>0</v>
      </c>
      <c r="AB253" s="3">
        <v>4.833333333333333</v>
      </c>
      <c r="AC253" s="3">
        <v>0</v>
      </c>
      <c r="AD253" s="3">
        <v>0</v>
      </c>
      <c r="AE253" s="3">
        <v>0</v>
      </c>
      <c r="AF253" s="3">
        <v>0</v>
      </c>
      <c r="AG253" s="3">
        <v>0</v>
      </c>
      <c r="AH253" s="1" t="s">
        <v>251</v>
      </c>
      <c r="AI253" s="17">
        <v>3</v>
      </c>
      <c r="AJ253" s="1"/>
    </row>
    <row r="254" spans="1:36" x14ac:dyDescent="0.2">
      <c r="A254" s="1" t="s">
        <v>681</v>
      </c>
      <c r="B254" s="1" t="s">
        <v>947</v>
      </c>
      <c r="C254" s="1" t="s">
        <v>1581</v>
      </c>
      <c r="D254" s="1" t="s">
        <v>1729</v>
      </c>
      <c r="E254" s="3">
        <v>145.03333333333333</v>
      </c>
      <c r="F254" s="3">
        <v>5.6</v>
      </c>
      <c r="G254" s="3">
        <v>0.11666666666666667</v>
      </c>
      <c r="H254" s="3">
        <v>8.5555555555555551E-2</v>
      </c>
      <c r="I254" s="3">
        <v>4.1854444444444434</v>
      </c>
      <c r="J254" s="3">
        <v>0</v>
      </c>
      <c r="K254" s="3">
        <v>0</v>
      </c>
      <c r="L254" s="3">
        <v>4.0407777777777785</v>
      </c>
      <c r="M254" s="3">
        <v>0</v>
      </c>
      <c r="N254" s="3">
        <v>10.711444444444441</v>
      </c>
      <c r="O254" s="3">
        <f>SUM(Table2[[#This Row],[Qualified Social Work Staff Hours]:[Other Social Work Staff Hours]])/Table2[[#This Row],[MDS Census]]</f>
        <v>7.3855052478357441E-2</v>
      </c>
      <c r="P254" s="3">
        <v>0</v>
      </c>
      <c r="Q254" s="3">
        <v>13.063666666666666</v>
      </c>
      <c r="R254" s="3">
        <f>SUM(Table2[[#This Row],[Qualified Activities Professional Hours]:[Other Activities Professional Hours]])/Table2[[#This Row],[MDS Census]]</f>
        <v>9.0073546311192826E-2</v>
      </c>
      <c r="S254" s="3">
        <v>7.767777777777777</v>
      </c>
      <c r="T254" s="3">
        <v>3.2981111111111123</v>
      </c>
      <c r="U254" s="3">
        <v>0</v>
      </c>
      <c r="V254" s="3">
        <f>SUM(Table2[[#This Row],[Occupational Therapist Hours]:[OT Aide Hours]])/Table2[[#This Row],[MDS Census]]</f>
        <v>7.6298935110702515E-2</v>
      </c>
      <c r="W254" s="3">
        <v>11.712222222222218</v>
      </c>
      <c r="X254" s="3">
        <v>3.475222222222222</v>
      </c>
      <c r="Y254" s="3">
        <v>0</v>
      </c>
      <c r="Z254" s="3">
        <f>SUM(Table2[[#This Row],[Physical Therapist (PT) Hours]:[PT Aide Hours]])/Table2[[#This Row],[MDS Census]]</f>
        <v>0.1047169233126484</v>
      </c>
      <c r="AA254" s="3">
        <v>0</v>
      </c>
      <c r="AB254" s="3">
        <v>0</v>
      </c>
      <c r="AC254" s="3">
        <v>0</v>
      </c>
      <c r="AD254" s="3">
        <v>0</v>
      </c>
      <c r="AE254" s="3">
        <v>0</v>
      </c>
      <c r="AF254" s="3">
        <v>0</v>
      </c>
      <c r="AG254" s="3">
        <v>0</v>
      </c>
      <c r="AH254" s="1" t="s">
        <v>252</v>
      </c>
      <c r="AI254" s="17">
        <v>3</v>
      </c>
      <c r="AJ254" s="1"/>
    </row>
    <row r="255" spans="1:36" x14ac:dyDescent="0.2">
      <c r="A255" s="1" t="s">
        <v>681</v>
      </c>
      <c r="B255" s="1" t="s">
        <v>948</v>
      </c>
      <c r="C255" s="1" t="s">
        <v>1443</v>
      </c>
      <c r="D255" s="1" t="s">
        <v>1727</v>
      </c>
      <c r="E255" s="3">
        <v>241.94444444444446</v>
      </c>
      <c r="F255" s="3">
        <v>12.266666666666667</v>
      </c>
      <c r="G255" s="3">
        <v>2.8</v>
      </c>
      <c r="H255" s="3">
        <v>0</v>
      </c>
      <c r="I255" s="3">
        <v>10.844444444444445</v>
      </c>
      <c r="J255" s="3">
        <v>7.1644444444444391</v>
      </c>
      <c r="K255" s="3">
        <v>0</v>
      </c>
      <c r="L255" s="3">
        <v>4.8</v>
      </c>
      <c r="M255" s="3">
        <v>29.594444444444445</v>
      </c>
      <c r="N255" s="3">
        <v>0</v>
      </c>
      <c r="O255" s="3">
        <f>SUM(Table2[[#This Row],[Qualified Social Work Staff Hours]:[Other Social Work Staff Hours]])/Table2[[#This Row],[MDS Census]]</f>
        <v>0.12231917336394948</v>
      </c>
      <c r="P255" s="3">
        <v>0</v>
      </c>
      <c r="Q255" s="3">
        <v>28.213888888888889</v>
      </c>
      <c r="R255" s="3">
        <f>SUM(Table2[[#This Row],[Qualified Activities Professional Hours]:[Other Activities Professional Hours]])/Table2[[#This Row],[MDS Census]]</f>
        <v>0.11661308840413318</v>
      </c>
      <c r="S255" s="3">
        <v>10.588888888888889</v>
      </c>
      <c r="T255" s="3">
        <v>8.0749999999999993</v>
      </c>
      <c r="U255" s="3">
        <v>0</v>
      </c>
      <c r="V255" s="3">
        <f>SUM(Table2[[#This Row],[Occupational Therapist Hours]:[OT Aide Hours]])/Table2[[#This Row],[MDS Census]]</f>
        <v>7.7141216991963246E-2</v>
      </c>
      <c r="W255" s="3">
        <v>10.352777777777778</v>
      </c>
      <c r="X255" s="3">
        <v>0</v>
      </c>
      <c r="Y255" s="3">
        <v>0</v>
      </c>
      <c r="Z255" s="3">
        <f>SUM(Table2[[#This Row],[Physical Therapist (PT) Hours]:[PT Aide Hours]])/Table2[[#This Row],[MDS Census]]</f>
        <v>4.2789896670493682E-2</v>
      </c>
      <c r="AA255" s="3">
        <v>0</v>
      </c>
      <c r="AB255" s="3">
        <v>24.433333333333334</v>
      </c>
      <c r="AC255" s="3">
        <v>0</v>
      </c>
      <c r="AD255" s="3">
        <v>0</v>
      </c>
      <c r="AE255" s="3">
        <v>0</v>
      </c>
      <c r="AF255" s="3">
        <v>15.861111111111111</v>
      </c>
      <c r="AG255" s="3">
        <v>4.3400000000000043</v>
      </c>
      <c r="AH255" s="1" t="s">
        <v>253</v>
      </c>
      <c r="AI255" s="17">
        <v>3</v>
      </c>
      <c r="AJ255" s="1"/>
    </row>
    <row r="256" spans="1:36" x14ac:dyDescent="0.2">
      <c r="A256" s="1" t="s">
        <v>681</v>
      </c>
      <c r="B256" s="1" t="s">
        <v>949</v>
      </c>
      <c r="C256" s="1" t="s">
        <v>1510</v>
      </c>
      <c r="D256" s="1" t="s">
        <v>1688</v>
      </c>
      <c r="E256" s="3">
        <v>154.45555555555555</v>
      </c>
      <c r="F256" s="3">
        <v>5.6</v>
      </c>
      <c r="G256" s="3">
        <v>1.6666666666666667</v>
      </c>
      <c r="H256" s="3">
        <v>0.61655555555555552</v>
      </c>
      <c r="I256" s="3">
        <v>5.9555555555555557</v>
      </c>
      <c r="J256" s="3">
        <v>0</v>
      </c>
      <c r="K256" s="3">
        <v>0</v>
      </c>
      <c r="L256" s="3">
        <v>10.404444444444444</v>
      </c>
      <c r="M256" s="3">
        <v>0</v>
      </c>
      <c r="N256" s="3">
        <v>0</v>
      </c>
      <c r="O256" s="3">
        <f>SUM(Table2[[#This Row],[Qualified Social Work Staff Hours]:[Other Social Work Staff Hours]])/Table2[[#This Row],[MDS Census]]</f>
        <v>0</v>
      </c>
      <c r="P256" s="3">
        <v>0</v>
      </c>
      <c r="Q256" s="3">
        <v>0</v>
      </c>
      <c r="R256" s="3">
        <f>SUM(Table2[[#This Row],[Qualified Activities Professional Hours]:[Other Activities Professional Hours]])/Table2[[#This Row],[MDS Census]]</f>
        <v>0</v>
      </c>
      <c r="S256" s="3">
        <v>5.8513333333333337</v>
      </c>
      <c r="T256" s="3">
        <v>18.634</v>
      </c>
      <c r="U256" s="3">
        <v>0</v>
      </c>
      <c r="V256" s="3">
        <f>SUM(Table2[[#This Row],[Occupational Therapist Hours]:[OT Aide Hours]])/Table2[[#This Row],[MDS Census]]</f>
        <v>0.15852672469606505</v>
      </c>
      <c r="W256" s="3">
        <v>9.4633333333333365</v>
      </c>
      <c r="X256" s="3">
        <v>14.054555555555551</v>
      </c>
      <c r="Y256" s="3">
        <v>5.0945555555555559</v>
      </c>
      <c r="Z256" s="3">
        <f>SUM(Table2[[#This Row],[Physical Therapist (PT) Hours]:[PT Aide Hours]])/Table2[[#This Row],[MDS Census]]</f>
        <v>0.18524710452485432</v>
      </c>
      <c r="AA256" s="3">
        <v>0</v>
      </c>
      <c r="AB256" s="3">
        <v>0</v>
      </c>
      <c r="AC256" s="3">
        <v>0</v>
      </c>
      <c r="AD256" s="3">
        <v>0</v>
      </c>
      <c r="AE256" s="3">
        <v>0</v>
      </c>
      <c r="AF256" s="3">
        <v>0</v>
      </c>
      <c r="AG256" s="3">
        <v>0.66666666666666663</v>
      </c>
      <c r="AH256" s="1" t="s">
        <v>254</v>
      </c>
      <c r="AI256" s="17">
        <v>3</v>
      </c>
      <c r="AJ256" s="1"/>
    </row>
    <row r="257" spans="1:36" x14ac:dyDescent="0.2">
      <c r="A257" s="1" t="s">
        <v>681</v>
      </c>
      <c r="B257" s="1" t="s">
        <v>950</v>
      </c>
      <c r="C257" s="1" t="s">
        <v>1515</v>
      </c>
      <c r="D257" s="1" t="s">
        <v>1713</v>
      </c>
      <c r="E257" s="3">
        <v>95.822222222222223</v>
      </c>
      <c r="F257" s="3">
        <v>16.533333333333335</v>
      </c>
      <c r="G257" s="3">
        <v>0</v>
      </c>
      <c r="H257" s="3">
        <v>0</v>
      </c>
      <c r="I257" s="3">
        <v>0</v>
      </c>
      <c r="J257" s="3">
        <v>0</v>
      </c>
      <c r="K257" s="3">
        <v>0</v>
      </c>
      <c r="L257" s="3">
        <v>4.6577777777777767</v>
      </c>
      <c r="M257" s="3">
        <v>5.4222222222222225</v>
      </c>
      <c r="N257" s="3">
        <v>5.333333333333333</v>
      </c>
      <c r="O257" s="3">
        <f>SUM(Table2[[#This Row],[Qualified Social Work Staff Hours]:[Other Social Work Staff Hours]])/Table2[[#This Row],[MDS Census]]</f>
        <v>0.11224489795918369</v>
      </c>
      <c r="P257" s="3">
        <v>5.447222222222222</v>
      </c>
      <c r="Q257" s="3">
        <v>37.494444444444447</v>
      </c>
      <c r="R257" s="3">
        <f>SUM(Table2[[#This Row],[Qualified Activities Professional Hours]:[Other Activities Professional Hours]])/Table2[[#This Row],[MDS Census]]</f>
        <v>0.44813891465677186</v>
      </c>
      <c r="S257" s="3">
        <v>8.7127777777777755</v>
      </c>
      <c r="T257" s="3">
        <v>14.090555555555552</v>
      </c>
      <c r="U257" s="3">
        <v>0</v>
      </c>
      <c r="V257" s="3">
        <f>SUM(Table2[[#This Row],[Occupational Therapist Hours]:[OT Aide Hours]])/Table2[[#This Row],[MDS Census]]</f>
        <v>0.2379754174397031</v>
      </c>
      <c r="W257" s="3">
        <v>10.152333333333333</v>
      </c>
      <c r="X257" s="3">
        <v>4.2444444444444454</v>
      </c>
      <c r="Y257" s="3">
        <v>4.7508888888888885</v>
      </c>
      <c r="Z257" s="3">
        <f>SUM(Table2[[#This Row],[Physical Therapist (PT) Hours]:[PT Aide Hours]])/Table2[[#This Row],[MDS Census]]</f>
        <v>0.19982490723562152</v>
      </c>
      <c r="AA257" s="3">
        <v>0</v>
      </c>
      <c r="AB257" s="3">
        <v>0</v>
      </c>
      <c r="AC257" s="3">
        <v>0</v>
      </c>
      <c r="AD257" s="3">
        <v>0</v>
      </c>
      <c r="AE257" s="3">
        <v>0</v>
      </c>
      <c r="AF257" s="3">
        <v>0</v>
      </c>
      <c r="AG257" s="3">
        <v>0</v>
      </c>
      <c r="AH257" s="1" t="s">
        <v>255</v>
      </c>
      <c r="AI257" s="17">
        <v>3</v>
      </c>
      <c r="AJ257" s="1"/>
    </row>
    <row r="258" spans="1:36" x14ac:dyDescent="0.2">
      <c r="A258" s="1" t="s">
        <v>681</v>
      </c>
      <c r="B258" s="1" t="s">
        <v>951</v>
      </c>
      <c r="C258" s="1" t="s">
        <v>1541</v>
      </c>
      <c r="D258" s="1" t="s">
        <v>1688</v>
      </c>
      <c r="E258" s="3">
        <v>164.54444444444445</v>
      </c>
      <c r="F258" s="3">
        <v>5.5111111111111111</v>
      </c>
      <c r="G258" s="3">
        <v>0.78222222222222249</v>
      </c>
      <c r="H258" s="3">
        <v>0.72444444444444434</v>
      </c>
      <c r="I258" s="3">
        <v>4.4083333333333332</v>
      </c>
      <c r="J258" s="3">
        <v>0</v>
      </c>
      <c r="K258" s="3">
        <v>4.8</v>
      </c>
      <c r="L258" s="3">
        <v>3.9815555555555551</v>
      </c>
      <c r="M258" s="3">
        <v>11.699111111111112</v>
      </c>
      <c r="N258" s="3">
        <v>0</v>
      </c>
      <c r="O258" s="3">
        <f>SUM(Table2[[#This Row],[Qualified Social Work Staff Hours]:[Other Social Work Staff Hours]])/Table2[[#This Row],[MDS Census]]</f>
        <v>7.1100006752650421E-2</v>
      </c>
      <c r="P258" s="3">
        <v>0</v>
      </c>
      <c r="Q258" s="3">
        <v>10.295555555555556</v>
      </c>
      <c r="R258" s="3">
        <f>SUM(Table2[[#This Row],[Qualified Activities Professional Hours]:[Other Activities Professional Hours]])/Table2[[#This Row],[MDS Census]]</f>
        <v>6.2570058748058613E-2</v>
      </c>
      <c r="S258" s="3">
        <v>4.1973333333333338</v>
      </c>
      <c r="T258" s="3">
        <v>5.4743333333333331</v>
      </c>
      <c r="U258" s="3">
        <v>0</v>
      </c>
      <c r="V258" s="3">
        <f>SUM(Table2[[#This Row],[Occupational Therapist Hours]:[OT Aide Hours]])/Table2[[#This Row],[MDS Census]]</f>
        <v>5.8778445539874401E-2</v>
      </c>
      <c r="W258" s="3">
        <v>5.2444444444444454</v>
      </c>
      <c r="X258" s="3">
        <v>9.7888888888888861</v>
      </c>
      <c r="Y258" s="3">
        <v>0</v>
      </c>
      <c r="Z258" s="3">
        <f>SUM(Table2[[#This Row],[Physical Therapist (PT) Hours]:[PT Aide Hours]])/Table2[[#This Row],[MDS Census]]</f>
        <v>9.1363360118846632E-2</v>
      </c>
      <c r="AA258" s="3">
        <v>0</v>
      </c>
      <c r="AB258" s="3">
        <v>5.4292222222222231</v>
      </c>
      <c r="AC258" s="3">
        <v>0</v>
      </c>
      <c r="AD258" s="3">
        <v>0</v>
      </c>
      <c r="AE258" s="3">
        <v>0</v>
      </c>
      <c r="AF258" s="3">
        <v>3.3888888888888885E-2</v>
      </c>
      <c r="AG258" s="3">
        <v>0</v>
      </c>
      <c r="AH258" s="1" t="s">
        <v>256</v>
      </c>
      <c r="AI258" s="17">
        <v>3</v>
      </c>
      <c r="AJ258" s="1"/>
    </row>
    <row r="259" spans="1:36" x14ac:dyDescent="0.2">
      <c r="A259" s="1" t="s">
        <v>681</v>
      </c>
      <c r="B259" s="1" t="s">
        <v>952</v>
      </c>
      <c r="C259" s="1" t="s">
        <v>1455</v>
      </c>
      <c r="D259" s="1" t="s">
        <v>1723</v>
      </c>
      <c r="E259" s="3">
        <v>56.177777777777777</v>
      </c>
      <c r="F259" s="3">
        <v>5.6</v>
      </c>
      <c r="G259" s="3">
        <v>0.26666666666666666</v>
      </c>
      <c r="H259" s="3">
        <v>0.25</v>
      </c>
      <c r="I259" s="3">
        <v>1.0666666666666667</v>
      </c>
      <c r="J259" s="3">
        <v>0</v>
      </c>
      <c r="K259" s="3">
        <v>0</v>
      </c>
      <c r="L259" s="3">
        <v>4.7666666666666666</v>
      </c>
      <c r="M259" s="3">
        <v>0</v>
      </c>
      <c r="N259" s="3">
        <v>0</v>
      </c>
      <c r="O259" s="3">
        <f>SUM(Table2[[#This Row],[Qualified Social Work Staff Hours]:[Other Social Work Staff Hours]])/Table2[[#This Row],[MDS Census]]</f>
        <v>0</v>
      </c>
      <c r="P259" s="3">
        <v>3.7194444444444446</v>
      </c>
      <c r="Q259" s="3">
        <v>2.7694444444444444</v>
      </c>
      <c r="R259" s="3">
        <f>SUM(Table2[[#This Row],[Qualified Activities Professional Hours]:[Other Activities Professional Hours]])/Table2[[#This Row],[MDS Census]]</f>
        <v>0.11550632911392406</v>
      </c>
      <c r="S259" s="3">
        <v>5.1305555555555555</v>
      </c>
      <c r="T259" s="3">
        <v>3.7916666666666665</v>
      </c>
      <c r="U259" s="3">
        <v>0</v>
      </c>
      <c r="V259" s="3">
        <f>SUM(Table2[[#This Row],[Occupational Therapist Hours]:[OT Aide Hours]])/Table2[[#This Row],[MDS Census]]</f>
        <v>0.15882120253164558</v>
      </c>
      <c r="W259" s="3">
        <v>4.7333333333333334</v>
      </c>
      <c r="X259" s="3">
        <v>0.2388888888888889</v>
      </c>
      <c r="Y259" s="3">
        <v>0</v>
      </c>
      <c r="Z259" s="3">
        <f>SUM(Table2[[#This Row],[Physical Therapist (PT) Hours]:[PT Aide Hours]])/Table2[[#This Row],[MDS Census]]</f>
        <v>8.8508702531645569E-2</v>
      </c>
      <c r="AA259" s="3">
        <v>0</v>
      </c>
      <c r="AB259" s="3">
        <v>0</v>
      </c>
      <c r="AC259" s="3">
        <v>0</v>
      </c>
      <c r="AD259" s="3">
        <v>0</v>
      </c>
      <c r="AE259" s="3">
        <v>0</v>
      </c>
      <c r="AF259" s="3">
        <v>0</v>
      </c>
      <c r="AG259" s="3">
        <v>0</v>
      </c>
      <c r="AH259" s="1" t="s">
        <v>257</v>
      </c>
      <c r="AI259" s="17">
        <v>3</v>
      </c>
      <c r="AJ259" s="1"/>
    </row>
    <row r="260" spans="1:36" x14ac:dyDescent="0.2">
      <c r="A260" s="1" t="s">
        <v>681</v>
      </c>
      <c r="B260" s="1" t="s">
        <v>953</v>
      </c>
      <c r="C260" s="1" t="s">
        <v>1543</v>
      </c>
      <c r="D260" s="1" t="s">
        <v>1688</v>
      </c>
      <c r="E260" s="3">
        <v>88.811111111111117</v>
      </c>
      <c r="F260" s="3">
        <v>5.6888888888888891</v>
      </c>
      <c r="G260" s="3">
        <v>0</v>
      </c>
      <c r="H260" s="3">
        <v>0</v>
      </c>
      <c r="I260" s="3">
        <v>0</v>
      </c>
      <c r="J260" s="3">
        <v>0</v>
      </c>
      <c r="K260" s="3">
        <v>0</v>
      </c>
      <c r="L260" s="3">
        <v>5.2328888888888878</v>
      </c>
      <c r="M260" s="3">
        <v>4.2666666666666666</v>
      </c>
      <c r="N260" s="3">
        <v>0</v>
      </c>
      <c r="O260" s="3">
        <f>SUM(Table2[[#This Row],[Qualified Social Work Staff Hours]:[Other Social Work Staff Hours]])/Table2[[#This Row],[MDS Census]]</f>
        <v>4.8042036782184411E-2</v>
      </c>
      <c r="P260" s="3">
        <v>5.6</v>
      </c>
      <c r="Q260" s="3">
        <v>16.708333333333332</v>
      </c>
      <c r="R260" s="3">
        <f>SUM(Table2[[#This Row],[Qualified Activities Professional Hours]:[Other Activities Professional Hours]])/Table2[[#This Row],[MDS Census]]</f>
        <v>0.25118853997247587</v>
      </c>
      <c r="S260" s="3">
        <v>5.6440000000000001</v>
      </c>
      <c r="T260" s="3">
        <v>9.9186666666666685</v>
      </c>
      <c r="U260" s="3">
        <v>0</v>
      </c>
      <c r="V260" s="3">
        <f>SUM(Table2[[#This Row],[Occupational Therapist Hours]:[OT Aide Hours]])/Table2[[#This Row],[MDS Census]]</f>
        <v>0.17523332916301765</v>
      </c>
      <c r="W260" s="3">
        <v>10.840222222222225</v>
      </c>
      <c r="X260" s="3">
        <v>7.654777777777781</v>
      </c>
      <c r="Y260" s="3">
        <v>0</v>
      </c>
      <c r="Z260" s="3">
        <f>SUM(Table2[[#This Row],[Physical Therapist (PT) Hours]:[PT Aide Hours]])/Table2[[#This Row],[MDS Census]]</f>
        <v>0.20825096959839864</v>
      </c>
      <c r="AA260" s="3">
        <v>0</v>
      </c>
      <c r="AB260" s="3">
        <v>0</v>
      </c>
      <c r="AC260" s="3">
        <v>0</v>
      </c>
      <c r="AD260" s="3">
        <v>0</v>
      </c>
      <c r="AE260" s="3">
        <v>0</v>
      </c>
      <c r="AF260" s="3">
        <v>0</v>
      </c>
      <c r="AG260" s="3">
        <v>0</v>
      </c>
      <c r="AH260" s="1" t="s">
        <v>258</v>
      </c>
      <c r="AI260" s="17">
        <v>3</v>
      </c>
      <c r="AJ260" s="1"/>
    </row>
    <row r="261" spans="1:36" x14ac:dyDescent="0.2">
      <c r="A261" s="1" t="s">
        <v>681</v>
      </c>
      <c r="B261" s="1" t="s">
        <v>954</v>
      </c>
      <c r="C261" s="1" t="s">
        <v>1582</v>
      </c>
      <c r="D261" s="1" t="s">
        <v>1730</v>
      </c>
      <c r="E261" s="3">
        <v>23.555555555555557</v>
      </c>
      <c r="F261" s="3">
        <v>0</v>
      </c>
      <c r="G261" s="3">
        <v>0.31111111111111112</v>
      </c>
      <c r="H261" s="3">
        <v>0.1</v>
      </c>
      <c r="I261" s="3">
        <v>7.7777777777777779E-2</v>
      </c>
      <c r="J261" s="3">
        <v>0</v>
      </c>
      <c r="K261" s="3">
        <v>0</v>
      </c>
      <c r="L261" s="3">
        <v>2.036111111111111</v>
      </c>
      <c r="M261" s="3">
        <v>0.72222222222222221</v>
      </c>
      <c r="N261" s="3">
        <v>0</v>
      </c>
      <c r="O261" s="3">
        <f>SUM(Table2[[#This Row],[Qualified Social Work Staff Hours]:[Other Social Work Staff Hours]])/Table2[[#This Row],[MDS Census]]</f>
        <v>3.0660377358490563E-2</v>
      </c>
      <c r="P261" s="3">
        <v>3.3083333333333331</v>
      </c>
      <c r="Q261" s="3">
        <v>0</v>
      </c>
      <c r="R261" s="3">
        <f>SUM(Table2[[#This Row],[Qualified Activities Professional Hours]:[Other Activities Professional Hours]])/Table2[[#This Row],[MDS Census]]</f>
        <v>0.14044811320754716</v>
      </c>
      <c r="S261" s="3">
        <v>3.6111111111111108E-2</v>
      </c>
      <c r="T261" s="3">
        <v>0.63055555555555554</v>
      </c>
      <c r="U261" s="3">
        <v>0</v>
      </c>
      <c r="V261" s="3">
        <f>SUM(Table2[[#This Row],[Occupational Therapist Hours]:[OT Aide Hours]])/Table2[[#This Row],[MDS Census]]</f>
        <v>2.8301886792452827E-2</v>
      </c>
      <c r="W261" s="3">
        <v>5.8388888888888886</v>
      </c>
      <c r="X261" s="3">
        <v>0</v>
      </c>
      <c r="Y261" s="3">
        <v>4.3694444444444445</v>
      </c>
      <c r="Z261" s="3">
        <f>SUM(Table2[[#This Row],[Physical Therapist (PT) Hours]:[PT Aide Hours]])/Table2[[#This Row],[MDS Census]]</f>
        <v>0.43337264150943389</v>
      </c>
      <c r="AA261" s="3">
        <v>0</v>
      </c>
      <c r="AB261" s="3">
        <v>0</v>
      </c>
      <c r="AC261" s="3">
        <v>0</v>
      </c>
      <c r="AD261" s="3">
        <v>0</v>
      </c>
      <c r="AE261" s="3">
        <v>0</v>
      </c>
      <c r="AF261" s="3">
        <v>0</v>
      </c>
      <c r="AG261" s="3">
        <v>0</v>
      </c>
      <c r="AH261" s="1" t="s">
        <v>259</v>
      </c>
      <c r="AI261" s="17">
        <v>3</v>
      </c>
      <c r="AJ261" s="1"/>
    </row>
    <row r="262" spans="1:36" x14ac:dyDescent="0.2">
      <c r="A262" s="1" t="s">
        <v>681</v>
      </c>
      <c r="B262" s="1" t="s">
        <v>955</v>
      </c>
      <c r="C262" s="1" t="s">
        <v>1443</v>
      </c>
      <c r="D262" s="1" t="s">
        <v>1727</v>
      </c>
      <c r="E262" s="3">
        <v>126.2</v>
      </c>
      <c r="F262" s="3">
        <v>5.4222222222222225</v>
      </c>
      <c r="G262" s="3">
        <v>6.6666666666666666E-2</v>
      </c>
      <c r="H262" s="3">
        <v>0.91755555555555557</v>
      </c>
      <c r="I262" s="3">
        <v>3.7361111111111112</v>
      </c>
      <c r="J262" s="3">
        <v>5.5111111111111111</v>
      </c>
      <c r="K262" s="3">
        <v>21.244444444444444</v>
      </c>
      <c r="L262" s="3">
        <v>10.21211111111111</v>
      </c>
      <c r="M262" s="3">
        <v>10.855555555555556</v>
      </c>
      <c r="N262" s="3">
        <v>0</v>
      </c>
      <c r="O262" s="3">
        <f>SUM(Table2[[#This Row],[Qualified Social Work Staff Hours]:[Other Social Work Staff Hours]])/Table2[[#This Row],[MDS Census]]</f>
        <v>8.6018665257967961E-2</v>
      </c>
      <c r="P262" s="3">
        <v>0</v>
      </c>
      <c r="Q262" s="3">
        <v>12.153333333333336</v>
      </c>
      <c r="R262" s="3">
        <f>SUM(Table2[[#This Row],[Qualified Activities Professional Hours]:[Other Activities Professional Hours]])/Table2[[#This Row],[MDS Census]]</f>
        <v>9.6302165874273662E-2</v>
      </c>
      <c r="S262" s="3">
        <v>16.34855555555556</v>
      </c>
      <c r="T262" s="3">
        <v>27.057333333333336</v>
      </c>
      <c r="U262" s="3">
        <v>0</v>
      </c>
      <c r="V262" s="3">
        <f>SUM(Table2[[#This Row],[Occupational Therapist Hours]:[OT Aide Hours]])/Table2[[#This Row],[MDS Census]]</f>
        <v>0.34394523683747141</v>
      </c>
      <c r="W262" s="3">
        <v>18.66266666666667</v>
      </c>
      <c r="X262" s="3">
        <v>36.052444444444461</v>
      </c>
      <c r="Y262" s="3">
        <v>0</v>
      </c>
      <c r="Z262" s="3">
        <f>SUM(Table2[[#This Row],[Physical Therapist (PT) Hours]:[PT Aide Hours]])/Table2[[#This Row],[MDS Census]]</f>
        <v>0.43355872512766347</v>
      </c>
      <c r="AA262" s="3">
        <v>0</v>
      </c>
      <c r="AB262" s="3">
        <v>0</v>
      </c>
      <c r="AC262" s="3">
        <v>0</v>
      </c>
      <c r="AD262" s="3">
        <v>0</v>
      </c>
      <c r="AE262" s="3">
        <v>0</v>
      </c>
      <c r="AF262" s="3">
        <v>5.0929999999999991</v>
      </c>
      <c r="AG262" s="3">
        <v>0</v>
      </c>
      <c r="AH262" s="1" t="s">
        <v>260</v>
      </c>
      <c r="AI262" s="17">
        <v>3</v>
      </c>
      <c r="AJ262" s="1"/>
    </row>
    <row r="263" spans="1:36" x14ac:dyDescent="0.2">
      <c r="A263" s="1" t="s">
        <v>681</v>
      </c>
      <c r="B263" s="1" t="s">
        <v>956</v>
      </c>
      <c r="C263" s="1" t="s">
        <v>1583</v>
      </c>
      <c r="D263" s="1" t="s">
        <v>1716</v>
      </c>
      <c r="E263" s="3">
        <v>105.44444444444444</v>
      </c>
      <c r="F263" s="3">
        <v>5.6888888888888891</v>
      </c>
      <c r="G263" s="3">
        <v>0.59444444444444444</v>
      </c>
      <c r="H263" s="3">
        <v>0.58988888888888891</v>
      </c>
      <c r="I263" s="3">
        <v>0</v>
      </c>
      <c r="J263" s="3">
        <v>0</v>
      </c>
      <c r="K263" s="3">
        <v>0</v>
      </c>
      <c r="L263" s="3">
        <v>6.7274444444444432</v>
      </c>
      <c r="M263" s="3">
        <v>5.6888888888888891</v>
      </c>
      <c r="N263" s="3">
        <v>0</v>
      </c>
      <c r="O263" s="3">
        <f>SUM(Table2[[#This Row],[Qualified Social Work Staff Hours]:[Other Social Work Staff Hours]])/Table2[[#This Row],[MDS Census]]</f>
        <v>5.3951527924130667E-2</v>
      </c>
      <c r="P263" s="3">
        <v>3.4222222222222221</v>
      </c>
      <c r="Q263" s="3">
        <v>9.4544444444444462</v>
      </c>
      <c r="R263" s="3">
        <f>SUM(Table2[[#This Row],[Qualified Activities Professional Hours]:[Other Activities Professional Hours]])/Table2[[#This Row],[MDS Census]]</f>
        <v>0.12211801896733405</v>
      </c>
      <c r="S263" s="3">
        <v>4.8505555555555544</v>
      </c>
      <c r="T263" s="3">
        <v>4.1519999999999992</v>
      </c>
      <c r="U263" s="3">
        <v>0</v>
      </c>
      <c r="V263" s="3">
        <f>SUM(Table2[[#This Row],[Occupational Therapist Hours]:[OT Aide Hours]])/Table2[[#This Row],[MDS Census]]</f>
        <v>8.5377239199156976E-2</v>
      </c>
      <c r="W263" s="3">
        <v>6.0601111111111106</v>
      </c>
      <c r="X263" s="3">
        <v>13.081222222222216</v>
      </c>
      <c r="Y263" s="3">
        <v>0</v>
      </c>
      <c r="Z263" s="3">
        <f>SUM(Table2[[#This Row],[Physical Therapist (PT) Hours]:[PT Aide Hours]])/Table2[[#This Row],[MDS Census]]</f>
        <v>0.18153003161222334</v>
      </c>
      <c r="AA263" s="3">
        <v>0</v>
      </c>
      <c r="AB263" s="3">
        <v>0</v>
      </c>
      <c r="AC263" s="3">
        <v>0</v>
      </c>
      <c r="AD263" s="3">
        <v>0</v>
      </c>
      <c r="AE263" s="3">
        <v>0</v>
      </c>
      <c r="AF263" s="3">
        <v>0</v>
      </c>
      <c r="AG263" s="3">
        <v>0</v>
      </c>
      <c r="AH263" s="1" t="s">
        <v>261</v>
      </c>
      <c r="AI263" s="17">
        <v>3</v>
      </c>
      <c r="AJ263" s="1"/>
    </row>
    <row r="264" spans="1:36" x14ac:dyDescent="0.2">
      <c r="A264" s="1" t="s">
        <v>681</v>
      </c>
      <c r="B264" s="1" t="s">
        <v>957</v>
      </c>
      <c r="C264" s="1" t="s">
        <v>1584</v>
      </c>
      <c r="D264" s="1" t="s">
        <v>1720</v>
      </c>
      <c r="E264" s="3">
        <v>70.911111111111111</v>
      </c>
      <c r="F264" s="3">
        <v>4.7111111111111112</v>
      </c>
      <c r="G264" s="3">
        <v>0.28888888888888886</v>
      </c>
      <c r="H264" s="3">
        <v>0.17877777777777773</v>
      </c>
      <c r="I264" s="3">
        <v>1.2</v>
      </c>
      <c r="J264" s="3">
        <v>0</v>
      </c>
      <c r="K264" s="3">
        <v>0</v>
      </c>
      <c r="L264" s="3">
        <v>3.2278888888888888</v>
      </c>
      <c r="M264" s="3">
        <v>5.8722222222222218</v>
      </c>
      <c r="N264" s="3">
        <v>0</v>
      </c>
      <c r="O264" s="3">
        <f>SUM(Table2[[#This Row],[Qualified Social Work Staff Hours]:[Other Social Work Staff Hours]])/Table2[[#This Row],[MDS Census]]</f>
        <v>8.281103102475712E-2</v>
      </c>
      <c r="P264" s="3">
        <v>7.9749999999999996</v>
      </c>
      <c r="Q264" s="3">
        <v>11.341666666666667</v>
      </c>
      <c r="R264" s="3">
        <f>SUM(Table2[[#This Row],[Qualified Activities Professional Hours]:[Other Activities Professional Hours]])/Table2[[#This Row],[MDS Census]]</f>
        <v>0.27240676903791916</v>
      </c>
      <c r="S264" s="3">
        <v>5.3793333333333342</v>
      </c>
      <c r="T264" s="3">
        <v>0.24955555555555556</v>
      </c>
      <c r="U264" s="3">
        <v>0</v>
      </c>
      <c r="V264" s="3">
        <f>SUM(Table2[[#This Row],[Occupational Therapist Hours]:[OT Aide Hours]])/Table2[[#This Row],[MDS Census]]</f>
        <v>7.9379504857411479E-2</v>
      </c>
      <c r="W264" s="3">
        <v>9.2848888888888901</v>
      </c>
      <c r="X264" s="3">
        <v>2.9574444444444445</v>
      </c>
      <c r="Y264" s="3">
        <v>0</v>
      </c>
      <c r="Z264" s="3">
        <f>SUM(Table2[[#This Row],[Physical Therapist (PT) Hours]:[PT Aide Hours]])/Table2[[#This Row],[MDS Census]]</f>
        <v>0.17264337198370419</v>
      </c>
      <c r="AA264" s="3">
        <v>0</v>
      </c>
      <c r="AB264" s="3">
        <v>0</v>
      </c>
      <c r="AC264" s="3">
        <v>0</v>
      </c>
      <c r="AD264" s="3">
        <v>0</v>
      </c>
      <c r="AE264" s="3">
        <v>0</v>
      </c>
      <c r="AF264" s="3">
        <v>0</v>
      </c>
      <c r="AG264" s="3">
        <v>0</v>
      </c>
      <c r="AH264" s="1" t="s">
        <v>262</v>
      </c>
      <c r="AI264" s="17">
        <v>3</v>
      </c>
      <c r="AJ264" s="1"/>
    </row>
    <row r="265" spans="1:36" x14ac:dyDescent="0.2">
      <c r="A265" s="1" t="s">
        <v>681</v>
      </c>
      <c r="B265" s="1" t="s">
        <v>958</v>
      </c>
      <c r="C265" s="1" t="s">
        <v>1585</v>
      </c>
      <c r="D265" s="1" t="s">
        <v>1696</v>
      </c>
      <c r="E265" s="3">
        <v>91.544444444444451</v>
      </c>
      <c r="F265" s="3">
        <v>5.5111111111111111</v>
      </c>
      <c r="G265" s="3">
        <v>0.72222222222222221</v>
      </c>
      <c r="H265" s="3">
        <v>0.72222222222222221</v>
      </c>
      <c r="I265" s="3">
        <v>5</v>
      </c>
      <c r="J265" s="3">
        <v>0</v>
      </c>
      <c r="K265" s="3">
        <v>5.5111111111111111</v>
      </c>
      <c r="L265" s="3">
        <v>5.4129999999999985</v>
      </c>
      <c r="M265" s="3">
        <v>0</v>
      </c>
      <c r="N265" s="3">
        <v>12.858333333333333</v>
      </c>
      <c r="O265" s="3">
        <f>SUM(Table2[[#This Row],[Qualified Social Work Staff Hours]:[Other Social Work Staff Hours]])/Table2[[#This Row],[MDS Census]]</f>
        <v>0.14046000728243718</v>
      </c>
      <c r="P265" s="3">
        <v>0</v>
      </c>
      <c r="Q265" s="3">
        <v>0</v>
      </c>
      <c r="R265" s="3">
        <f>SUM(Table2[[#This Row],[Qualified Activities Professional Hours]:[Other Activities Professional Hours]])/Table2[[#This Row],[MDS Census]]</f>
        <v>0</v>
      </c>
      <c r="S265" s="3">
        <v>5.3757777777777775</v>
      </c>
      <c r="T265" s="3">
        <v>9.7152222222222253</v>
      </c>
      <c r="U265" s="3">
        <v>0</v>
      </c>
      <c r="V265" s="3">
        <f>SUM(Table2[[#This Row],[Occupational Therapist Hours]:[OT Aide Hours]])/Table2[[#This Row],[MDS Census]]</f>
        <v>0.1648488894283287</v>
      </c>
      <c r="W265" s="3">
        <v>4.4497777777777783</v>
      </c>
      <c r="X265" s="3">
        <v>12.638888888888886</v>
      </c>
      <c r="Y265" s="3">
        <v>0</v>
      </c>
      <c r="Z265" s="3">
        <f>SUM(Table2[[#This Row],[Physical Therapist (PT) Hours]:[PT Aide Hours]])/Table2[[#This Row],[MDS Census]]</f>
        <v>0.18667071246510494</v>
      </c>
      <c r="AA265" s="3">
        <v>0</v>
      </c>
      <c r="AB265" s="3">
        <v>27.480555555555554</v>
      </c>
      <c r="AC265" s="3">
        <v>0</v>
      </c>
      <c r="AD265" s="3">
        <v>0</v>
      </c>
      <c r="AE265" s="3">
        <v>0</v>
      </c>
      <c r="AF265" s="3">
        <v>0</v>
      </c>
      <c r="AG265" s="3">
        <v>0.66666666666666663</v>
      </c>
      <c r="AH265" s="1" t="s">
        <v>263</v>
      </c>
      <c r="AI265" s="17">
        <v>3</v>
      </c>
      <c r="AJ265" s="1"/>
    </row>
    <row r="266" spans="1:36" x14ac:dyDescent="0.2">
      <c r="A266" s="1" t="s">
        <v>681</v>
      </c>
      <c r="B266" s="1" t="s">
        <v>959</v>
      </c>
      <c r="C266" s="1" t="s">
        <v>1452</v>
      </c>
      <c r="D266" s="1" t="s">
        <v>1709</v>
      </c>
      <c r="E266" s="3">
        <v>37.355555555555554</v>
      </c>
      <c r="F266" s="3">
        <v>5.6888888888888891</v>
      </c>
      <c r="G266" s="3">
        <v>0.4</v>
      </c>
      <c r="H266" s="3">
        <v>0.1758888888888889</v>
      </c>
      <c r="I266" s="3">
        <v>1.2666666666666666</v>
      </c>
      <c r="J266" s="3">
        <v>0</v>
      </c>
      <c r="K266" s="3">
        <v>0</v>
      </c>
      <c r="L266" s="3">
        <v>1.0117777777777779</v>
      </c>
      <c r="M266" s="3">
        <v>5.7</v>
      </c>
      <c r="N266" s="3">
        <v>0</v>
      </c>
      <c r="O266" s="3">
        <f>SUM(Table2[[#This Row],[Qualified Social Work Staff Hours]:[Other Social Work Staff Hours]])/Table2[[#This Row],[MDS Census]]</f>
        <v>0.15258774538964903</v>
      </c>
      <c r="P266" s="3">
        <v>5.5166666666666666</v>
      </c>
      <c r="Q266" s="3">
        <v>4.4694444444444441</v>
      </c>
      <c r="R266" s="3">
        <f>SUM(Table2[[#This Row],[Qualified Activities Professional Hours]:[Other Activities Professional Hours]])/Table2[[#This Row],[MDS Census]]</f>
        <v>0.26732599643069599</v>
      </c>
      <c r="S266" s="3">
        <v>5.4283333333333328</v>
      </c>
      <c r="T266" s="3">
        <v>0.42833333333333329</v>
      </c>
      <c r="U266" s="3">
        <v>0</v>
      </c>
      <c r="V266" s="3">
        <f>SUM(Table2[[#This Row],[Occupational Therapist Hours]:[OT Aide Hours]])/Table2[[#This Row],[MDS Census]]</f>
        <v>0.15678167757287328</v>
      </c>
      <c r="W266" s="3">
        <v>8.5226666666666624</v>
      </c>
      <c r="X266" s="3">
        <v>3.573</v>
      </c>
      <c r="Y266" s="3">
        <v>0</v>
      </c>
      <c r="Z266" s="3">
        <f>SUM(Table2[[#This Row],[Physical Therapist (PT) Hours]:[PT Aide Hours]])/Table2[[#This Row],[MDS Census]]</f>
        <v>0.32379833432480659</v>
      </c>
      <c r="AA266" s="3">
        <v>0</v>
      </c>
      <c r="AB266" s="3">
        <v>0</v>
      </c>
      <c r="AC266" s="3">
        <v>0</v>
      </c>
      <c r="AD266" s="3">
        <v>0</v>
      </c>
      <c r="AE266" s="3">
        <v>0</v>
      </c>
      <c r="AF266" s="3">
        <v>0</v>
      </c>
      <c r="AG266" s="3">
        <v>0</v>
      </c>
      <c r="AH266" s="1" t="s">
        <v>264</v>
      </c>
      <c r="AI266" s="17">
        <v>3</v>
      </c>
      <c r="AJ266" s="1"/>
    </row>
    <row r="267" spans="1:36" x14ac:dyDescent="0.2">
      <c r="A267" s="1" t="s">
        <v>681</v>
      </c>
      <c r="B267" s="1" t="s">
        <v>960</v>
      </c>
      <c r="C267" s="1" t="s">
        <v>1586</v>
      </c>
      <c r="D267" s="1" t="s">
        <v>1705</v>
      </c>
      <c r="E267" s="3">
        <v>74.599999999999994</v>
      </c>
      <c r="F267" s="3">
        <v>5.4222222222222225</v>
      </c>
      <c r="G267" s="3">
        <v>0.1111111111111111</v>
      </c>
      <c r="H267" s="3">
        <v>0.31111111111111112</v>
      </c>
      <c r="I267" s="3">
        <v>3.8972222222222221</v>
      </c>
      <c r="J267" s="3">
        <v>0</v>
      </c>
      <c r="K267" s="3">
        <v>0</v>
      </c>
      <c r="L267" s="3">
        <v>5.125</v>
      </c>
      <c r="M267" s="3">
        <v>3.0472222222222221</v>
      </c>
      <c r="N267" s="3">
        <v>2.4666666666666668</v>
      </c>
      <c r="O267" s="3">
        <f>SUM(Table2[[#This Row],[Qualified Social Work Staff Hours]:[Other Social Work Staff Hours]])/Table2[[#This Row],[MDS Census]]</f>
        <v>7.3912719690199594E-2</v>
      </c>
      <c r="P267" s="3">
        <v>5.6916666666666664</v>
      </c>
      <c r="Q267" s="3">
        <v>9.1277777777777782</v>
      </c>
      <c r="R267" s="3">
        <f>SUM(Table2[[#This Row],[Qualified Activities Professional Hours]:[Other Activities Professional Hours]])/Table2[[#This Row],[MDS Census]]</f>
        <v>0.19865207030086388</v>
      </c>
      <c r="S267" s="3">
        <v>8.3138888888888882</v>
      </c>
      <c r="T267" s="3">
        <v>3.3666666666666667</v>
      </c>
      <c r="U267" s="3">
        <v>0</v>
      </c>
      <c r="V267" s="3">
        <f>SUM(Table2[[#This Row],[Occupational Therapist Hours]:[OT Aide Hours]])/Table2[[#This Row],[MDS Census]]</f>
        <v>0.15657581173666965</v>
      </c>
      <c r="W267" s="3">
        <v>4.9388888888888891</v>
      </c>
      <c r="X267" s="3">
        <v>5.1388888888888893</v>
      </c>
      <c r="Y267" s="3">
        <v>0</v>
      </c>
      <c r="Z267" s="3">
        <f>SUM(Table2[[#This Row],[Physical Therapist (PT) Hours]:[PT Aide Hours]])/Table2[[#This Row],[MDS Census]]</f>
        <v>0.13509085492999706</v>
      </c>
      <c r="AA267" s="3">
        <v>0</v>
      </c>
      <c r="AB267" s="3">
        <v>0</v>
      </c>
      <c r="AC267" s="3">
        <v>0</v>
      </c>
      <c r="AD267" s="3">
        <v>0</v>
      </c>
      <c r="AE267" s="3">
        <v>0</v>
      </c>
      <c r="AF267" s="3">
        <v>0</v>
      </c>
      <c r="AG267" s="3">
        <v>0</v>
      </c>
      <c r="AH267" s="1" t="s">
        <v>265</v>
      </c>
      <c r="AI267" s="17">
        <v>3</v>
      </c>
      <c r="AJ267" s="1"/>
    </row>
    <row r="268" spans="1:36" x14ac:dyDescent="0.2">
      <c r="A268" s="1" t="s">
        <v>681</v>
      </c>
      <c r="B268" s="1" t="s">
        <v>961</v>
      </c>
      <c r="C268" s="1" t="s">
        <v>1423</v>
      </c>
      <c r="D268" s="1" t="s">
        <v>1718</v>
      </c>
      <c r="E268" s="3">
        <v>89.777777777777771</v>
      </c>
      <c r="F268" s="3">
        <v>5.4222222222222225</v>
      </c>
      <c r="G268" s="3">
        <v>3.3333333333333333E-2</v>
      </c>
      <c r="H268" s="3">
        <v>0.58511111111111103</v>
      </c>
      <c r="I268" s="3">
        <v>4.0888888888888886</v>
      </c>
      <c r="J268" s="3">
        <v>0</v>
      </c>
      <c r="K268" s="3">
        <v>0</v>
      </c>
      <c r="L268" s="3">
        <v>0</v>
      </c>
      <c r="M268" s="3">
        <v>0</v>
      </c>
      <c r="N268" s="3">
        <v>5.4222222222222225</v>
      </c>
      <c r="O268" s="3">
        <f>SUM(Table2[[#This Row],[Qualified Social Work Staff Hours]:[Other Social Work Staff Hours]])/Table2[[#This Row],[MDS Census]]</f>
        <v>6.0396039603960401E-2</v>
      </c>
      <c r="P268" s="3">
        <v>4.5194444444444448</v>
      </c>
      <c r="Q268" s="3">
        <v>9.8194444444444446</v>
      </c>
      <c r="R268" s="3">
        <f>SUM(Table2[[#This Row],[Qualified Activities Professional Hours]:[Other Activities Professional Hours]])/Table2[[#This Row],[MDS Census]]</f>
        <v>0.15971534653465347</v>
      </c>
      <c r="S268" s="3">
        <v>10.333333333333334</v>
      </c>
      <c r="T268" s="3">
        <v>0</v>
      </c>
      <c r="U268" s="3">
        <v>0</v>
      </c>
      <c r="V268" s="3">
        <f>SUM(Table2[[#This Row],[Occupational Therapist Hours]:[OT Aide Hours]])/Table2[[#This Row],[MDS Census]]</f>
        <v>0.11509900990099012</v>
      </c>
      <c r="W268" s="3">
        <v>5.3944444444444448</v>
      </c>
      <c r="X268" s="3">
        <v>7.9527777777777775</v>
      </c>
      <c r="Y268" s="3">
        <v>0</v>
      </c>
      <c r="Z268" s="3">
        <f>SUM(Table2[[#This Row],[Physical Therapist (PT) Hours]:[PT Aide Hours]])/Table2[[#This Row],[MDS Census]]</f>
        <v>0.14866955445544555</v>
      </c>
      <c r="AA268" s="3">
        <v>0</v>
      </c>
      <c r="AB268" s="3">
        <v>0</v>
      </c>
      <c r="AC268" s="3">
        <v>0</v>
      </c>
      <c r="AD268" s="3">
        <v>0</v>
      </c>
      <c r="AE268" s="3">
        <v>0</v>
      </c>
      <c r="AF268" s="3">
        <v>6.6666666666666666E-2</v>
      </c>
      <c r="AG268" s="3">
        <v>0</v>
      </c>
      <c r="AH268" s="1" t="s">
        <v>266</v>
      </c>
      <c r="AI268" s="17">
        <v>3</v>
      </c>
      <c r="AJ268" s="1"/>
    </row>
    <row r="269" spans="1:36" x14ac:dyDescent="0.2">
      <c r="A269" s="1" t="s">
        <v>681</v>
      </c>
      <c r="B269" s="1" t="s">
        <v>962</v>
      </c>
      <c r="C269" s="1" t="s">
        <v>1587</v>
      </c>
      <c r="D269" s="1" t="s">
        <v>1688</v>
      </c>
      <c r="E269" s="3">
        <v>14.266666666666667</v>
      </c>
      <c r="F269" s="3">
        <v>1.3301111111111106</v>
      </c>
      <c r="G269" s="3">
        <v>4.9555555555555568E-2</v>
      </c>
      <c r="H269" s="3">
        <v>0.05</v>
      </c>
      <c r="I269" s="3">
        <v>0.17955555555555561</v>
      </c>
      <c r="J269" s="3">
        <v>0</v>
      </c>
      <c r="K269" s="3">
        <v>1.5000000000000001E-2</v>
      </c>
      <c r="L269" s="3">
        <v>2.7065555555555556</v>
      </c>
      <c r="M269" s="3">
        <v>2.3739999999999992</v>
      </c>
      <c r="N269" s="3">
        <v>0</v>
      </c>
      <c r="O269" s="3">
        <f>SUM(Table2[[#This Row],[Qualified Social Work Staff Hours]:[Other Social Work Staff Hours]])/Table2[[#This Row],[MDS Census]]</f>
        <v>0.16640186915887845</v>
      </c>
      <c r="P269" s="3">
        <v>1.343</v>
      </c>
      <c r="Q269" s="3">
        <v>1.9239999999999997</v>
      </c>
      <c r="R269" s="3">
        <f>SUM(Table2[[#This Row],[Qualified Activities Professional Hours]:[Other Activities Professional Hours]])/Table2[[#This Row],[MDS Census]]</f>
        <v>0.22899532710280368</v>
      </c>
      <c r="S269" s="3">
        <v>7.4766666666666666</v>
      </c>
      <c r="T269" s="3">
        <v>8.1555555555555548E-2</v>
      </c>
      <c r="U269" s="3">
        <v>0</v>
      </c>
      <c r="V269" s="3">
        <f>SUM(Table2[[#This Row],[Occupational Therapist Hours]:[OT Aide Hours]])/Table2[[#This Row],[MDS Census]]</f>
        <v>0.5297819314641744</v>
      </c>
      <c r="W269" s="3">
        <v>12.500888888888888</v>
      </c>
      <c r="X269" s="3">
        <v>2.4078888888888881</v>
      </c>
      <c r="Y269" s="3">
        <v>0</v>
      </c>
      <c r="Z269" s="3">
        <f>SUM(Table2[[#This Row],[Physical Therapist (PT) Hours]:[PT Aide Hours]])/Table2[[#This Row],[MDS Census]]</f>
        <v>1.0450077881619935</v>
      </c>
      <c r="AA269" s="3">
        <v>0</v>
      </c>
      <c r="AB269" s="3">
        <v>0</v>
      </c>
      <c r="AC269" s="3">
        <v>0</v>
      </c>
      <c r="AD269" s="3">
        <v>0</v>
      </c>
      <c r="AE269" s="3">
        <v>0</v>
      </c>
      <c r="AF269" s="3">
        <v>0</v>
      </c>
      <c r="AG269" s="3">
        <v>0</v>
      </c>
      <c r="AH269" s="1" t="s">
        <v>267</v>
      </c>
      <c r="AI269" s="17">
        <v>3</v>
      </c>
      <c r="AJ269" s="1"/>
    </row>
    <row r="270" spans="1:36" x14ac:dyDescent="0.2">
      <c r="A270" s="1" t="s">
        <v>681</v>
      </c>
      <c r="B270" s="1" t="s">
        <v>963</v>
      </c>
      <c r="C270" s="1" t="s">
        <v>1426</v>
      </c>
      <c r="D270" s="1" t="s">
        <v>1688</v>
      </c>
      <c r="E270" s="3">
        <v>36.299999999999997</v>
      </c>
      <c r="F270" s="3">
        <v>5.5111111111111111</v>
      </c>
      <c r="G270" s="3">
        <v>0.13333333333333333</v>
      </c>
      <c r="H270" s="3">
        <v>0.184</v>
      </c>
      <c r="I270" s="3">
        <v>1.211111111111111</v>
      </c>
      <c r="J270" s="3">
        <v>0</v>
      </c>
      <c r="K270" s="3">
        <v>0</v>
      </c>
      <c r="L270" s="3">
        <v>0.70299999999999985</v>
      </c>
      <c r="M270" s="3">
        <v>5.5138888888888893</v>
      </c>
      <c r="N270" s="3">
        <v>0</v>
      </c>
      <c r="O270" s="3">
        <f>SUM(Table2[[#This Row],[Qualified Social Work Staff Hours]:[Other Social Work Staff Hours]])/Table2[[#This Row],[MDS Census]]</f>
        <v>0.1518977655341292</v>
      </c>
      <c r="P270" s="3">
        <v>5.5777777777777775</v>
      </c>
      <c r="Q270" s="3">
        <v>7.9972222222222218</v>
      </c>
      <c r="R270" s="3">
        <f>SUM(Table2[[#This Row],[Qualified Activities Professional Hours]:[Other Activities Professional Hours]])/Table2[[#This Row],[MDS Census]]</f>
        <v>0.37396694214876036</v>
      </c>
      <c r="S270" s="3">
        <v>2.4667777777777773</v>
      </c>
      <c r="T270" s="3">
        <v>5.2777777777777777</v>
      </c>
      <c r="U270" s="3">
        <v>0</v>
      </c>
      <c r="V270" s="3">
        <f>SUM(Table2[[#This Row],[Occupational Therapist Hours]:[OT Aide Hours]])/Table2[[#This Row],[MDS Census]]</f>
        <v>0.21334863789409245</v>
      </c>
      <c r="W270" s="3">
        <v>2.3114444444444442</v>
      </c>
      <c r="X270" s="3">
        <v>1.9330000000000001</v>
      </c>
      <c r="Y270" s="3">
        <v>7.2222222222222215E-2</v>
      </c>
      <c r="Z270" s="3">
        <f>SUM(Table2[[#This Row],[Physical Therapist (PT) Hours]:[PT Aide Hours]])/Table2[[#This Row],[MDS Census]]</f>
        <v>0.11891643709825528</v>
      </c>
      <c r="AA270" s="3">
        <v>0</v>
      </c>
      <c r="AB270" s="3">
        <v>0</v>
      </c>
      <c r="AC270" s="3">
        <v>0</v>
      </c>
      <c r="AD270" s="3">
        <v>0</v>
      </c>
      <c r="AE270" s="3">
        <v>0</v>
      </c>
      <c r="AF270" s="3">
        <v>0</v>
      </c>
      <c r="AG270" s="3">
        <v>0</v>
      </c>
      <c r="AH270" s="1" t="s">
        <v>268</v>
      </c>
      <c r="AI270" s="17">
        <v>3</v>
      </c>
      <c r="AJ270" s="1"/>
    </row>
    <row r="271" spans="1:36" x14ac:dyDescent="0.2">
      <c r="A271" s="1" t="s">
        <v>681</v>
      </c>
      <c r="B271" s="1" t="s">
        <v>964</v>
      </c>
      <c r="C271" s="1" t="s">
        <v>1588</v>
      </c>
      <c r="D271" s="1" t="s">
        <v>1720</v>
      </c>
      <c r="E271" s="3">
        <v>49.111111111111114</v>
      </c>
      <c r="F271" s="3">
        <v>5.0666666666666664</v>
      </c>
      <c r="G271" s="3">
        <v>0.43333333333333335</v>
      </c>
      <c r="H271" s="3">
        <v>0.48888888888888887</v>
      </c>
      <c r="I271" s="3">
        <v>4.2333333333333334</v>
      </c>
      <c r="J271" s="3">
        <v>0</v>
      </c>
      <c r="K271" s="3">
        <v>0</v>
      </c>
      <c r="L271" s="3">
        <v>1.8573333333333333</v>
      </c>
      <c r="M271" s="3">
        <v>5.5111111111111111</v>
      </c>
      <c r="N271" s="3">
        <v>0</v>
      </c>
      <c r="O271" s="3">
        <f>SUM(Table2[[#This Row],[Qualified Social Work Staff Hours]:[Other Social Work Staff Hours]])/Table2[[#This Row],[MDS Census]]</f>
        <v>0.11221719457013574</v>
      </c>
      <c r="P271" s="3">
        <v>3.1388888888888888</v>
      </c>
      <c r="Q271" s="3">
        <v>11.988888888888889</v>
      </c>
      <c r="R271" s="3">
        <f>SUM(Table2[[#This Row],[Qualified Activities Professional Hours]:[Other Activities Professional Hours]])/Table2[[#This Row],[MDS Census]]</f>
        <v>0.30803167420814481</v>
      </c>
      <c r="S271" s="3">
        <v>3.957222222222224</v>
      </c>
      <c r="T271" s="3">
        <v>2.6557777777777778</v>
      </c>
      <c r="U271" s="3">
        <v>0</v>
      </c>
      <c r="V271" s="3">
        <f>SUM(Table2[[#This Row],[Occupational Therapist Hours]:[OT Aide Hours]])/Table2[[#This Row],[MDS Census]]</f>
        <v>0.13465384615384618</v>
      </c>
      <c r="W271" s="3">
        <v>2.8644444444444441</v>
      </c>
      <c r="X271" s="3">
        <v>7.5624444444444459</v>
      </c>
      <c r="Y271" s="3">
        <v>0</v>
      </c>
      <c r="Z271" s="3">
        <f>SUM(Table2[[#This Row],[Physical Therapist (PT) Hours]:[PT Aide Hours]])/Table2[[#This Row],[MDS Census]]</f>
        <v>0.21231221719457014</v>
      </c>
      <c r="AA271" s="3">
        <v>0</v>
      </c>
      <c r="AB271" s="3">
        <v>0</v>
      </c>
      <c r="AC271" s="3">
        <v>0</v>
      </c>
      <c r="AD271" s="3">
        <v>0</v>
      </c>
      <c r="AE271" s="3">
        <v>0</v>
      </c>
      <c r="AF271" s="3">
        <v>0</v>
      </c>
      <c r="AG271" s="3">
        <v>0</v>
      </c>
      <c r="AH271" s="1" t="s">
        <v>269</v>
      </c>
      <c r="AI271" s="17">
        <v>3</v>
      </c>
      <c r="AJ271" s="1"/>
    </row>
    <row r="272" spans="1:36" x14ac:dyDescent="0.2">
      <c r="A272" s="1" t="s">
        <v>681</v>
      </c>
      <c r="B272" s="1" t="s">
        <v>965</v>
      </c>
      <c r="C272" s="1" t="s">
        <v>1589</v>
      </c>
      <c r="D272" s="1" t="s">
        <v>1709</v>
      </c>
      <c r="E272" s="3">
        <v>52.733333333333334</v>
      </c>
      <c r="F272" s="3">
        <v>0</v>
      </c>
      <c r="G272" s="3">
        <v>0</v>
      </c>
      <c r="H272" s="3">
        <v>0.44444444444444442</v>
      </c>
      <c r="I272" s="3">
        <v>5.5111111111111111</v>
      </c>
      <c r="J272" s="3">
        <v>0</v>
      </c>
      <c r="K272" s="3">
        <v>0</v>
      </c>
      <c r="L272" s="3">
        <v>4.9000000000000004</v>
      </c>
      <c r="M272" s="3">
        <v>0</v>
      </c>
      <c r="N272" s="3">
        <v>0</v>
      </c>
      <c r="O272" s="3">
        <f>SUM(Table2[[#This Row],[Qualified Social Work Staff Hours]:[Other Social Work Staff Hours]])/Table2[[#This Row],[MDS Census]]</f>
        <v>0</v>
      </c>
      <c r="P272" s="3">
        <v>0</v>
      </c>
      <c r="Q272" s="3">
        <v>0</v>
      </c>
      <c r="R272" s="3">
        <f>SUM(Table2[[#This Row],[Qualified Activities Professional Hours]:[Other Activities Professional Hours]])/Table2[[#This Row],[MDS Census]]</f>
        <v>0</v>
      </c>
      <c r="S272" s="3">
        <v>4.7694444444444448</v>
      </c>
      <c r="T272" s="3">
        <v>0</v>
      </c>
      <c r="U272" s="3">
        <v>0</v>
      </c>
      <c r="V272" s="3">
        <f>SUM(Table2[[#This Row],[Occupational Therapist Hours]:[OT Aide Hours]])/Table2[[#This Row],[MDS Census]]</f>
        <v>9.0444584913611473E-2</v>
      </c>
      <c r="W272" s="3">
        <v>5.8444444444444441</v>
      </c>
      <c r="X272" s="3">
        <v>0</v>
      </c>
      <c r="Y272" s="3">
        <v>0</v>
      </c>
      <c r="Z272" s="3">
        <f>SUM(Table2[[#This Row],[Physical Therapist (PT) Hours]:[PT Aide Hours]])/Table2[[#This Row],[MDS Census]]</f>
        <v>0.11083017277707542</v>
      </c>
      <c r="AA272" s="3">
        <v>0</v>
      </c>
      <c r="AB272" s="3">
        <v>0</v>
      </c>
      <c r="AC272" s="3">
        <v>0</v>
      </c>
      <c r="AD272" s="3">
        <v>0</v>
      </c>
      <c r="AE272" s="3">
        <v>0</v>
      </c>
      <c r="AF272" s="3">
        <v>0</v>
      </c>
      <c r="AG272" s="3">
        <v>0</v>
      </c>
      <c r="AH272" s="1" t="s">
        <v>270</v>
      </c>
      <c r="AI272" s="17">
        <v>3</v>
      </c>
      <c r="AJ272" s="1"/>
    </row>
    <row r="273" spans="1:36" x14ac:dyDescent="0.2">
      <c r="A273" s="1" t="s">
        <v>681</v>
      </c>
      <c r="B273" s="1" t="s">
        <v>966</v>
      </c>
      <c r="C273" s="1" t="s">
        <v>1590</v>
      </c>
      <c r="D273" s="1" t="s">
        <v>1737</v>
      </c>
      <c r="E273" s="3">
        <v>126.75555555555556</v>
      </c>
      <c r="F273" s="3">
        <v>5.4222222222222225</v>
      </c>
      <c r="G273" s="3">
        <v>1.6666666666666666E-2</v>
      </c>
      <c r="H273" s="3">
        <v>0.41944444444444445</v>
      </c>
      <c r="I273" s="3">
        <v>4.3194444444444446</v>
      </c>
      <c r="J273" s="3">
        <v>0</v>
      </c>
      <c r="K273" s="3">
        <v>0</v>
      </c>
      <c r="L273" s="3">
        <v>4.8861111111111111</v>
      </c>
      <c r="M273" s="3">
        <v>2.6527777777777777</v>
      </c>
      <c r="N273" s="3">
        <v>3.2833333333333332</v>
      </c>
      <c r="O273" s="3">
        <f>SUM(Table2[[#This Row],[Qualified Social Work Staff Hours]:[Other Social Work Staff Hours]])/Table2[[#This Row],[MDS Census]]</f>
        <v>4.6831171107994389E-2</v>
      </c>
      <c r="P273" s="3">
        <v>4.6222222222222218</v>
      </c>
      <c r="Q273" s="3">
        <v>18.725000000000001</v>
      </c>
      <c r="R273" s="3">
        <f>SUM(Table2[[#This Row],[Qualified Activities Professional Hours]:[Other Activities Professional Hours]])/Table2[[#This Row],[MDS Census]]</f>
        <v>0.18419091865357642</v>
      </c>
      <c r="S273" s="3">
        <v>8.6305555555555564</v>
      </c>
      <c r="T273" s="3">
        <v>7.7472222222222218</v>
      </c>
      <c r="U273" s="3">
        <v>0</v>
      </c>
      <c r="V273" s="3">
        <f>SUM(Table2[[#This Row],[Occupational Therapist Hours]:[OT Aide Hours]])/Table2[[#This Row],[MDS Census]]</f>
        <v>0.12920757363253857</v>
      </c>
      <c r="W273" s="3">
        <v>14.21111111111111</v>
      </c>
      <c r="X273" s="3">
        <v>4.2055555555555557</v>
      </c>
      <c r="Y273" s="3">
        <v>0</v>
      </c>
      <c r="Z273" s="3">
        <f>SUM(Table2[[#This Row],[Physical Therapist (PT) Hours]:[PT Aide Hours]])/Table2[[#This Row],[MDS Census]]</f>
        <v>0.14529277699859744</v>
      </c>
      <c r="AA273" s="3">
        <v>0</v>
      </c>
      <c r="AB273" s="3">
        <v>0</v>
      </c>
      <c r="AC273" s="3">
        <v>0</v>
      </c>
      <c r="AD273" s="3">
        <v>0</v>
      </c>
      <c r="AE273" s="3">
        <v>0</v>
      </c>
      <c r="AF273" s="3">
        <v>0</v>
      </c>
      <c r="AG273" s="3">
        <v>0</v>
      </c>
      <c r="AH273" s="1" t="s">
        <v>271</v>
      </c>
      <c r="AI273" s="17">
        <v>3</v>
      </c>
      <c r="AJ273" s="1"/>
    </row>
    <row r="274" spans="1:36" x14ac:dyDescent="0.2">
      <c r="A274" s="1" t="s">
        <v>681</v>
      </c>
      <c r="B274" s="1" t="s">
        <v>967</v>
      </c>
      <c r="C274" s="1" t="s">
        <v>1406</v>
      </c>
      <c r="D274" s="1" t="s">
        <v>1734</v>
      </c>
      <c r="E274" s="3">
        <v>105.63333333333334</v>
      </c>
      <c r="F274" s="3">
        <v>5.4222222222222225</v>
      </c>
      <c r="G274" s="3">
        <v>0</v>
      </c>
      <c r="H274" s="3">
        <v>0</v>
      </c>
      <c r="I274" s="3">
        <v>0</v>
      </c>
      <c r="J274" s="3">
        <v>0</v>
      </c>
      <c r="K274" s="3">
        <v>0</v>
      </c>
      <c r="L274" s="3">
        <v>6.073333333333335</v>
      </c>
      <c r="M274" s="3">
        <v>5.2111111111111121</v>
      </c>
      <c r="N274" s="3">
        <v>4.4555555555555566</v>
      </c>
      <c r="O274" s="3">
        <f>SUM(Table2[[#This Row],[Qualified Social Work Staff Hours]:[Other Social Work Staff Hours]])/Table2[[#This Row],[MDS Census]]</f>
        <v>9.1511517828968131E-2</v>
      </c>
      <c r="P274" s="3">
        <v>5.1555555555555559</v>
      </c>
      <c r="Q274" s="3">
        <v>10.103333333333325</v>
      </c>
      <c r="R274" s="3">
        <f>SUM(Table2[[#This Row],[Qualified Activities Professional Hours]:[Other Activities Professional Hours]])/Table2[[#This Row],[MDS Census]]</f>
        <v>0.14445145682128949</v>
      </c>
      <c r="S274" s="3">
        <v>6.9322222222222223</v>
      </c>
      <c r="T274" s="3">
        <v>10.885555555555548</v>
      </c>
      <c r="U274" s="3">
        <v>0</v>
      </c>
      <c r="V274" s="3">
        <f>SUM(Table2[[#This Row],[Occupational Therapist Hours]:[OT Aide Hours]])/Table2[[#This Row],[MDS Census]]</f>
        <v>0.16867571263279682</v>
      </c>
      <c r="W274" s="3">
        <v>6.66</v>
      </c>
      <c r="X274" s="3">
        <v>10.299999999999995</v>
      </c>
      <c r="Y274" s="3">
        <v>0</v>
      </c>
      <c r="Z274" s="3">
        <f>SUM(Table2[[#This Row],[Physical Therapist (PT) Hours]:[PT Aide Hours]])/Table2[[#This Row],[MDS Census]]</f>
        <v>0.16055538024613436</v>
      </c>
      <c r="AA274" s="3">
        <v>0</v>
      </c>
      <c r="AB274" s="3">
        <v>0</v>
      </c>
      <c r="AC274" s="3">
        <v>0</v>
      </c>
      <c r="AD274" s="3">
        <v>0</v>
      </c>
      <c r="AE274" s="3">
        <v>0</v>
      </c>
      <c r="AF274" s="3">
        <v>35.062222222222218</v>
      </c>
      <c r="AG274" s="3">
        <v>0</v>
      </c>
      <c r="AH274" s="1" t="s">
        <v>272</v>
      </c>
      <c r="AI274" s="17">
        <v>3</v>
      </c>
      <c r="AJ274" s="1"/>
    </row>
    <row r="275" spans="1:36" x14ac:dyDescent="0.2">
      <c r="A275" s="1" t="s">
        <v>681</v>
      </c>
      <c r="B275" s="1" t="s">
        <v>968</v>
      </c>
      <c r="C275" s="1" t="s">
        <v>1591</v>
      </c>
      <c r="D275" s="1" t="s">
        <v>1750</v>
      </c>
      <c r="E275" s="3">
        <v>85.955555555555549</v>
      </c>
      <c r="F275" s="3">
        <v>0</v>
      </c>
      <c r="G275" s="3">
        <v>3.6111111111111108E-2</v>
      </c>
      <c r="H275" s="3">
        <v>0.53333333333333333</v>
      </c>
      <c r="I275" s="3">
        <v>1.9555555555555555</v>
      </c>
      <c r="J275" s="3">
        <v>0</v>
      </c>
      <c r="K275" s="3">
        <v>0</v>
      </c>
      <c r="L275" s="3">
        <v>4.0361111111111114</v>
      </c>
      <c r="M275" s="3">
        <v>8.75</v>
      </c>
      <c r="N275" s="3">
        <v>0</v>
      </c>
      <c r="O275" s="3">
        <f>SUM(Table2[[#This Row],[Qualified Social Work Staff Hours]:[Other Social Work Staff Hours]])/Table2[[#This Row],[MDS Census]]</f>
        <v>0.1017967942088935</v>
      </c>
      <c r="P275" s="3">
        <v>5.2111111111111112</v>
      </c>
      <c r="Q275" s="3">
        <v>7.333333333333333</v>
      </c>
      <c r="R275" s="3">
        <f>SUM(Table2[[#This Row],[Qualified Activities Professional Hours]:[Other Activities Professional Hours]])/Table2[[#This Row],[MDS Census]]</f>
        <v>0.14594105480868666</v>
      </c>
      <c r="S275" s="3">
        <v>4.0777777777777775</v>
      </c>
      <c r="T275" s="3">
        <v>4.4388888888888891</v>
      </c>
      <c r="U275" s="3">
        <v>0</v>
      </c>
      <c r="V275" s="3">
        <f>SUM(Table2[[#This Row],[Occupational Therapist Hours]:[OT Aide Hours]])/Table2[[#This Row],[MDS Census]]</f>
        <v>9.9082213029989652E-2</v>
      </c>
      <c r="W275" s="3">
        <v>2.5972222222222223</v>
      </c>
      <c r="X275" s="3">
        <v>8.7472222222222218</v>
      </c>
      <c r="Y275" s="3">
        <v>0</v>
      </c>
      <c r="Z275" s="3">
        <f>SUM(Table2[[#This Row],[Physical Therapist (PT) Hours]:[PT Aide Hours]])/Table2[[#This Row],[MDS Census]]</f>
        <v>0.13198035160289556</v>
      </c>
      <c r="AA275" s="3">
        <v>0.13333333333333333</v>
      </c>
      <c r="AB275" s="3">
        <v>0</v>
      </c>
      <c r="AC275" s="3">
        <v>0</v>
      </c>
      <c r="AD275" s="3">
        <v>0</v>
      </c>
      <c r="AE275" s="3">
        <v>0</v>
      </c>
      <c r="AF275" s="3">
        <v>5.1916666666666664</v>
      </c>
      <c r="AG275" s="3">
        <v>0</v>
      </c>
      <c r="AH275" s="1" t="s">
        <v>273</v>
      </c>
      <c r="AI275" s="17">
        <v>3</v>
      </c>
      <c r="AJ275" s="1"/>
    </row>
    <row r="276" spans="1:36" x14ac:dyDescent="0.2">
      <c r="A276" s="1" t="s">
        <v>681</v>
      </c>
      <c r="B276" s="1" t="s">
        <v>969</v>
      </c>
      <c r="C276" s="1" t="s">
        <v>1571</v>
      </c>
      <c r="D276" s="1" t="s">
        <v>1733</v>
      </c>
      <c r="E276" s="3">
        <v>35.022222222222226</v>
      </c>
      <c r="F276" s="3">
        <v>5.5111111111111111</v>
      </c>
      <c r="G276" s="3">
        <v>1.1111111111111112</v>
      </c>
      <c r="H276" s="3">
        <v>0.1</v>
      </c>
      <c r="I276" s="3">
        <v>3.888888888888889E-2</v>
      </c>
      <c r="J276" s="3">
        <v>0</v>
      </c>
      <c r="K276" s="3">
        <v>0</v>
      </c>
      <c r="L276" s="3">
        <v>1.1222222222222222</v>
      </c>
      <c r="M276" s="3">
        <v>2.4833333333333334</v>
      </c>
      <c r="N276" s="3">
        <v>0</v>
      </c>
      <c r="O276" s="3">
        <f>SUM(Table2[[#This Row],[Qualified Social Work Staff Hours]:[Other Social Work Staff Hours]])/Table2[[#This Row],[MDS Census]]</f>
        <v>7.0907360406091371E-2</v>
      </c>
      <c r="P276" s="3">
        <v>9.2083333333333339</v>
      </c>
      <c r="Q276" s="3">
        <v>0</v>
      </c>
      <c r="R276" s="3">
        <f>SUM(Table2[[#This Row],[Qualified Activities Professional Hours]:[Other Activities Professional Hours]])/Table2[[#This Row],[MDS Census]]</f>
        <v>0.26292829949238578</v>
      </c>
      <c r="S276" s="3">
        <v>6.666666666666667</v>
      </c>
      <c r="T276" s="3">
        <v>0</v>
      </c>
      <c r="U276" s="3">
        <v>0</v>
      </c>
      <c r="V276" s="3">
        <f>SUM(Table2[[#This Row],[Occupational Therapist Hours]:[OT Aide Hours]])/Table2[[#This Row],[MDS Census]]</f>
        <v>0.19035532994923857</v>
      </c>
      <c r="W276" s="3">
        <v>4.0666666666666664</v>
      </c>
      <c r="X276" s="3">
        <v>0.18611111111111112</v>
      </c>
      <c r="Y276" s="3">
        <v>0</v>
      </c>
      <c r="Z276" s="3">
        <f>SUM(Table2[[#This Row],[Physical Therapist (PT) Hours]:[PT Aide Hours]])/Table2[[#This Row],[MDS Census]]</f>
        <v>0.12143083756345176</v>
      </c>
      <c r="AA276" s="3">
        <v>0</v>
      </c>
      <c r="AB276" s="3">
        <v>0</v>
      </c>
      <c r="AC276" s="3">
        <v>0</v>
      </c>
      <c r="AD276" s="3">
        <v>0</v>
      </c>
      <c r="AE276" s="3">
        <v>0</v>
      </c>
      <c r="AF276" s="3">
        <v>0.69166666666666665</v>
      </c>
      <c r="AG276" s="3">
        <v>0</v>
      </c>
      <c r="AH276" s="1" t="s">
        <v>274</v>
      </c>
      <c r="AI276" s="17">
        <v>3</v>
      </c>
      <c r="AJ276" s="1"/>
    </row>
    <row r="277" spans="1:36" x14ac:dyDescent="0.2">
      <c r="A277" s="1" t="s">
        <v>681</v>
      </c>
      <c r="B277" s="1" t="s">
        <v>970</v>
      </c>
      <c r="C277" s="1" t="s">
        <v>1510</v>
      </c>
      <c r="D277" s="1" t="s">
        <v>1688</v>
      </c>
      <c r="E277" s="3">
        <v>64.277777777777771</v>
      </c>
      <c r="F277" s="3">
        <v>0</v>
      </c>
      <c r="G277" s="3">
        <v>3.3333333333333333E-2</v>
      </c>
      <c r="H277" s="3">
        <v>0.375</v>
      </c>
      <c r="I277" s="3">
        <v>6.1</v>
      </c>
      <c r="J277" s="3">
        <v>0</v>
      </c>
      <c r="K277" s="3">
        <v>0</v>
      </c>
      <c r="L277" s="3">
        <v>5.2568888888888896</v>
      </c>
      <c r="M277" s="3">
        <v>0</v>
      </c>
      <c r="N277" s="3">
        <v>0</v>
      </c>
      <c r="O277" s="3">
        <f>SUM(Table2[[#This Row],[Qualified Social Work Staff Hours]:[Other Social Work Staff Hours]])/Table2[[#This Row],[MDS Census]]</f>
        <v>0</v>
      </c>
      <c r="P277" s="3">
        <v>5.1555555555555559</v>
      </c>
      <c r="Q277" s="3">
        <v>12.766666666666667</v>
      </c>
      <c r="R277" s="3">
        <f>SUM(Table2[[#This Row],[Qualified Activities Professional Hours]:[Other Activities Professional Hours]])/Table2[[#This Row],[MDS Census]]</f>
        <v>0.27882454624027664</v>
      </c>
      <c r="S277" s="3">
        <v>9.0973333333333315</v>
      </c>
      <c r="T277" s="3">
        <v>22.303666666666672</v>
      </c>
      <c r="U277" s="3">
        <v>0</v>
      </c>
      <c r="V277" s="3">
        <f>SUM(Table2[[#This Row],[Occupational Therapist Hours]:[OT Aide Hours]])/Table2[[#This Row],[MDS Census]]</f>
        <v>0.48852031114952471</v>
      </c>
      <c r="W277" s="3">
        <v>15.905333333333333</v>
      </c>
      <c r="X277" s="3">
        <v>16.768666666666668</v>
      </c>
      <c r="Y277" s="3">
        <v>3.9613333333333332</v>
      </c>
      <c r="Z277" s="3">
        <f>SUM(Table2[[#This Row],[Physical Therapist (PT) Hours]:[PT Aide Hours]])/Table2[[#This Row],[MDS Census]]</f>
        <v>0.56995332757130523</v>
      </c>
      <c r="AA277" s="3">
        <v>0</v>
      </c>
      <c r="AB277" s="3">
        <v>0</v>
      </c>
      <c r="AC277" s="3">
        <v>0</v>
      </c>
      <c r="AD277" s="3">
        <v>8.7638888888888893</v>
      </c>
      <c r="AE277" s="3">
        <v>0</v>
      </c>
      <c r="AF277" s="3">
        <v>0</v>
      </c>
      <c r="AG277" s="3">
        <v>0</v>
      </c>
      <c r="AH277" s="1" t="s">
        <v>275</v>
      </c>
      <c r="AI277" s="17">
        <v>3</v>
      </c>
      <c r="AJ277" s="1"/>
    </row>
    <row r="278" spans="1:36" x14ac:dyDescent="0.2">
      <c r="A278" s="1" t="s">
        <v>681</v>
      </c>
      <c r="B278" s="1" t="s">
        <v>971</v>
      </c>
      <c r="C278" s="1" t="s">
        <v>1426</v>
      </c>
      <c r="D278" s="1" t="s">
        <v>1688</v>
      </c>
      <c r="E278" s="3">
        <v>93.511111111111106</v>
      </c>
      <c r="F278" s="3">
        <v>5.5111111111111111</v>
      </c>
      <c r="G278" s="3">
        <v>0.53333333333333333</v>
      </c>
      <c r="H278" s="3">
        <v>0.38055555555555554</v>
      </c>
      <c r="I278" s="3">
        <v>2.2222222222222223</v>
      </c>
      <c r="J278" s="3">
        <v>0</v>
      </c>
      <c r="K278" s="3">
        <v>0</v>
      </c>
      <c r="L278" s="3">
        <v>3.8972222222222221</v>
      </c>
      <c r="M278" s="3">
        <v>0</v>
      </c>
      <c r="N278" s="3">
        <v>5.8944444444444448</v>
      </c>
      <c r="O278" s="3">
        <f>SUM(Table2[[#This Row],[Qualified Social Work Staff Hours]:[Other Social Work Staff Hours]])/Table2[[#This Row],[MDS Census]]</f>
        <v>6.3034695817490508E-2</v>
      </c>
      <c r="P278" s="3">
        <v>5.4972222222222218</v>
      </c>
      <c r="Q278" s="3">
        <v>13.972222222222221</v>
      </c>
      <c r="R278" s="3">
        <f>SUM(Table2[[#This Row],[Qualified Activities Professional Hours]:[Other Activities Professional Hours]])/Table2[[#This Row],[MDS Census]]</f>
        <v>0.20820461026615966</v>
      </c>
      <c r="S278" s="3">
        <v>4.9194444444444443</v>
      </c>
      <c r="T278" s="3">
        <v>4.3944444444444448</v>
      </c>
      <c r="U278" s="3">
        <v>0</v>
      </c>
      <c r="V278" s="3">
        <f>SUM(Table2[[#This Row],[Occupational Therapist Hours]:[OT Aide Hours]])/Table2[[#This Row],[MDS Census]]</f>
        <v>9.9601948669201537E-2</v>
      </c>
      <c r="W278" s="3">
        <v>5.9</v>
      </c>
      <c r="X278" s="3">
        <v>5.3083333333333336</v>
      </c>
      <c r="Y278" s="3">
        <v>0</v>
      </c>
      <c r="Z278" s="3">
        <f>SUM(Table2[[#This Row],[Physical Therapist (PT) Hours]:[PT Aide Hours]])/Table2[[#This Row],[MDS Census]]</f>
        <v>0.11986097908745248</v>
      </c>
      <c r="AA278" s="3">
        <v>0</v>
      </c>
      <c r="AB278" s="3">
        <v>0</v>
      </c>
      <c r="AC278" s="3">
        <v>0</v>
      </c>
      <c r="AD278" s="3">
        <v>0</v>
      </c>
      <c r="AE278" s="3">
        <v>0</v>
      </c>
      <c r="AF278" s="3">
        <v>0</v>
      </c>
      <c r="AG278" s="3">
        <v>0</v>
      </c>
      <c r="AH278" s="1" t="s">
        <v>276</v>
      </c>
      <c r="AI278" s="17">
        <v>3</v>
      </c>
      <c r="AJ278" s="1"/>
    </row>
    <row r="279" spans="1:36" x14ac:dyDescent="0.2">
      <c r="A279" s="1" t="s">
        <v>681</v>
      </c>
      <c r="B279" s="1" t="s">
        <v>972</v>
      </c>
      <c r="C279" s="1" t="s">
        <v>1451</v>
      </c>
      <c r="D279" s="1" t="s">
        <v>1707</v>
      </c>
      <c r="E279" s="3">
        <v>35.755555555555553</v>
      </c>
      <c r="F279" s="3">
        <v>0</v>
      </c>
      <c r="G279" s="3">
        <v>0.14222222222222222</v>
      </c>
      <c r="H279" s="3">
        <v>6.1111111111111109E-2</v>
      </c>
      <c r="I279" s="3">
        <v>1.985666666666666</v>
      </c>
      <c r="J279" s="3">
        <v>0</v>
      </c>
      <c r="K279" s="3">
        <v>0</v>
      </c>
      <c r="L279" s="3">
        <v>4.2573333333333334</v>
      </c>
      <c r="M279" s="3">
        <v>5.264444444444444</v>
      </c>
      <c r="N279" s="3">
        <v>0</v>
      </c>
      <c r="O279" s="3">
        <f>SUM(Table2[[#This Row],[Qualified Social Work Staff Hours]:[Other Social Work Staff Hours]])/Table2[[#This Row],[MDS Census]]</f>
        <v>0.14723430702299564</v>
      </c>
      <c r="P279" s="3">
        <v>4.8</v>
      </c>
      <c r="Q279" s="3">
        <v>7.8118888888888884</v>
      </c>
      <c r="R279" s="3">
        <f>SUM(Table2[[#This Row],[Qualified Activities Professional Hours]:[Other Activities Professional Hours]])/Table2[[#This Row],[MDS Census]]</f>
        <v>0.35272529521441892</v>
      </c>
      <c r="S279" s="3">
        <v>5.8694444444444445</v>
      </c>
      <c r="T279" s="3">
        <v>6.5583333333333318</v>
      </c>
      <c r="U279" s="3">
        <v>0</v>
      </c>
      <c r="V279" s="3">
        <f>SUM(Table2[[#This Row],[Occupational Therapist Hours]:[OT Aide Hours]])/Table2[[#This Row],[MDS Census]]</f>
        <v>0.3475761342448726</v>
      </c>
      <c r="W279" s="3">
        <v>3.4981111111111116</v>
      </c>
      <c r="X279" s="3">
        <v>13.912999999999995</v>
      </c>
      <c r="Y279" s="3">
        <v>0</v>
      </c>
      <c r="Z279" s="3">
        <f>SUM(Table2[[#This Row],[Physical Therapist (PT) Hours]:[PT Aide Hours]])/Table2[[#This Row],[MDS Census]]</f>
        <v>0.4869484151646985</v>
      </c>
      <c r="AA279" s="3">
        <v>0</v>
      </c>
      <c r="AB279" s="3">
        <v>0</v>
      </c>
      <c r="AC279" s="3">
        <v>0</v>
      </c>
      <c r="AD279" s="3">
        <v>4.9496666666666673</v>
      </c>
      <c r="AE279" s="3">
        <v>0</v>
      </c>
      <c r="AF279" s="3">
        <v>0</v>
      </c>
      <c r="AG279" s="3">
        <v>0</v>
      </c>
      <c r="AH279" s="1" t="s">
        <v>277</v>
      </c>
      <c r="AI279" s="17">
        <v>3</v>
      </c>
      <c r="AJ279" s="1"/>
    </row>
    <row r="280" spans="1:36" x14ac:dyDescent="0.2">
      <c r="A280" s="1" t="s">
        <v>681</v>
      </c>
      <c r="B280" s="1" t="s">
        <v>973</v>
      </c>
      <c r="C280" s="1" t="s">
        <v>1455</v>
      </c>
      <c r="D280" s="1" t="s">
        <v>1723</v>
      </c>
      <c r="E280" s="3">
        <v>81.611111111111114</v>
      </c>
      <c r="F280" s="3">
        <v>5.6</v>
      </c>
      <c r="G280" s="3">
        <v>0.60622222222222222</v>
      </c>
      <c r="H280" s="3">
        <v>0</v>
      </c>
      <c r="I280" s="3">
        <v>2.173888888888889</v>
      </c>
      <c r="J280" s="3">
        <v>0</v>
      </c>
      <c r="K280" s="3">
        <v>0</v>
      </c>
      <c r="L280" s="3">
        <v>2.8881111111111104</v>
      </c>
      <c r="M280" s="3">
        <v>5.2</v>
      </c>
      <c r="N280" s="3">
        <v>1.2444444444444445E-2</v>
      </c>
      <c r="O280" s="3">
        <f>SUM(Table2[[#This Row],[Qualified Social Work Staff Hours]:[Other Social Work Staff Hours]])/Table2[[#This Row],[MDS Census]]</f>
        <v>6.3869298842750166E-2</v>
      </c>
      <c r="P280" s="3">
        <v>0</v>
      </c>
      <c r="Q280" s="3">
        <v>18.075333333333329</v>
      </c>
      <c r="R280" s="3">
        <f>SUM(Table2[[#This Row],[Qualified Activities Professional Hours]:[Other Activities Professional Hours]])/Table2[[#This Row],[MDS Census]]</f>
        <v>0.22148127978216467</v>
      </c>
      <c r="S280" s="3">
        <v>9.7123333333333335</v>
      </c>
      <c r="T280" s="3">
        <v>0.436</v>
      </c>
      <c r="U280" s="3">
        <v>0</v>
      </c>
      <c r="V280" s="3">
        <f>SUM(Table2[[#This Row],[Occupational Therapist Hours]:[OT Aide Hours]])/Table2[[#This Row],[MDS Census]]</f>
        <v>0.1243498978897209</v>
      </c>
      <c r="W280" s="3">
        <v>5.2871111111111118</v>
      </c>
      <c r="X280" s="3">
        <v>2.2308888888888889</v>
      </c>
      <c r="Y280" s="3">
        <v>0</v>
      </c>
      <c r="Z280" s="3">
        <f>SUM(Table2[[#This Row],[Physical Therapist (PT) Hours]:[PT Aide Hours]])/Table2[[#This Row],[MDS Census]]</f>
        <v>9.2119809394145685E-2</v>
      </c>
      <c r="AA280" s="3">
        <v>0</v>
      </c>
      <c r="AB280" s="3">
        <v>0</v>
      </c>
      <c r="AC280" s="3">
        <v>0</v>
      </c>
      <c r="AD280" s="3">
        <v>0</v>
      </c>
      <c r="AE280" s="3">
        <v>0</v>
      </c>
      <c r="AF280" s="3">
        <v>0</v>
      </c>
      <c r="AG280" s="3">
        <v>0</v>
      </c>
      <c r="AH280" s="1" t="s">
        <v>278</v>
      </c>
      <c r="AI280" s="17">
        <v>3</v>
      </c>
      <c r="AJ280" s="1"/>
    </row>
    <row r="281" spans="1:36" x14ac:dyDescent="0.2">
      <c r="A281" s="1" t="s">
        <v>681</v>
      </c>
      <c r="B281" s="1" t="s">
        <v>974</v>
      </c>
      <c r="C281" s="1" t="s">
        <v>1366</v>
      </c>
      <c r="D281" s="1" t="s">
        <v>1724</v>
      </c>
      <c r="E281" s="3">
        <v>179.84444444444443</v>
      </c>
      <c r="F281" s="3">
        <v>5.2888888888888888</v>
      </c>
      <c r="G281" s="3">
        <v>0.8666666666666667</v>
      </c>
      <c r="H281" s="3">
        <v>0.57777777777777772</v>
      </c>
      <c r="I281" s="3">
        <v>6.1611111111111114</v>
      </c>
      <c r="J281" s="3">
        <v>0</v>
      </c>
      <c r="K281" s="3">
        <v>0</v>
      </c>
      <c r="L281" s="3">
        <v>10.530222222222223</v>
      </c>
      <c r="M281" s="3">
        <v>16.324999999999999</v>
      </c>
      <c r="N281" s="3">
        <v>11.324999999999999</v>
      </c>
      <c r="O281" s="3">
        <f>SUM(Table2[[#This Row],[Qualified Social Work Staff Hours]:[Other Social Work Staff Hours]])/Table2[[#This Row],[MDS Census]]</f>
        <v>0.15374397627579389</v>
      </c>
      <c r="P281" s="3">
        <v>5.3777777777777782</v>
      </c>
      <c r="Q281" s="3">
        <v>29.896444444444448</v>
      </c>
      <c r="R281" s="3">
        <f>SUM(Table2[[#This Row],[Qualified Activities Professional Hours]:[Other Activities Professional Hours]])/Table2[[#This Row],[MDS Census]]</f>
        <v>0.19613740269368596</v>
      </c>
      <c r="S281" s="3">
        <v>9.7564444444444476</v>
      </c>
      <c r="T281" s="3">
        <v>19.455222222222215</v>
      </c>
      <c r="U281" s="3">
        <v>0</v>
      </c>
      <c r="V281" s="3">
        <f>SUM(Table2[[#This Row],[Occupational Therapist Hours]:[OT Aide Hours]])/Table2[[#This Row],[MDS Census]]</f>
        <v>0.16242740640059308</v>
      </c>
      <c r="W281" s="3">
        <v>10.82111111111111</v>
      </c>
      <c r="X281" s="3">
        <v>19.122222222222231</v>
      </c>
      <c r="Y281" s="3">
        <v>0</v>
      </c>
      <c r="Z281" s="3">
        <f>SUM(Table2[[#This Row],[Physical Therapist (PT) Hours]:[PT Aide Hours]])/Table2[[#This Row],[MDS Census]]</f>
        <v>0.16649573705671575</v>
      </c>
      <c r="AA281" s="3">
        <v>0</v>
      </c>
      <c r="AB281" s="3">
        <v>0</v>
      </c>
      <c r="AC281" s="3">
        <v>0</v>
      </c>
      <c r="AD281" s="3">
        <v>0</v>
      </c>
      <c r="AE281" s="3">
        <v>0</v>
      </c>
      <c r="AF281" s="3">
        <v>0</v>
      </c>
      <c r="AG281" s="3">
        <v>0</v>
      </c>
      <c r="AH281" s="1" t="s">
        <v>279</v>
      </c>
      <c r="AI281" s="17">
        <v>3</v>
      </c>
      <c r="AJ281" s="1"/>
    </row>
    <row r="282" spans="1:36" x14ac:dyDescent="0.2">
      <c r="A282" s="1" t="s">
        <v>681</v>
      </c>
      <c r="B282" s="1" t="s">
        <v>975</v>
      </c>
      <c r="C282" s="1" t="s">
        <v>1443</v>
      </c>
      <c r="D282" s="1" t="s">
        <v>1727</v>
      </c>
      <c r="E282" s="3">
        <v>23.2</v>
      </c>
      <c r="F282" s="3">
        <v>5.0166666666666666</v>
      </c>
      <c r="G282" s="3">
        <v>0.52222222222222225</v>
      </c>
      <c r="H282" s="3">
        <v>0.11599999999999999</v>
      </c>
      <c r="I282" s="3">
        <v>5.4608888888888885</v>
      </c>
      <c r="J282" s="3">
        <v>0</v>
      </c>
      <c r="K282" s="3">
        <v>4.833333333333333</v>
      </c>
      <c r="L282" s="3">
        <v>0.4861111111111111</v>
      </c>
      <c r="M282" s="3">
        <v>4.2666666666666666</v>
      </c>
      <c r="N282" s="3">
        <v>0</v>
      </c>
      <c r="O282" s="3">
        <f>SUM(Table2[[#This Row],[Qualified Social Work Staff Hours]:[Other Social Work Staff Hours]])/Table2[[#This Row],[MDS Census]]</f>
        <v>0.18390804597701149</v>
      </c>
      <c r="P282" s="3">
        <v>0</v>
      </c>
      <c r="Q282" s="3">
        <v>4.6604444444444457</v>
      </c>
      <c r="R282" s="3">
        <f>SUM(Table2[[#This Row],[Qualified Activities Professional Hours]:[Other Activities Professional Hours]])/Table2[[#This Row],[MDS Census]]</f>
        <v>0.20088122605363989</v>
      </c>
      <c r="S282" s="3">
        <v>12.035222222222224</v>
      </c>
      <c r="T282" s="3">
        <v>0.73388888888888881</v>
      </c>
      <c r="U282" s="3">
        <v>8.0444444444444443</v>
      </c>
      <c r="V282" s="3">
        <f>SUM(Table2[[#This Row],[Occupational Therapist Hours]:[OT Aide Hours]])/Table2[[#This Row],[MDS Census]]</f>
        <v>0.89713601532567055</v>
      </c>
      <c r="W282" s="3">
        <v>8.4986666666666668</v>
      </c>
      <c r="X282" s="3">
        <v>4.2683333333333335</v>
      </c>
      <c r="Y282" s="3">
        <v>0</v>
      </c>
      <c r="Z282" s="3">
        <f>SUM(Table2[[#This Row],[Physical Therapist (PT) Hours]:[PT Aide Hours]])/Table2[[#This Row],[MDS Census]]</f>
        <v>0.55030172413793099</v>
      </c>
      <c r="AA282" s="3">
        <v>0</v>
      </c>
      <c r="AB282" s="3">
        <v>0</v>
      </c>
      <c r="AC282" s="3">
        <v>0</v>
      </c>
      <c r="AD282" s="3">
        <v>0</v>
      </c>
      <c r="AE282" s="3">
        <v>0</v>
      </c>
      <c r="AF282" s="3">
        <v>0</v>
      </c>
      <c r="AG282" s="3">
        <v>0</v>
      </c>
      <c r="AH282" s="1" t="s">
        <v>280</v>
      </c>
      <c r="AI282" s="17">
        <v>3</v>
      </c>
      <c r="AJ282" s="1"/>
    </row>
    <row r="283" spans="1:36" x14ac:dyDescent="0.2">
      <c r="A283" s="1" t="s">
        <v>681</v>
      </c>
      <c r="B283" s="1" t="s">
        <v>976</v>
      </c>
      <c r="C283" s="1" t="s">
        <v>1388</v>
      </c>
      <c r="D283" s="1" t="s">
        <v>1726</v>
      </c>
      <c r="E283" s="3">
        <v>82.655555555555551</v>
      </c>
      <c r="F283" s="3">
        <v>5.166666666666667</v>
      </c>
      <c r="G283" s="3">
        <v>2.8333333333333335</v>
      </c>
      <c r="H283" s="3">
        <v>0</v>
      </c>
      <c r="I283" s="3">
        <v>0.26666666666666666</v>
      </c>
      <c r="J283" s="3">
        <v>0</v>
      </c>
      <c r="K283" s="3">
        <v>0</v>
      </c>
      <c r="L283" s="3">
        <v>0</v>
      </c>
      <c r="M283" s="3">
        <v>4.666666666666667</v>
      </c>
      <c r="N283" s="3">
        <v>10.166666666666666</v>
      </c>
      <c r="O283" s="3">
        <f>SUM(Table2[[#This Row],[Qualified Social Work Staff Hours]:[Other Social Work Staff Hours]])/Table2[[#This Row],[MDS Census]]</f>
        <v>0.17945960478558945</v>
      </c>
      <c r="P283" s="3">
        <v>6.7333333333333334</v>
      </c>
      <c r="Q283" s="3">
        <v>34.382777777777811</v>
      </c>
      <c r="R283" s="3">
        <f>SUM(Table2[[#This Row],[Qualified Activities Professional Hours]:[Other Activities Professional Hours]])/Table2[[#This Row],[MDS Census]]</f>
        <v>0.49743917193171167</v>
      </c>
      <c r="S283" s="3">
        <v>0</v>
      </c>
      <c r="T283" s="3">
        <v>0</v>
      </c>
      <c r="U283" s="3">
        <v>0</v>
      </c>
      <c r="V283" s="3">
        <f>SUM(Table2[[#This Row],[Occupational Therapist Hours]:[OT Aide Hours]])/Table2[[#This Row],[MDS Census]]</f>
        <v>0</v>
      </c>
      <c r="W283" s="3">
        <v>0</v>
      </c>
      <c r="X283" s="3">
        <v>0</v>
      </c>
      <c r="Y283" s="3">
        <v>0</v>
      </c>
      <c r="Z283" s="3">
        <f>SUM(Table2[[#This Row],[Physical Therapist (PT) Hours]:[PT Aide Hours]])/Table2[[#This Row],[MDS Census]]</f>
        <v>0</v>
      </c>
      <c r="AA283" s="3">
        <v>0</v>
      </c>
      <c r="AB283" s="3">
        <v>0</v>
      </c>
      <c r="AC283" s="3">
        <v>0</v>
      </c>
      <c r="AD283" s="3">
        <v>0</v>
      </c>
      <c r="AE283" s="3">
        <v>0</v>
      </c>
      <c r="AF283" s="3">
        <v>0</v>
      </c>
      <c r="AG283" s="3">
        <v>0</v>
      </c>
      <c r="AH283" s="1" t="s">
        <v>281</v>
      </c>
      <c r="AI283" s="17">
        <v>3</v>
      </c>
      <c r="AJ283" s="1"/>
    </row>
    <row r="284" spans="1:36" x14ac:dyDescent="0.2">
      <c r="A284" s="1" t="s">
        <v>681</v>
      </c>
      <c r="B284" s="1" t="s">
        <v>977</v>
      </c>
      <c r="C284" s="1" t="s">
        <v>1375</v>
      </c>
      <c r="D284" s="1" t="s">
        <v>1731</v>
      </c>
      <c r="E284" s="3">
        <v>147.86666666666667</v>
      </c>
      <c r="F284" s="3">
        <v>5.1555555555555559</v>
      </c>
      <c r="G284" s="3">
        <v>0</v>
      </c>
      <c r="H284" s="3">
        <v>0</v>
      </c>
      <c r="I284" s="3">
        <v>0</v>
      </c>
      <c r="J284" s="3">
        <v>0</v>
      </c>
      <c r="K284" s="3">
        <v>0</v>
      </c>
      <c r="L284" s="3">
        <v>4.9209999999999976</v>
      </c>
      <c r="M284" s="3">
        <v>1.4844444444444445</v>
      </c>
      <c r="N284" s="3">
        <v>3.9988888888888892</v>
      </c>
      <c r="O284" s="3">
        <f>SUM(Table2[[#This Row],[Qualified Social Work Staff Hours]:[Other Social Work Staff Hours]])/Table2[[#This Row],[MDS Census]]</f>
        <v>3.7082957619477004E-2</v>
      </c>
      <c r="P284" s="3">
        <v>5.2444444444444445</v>
      </c>
      <c r="Q284" s="3">
        <v>4.0477777777777764</v>
      </c>
      <c r="R284" s="3">
        <f>SUM(Table2[[#This Row],[Qualified Activities Professional Hours]:[Other Activities Professional Hours]])/Table2[[#This Row],[MDS Census]]</f>
        <v>6.2841899609257582E-2</v>
      </c>
      <c r="S284" s="3">
        <v>10.018444444444444</v>
      </c>
      <c r="T284" s="3">
        <v>4.7426666666666666</v>
      </c>
      <c r="U284" s="3">
        <v>0</v>
      </c>
      <c r="V284" s="3">
        <f>SUM(Table2[[#This Row],[Occupational Therapist Hours]:[OT Aide Hours]])/Table2[[#This Row],[MDS Census]]</f>
        <v>9.9827171626089561E-2</v>
      </c>
      <c r="W284" s="3">
        <v>10.169666666666663</v>
      </c>
      <c r="X284" s="3">
        <v>5.304444444444445</v>
      </c>
      <c r="Y284" s="3">
        <v>0.35922222222222222</v>
      </c>
      <c r="Z284" s="3">
        <f>SUM(Table2[[#This Row],[Physical Therapist (PT) Hours]:[PT Aide Hours]])/Table2[[#This Row],[MDS Census]]</f>
        <v>0.10707844905320105</v>
      </c>
      <c r="AA284" s="3">
        <v>0</v>
      </c>
      <c r="AB284" s="3">
        <v>0</v>
      </c>
      <c r="AC284" s="3">
        <v>0</v>
      </c>
      <c r="AD284" s="3">
        <v>0</v>
      </c>
      <c r="AE284" s="3">
        <v>0</v>
      </c>
      <c r="AF284" s="3">
        <v>0</v>
      </c>
      <c r="AG284" s="3">
        <v>0</v>
      </c>
      <c r="AH284" s="1" t="s">
        <v>282</v>
      </c>
      <c r="AI284" s="17">
        <v>3</v>
      </c>
      <c r="AJ284" s="1"/>
    </row>
    <row r="285" spans="1:36" x14ac:dyDescent="0.2">
      <c r="A285" s="1" t="s">
        <v>681</v>
      </c>
      <c r="B285" s="1" t="s">
        <v>978</v>
      </c>
      <c r="C285" s="1" t="s">
        <v>1454</v>
      </c>
      <c r="D285" s="1" t="s">
        <v>1720</v>
      </c>
      <c r="E285" s="3">
        <v>47.711111111111109</v>
      </c>
      <c r="F285" s="3">
        <v>0</v>
      </c>
      <c r="G285" s="3">
        <v>0</v>
      </c>
      <c r="H285" s="3">
        <v>0.40555555555555556</v>
      </c>
      <c r="I285" s="3">
        <v>5.6</v>
      </c>
      <c r="J285" s="3">
        <v>0</v>
      </c>
      <c r="K285" s="3">
        <v>0</v>
      </c>
      <c r="L285" s="3">
        <v>1.0777777777777777</v>
      </c>
      <c r="M285" s="3">
        <v>0</v>
      </c>
      <c r="N285" s="3">
        <v>0</v>
      </c>
      <c r="O285" s="3">
        <f>SUM(Table2[[#This Row],[Qualified Social Work Staff Hours]:[Other Social Work Staff Hours]])/Table2[[#This Row],[MDS Census]]</f>
        <v>0</v>
      </c>
      <c r="P285" s="3">
        <v>0</v>
      </c>
      <c r="Q285" s="3">
        <v>0</v>
      </c>
      <c r="R285" s="3">
        <f>SUM(Table2[[#This Row],[Qualified Activities Professional Hours]:[Other Activities Professional Hours]])/Table2[[#This Row],[MDS Census]]</f>
        <v>0</v>
      </c>
      <c r="S285" s="3">
        <v>1.1472222222222221</v>
      </c>
      <c r="T285" s="3">
        <v>0</v>
      </c>
      <c r="U285" s="3">
        <v>0</v>
      </c>
      <c r="V285" s="3">
        <f>SUM(Table2[[#This Row],[Occupational Therapist Hours]:[OT Aide Hours]])/Table2[[#This Row],[MDS Census]]</f>
        <v>2.4045179319981368E-2</v>
      </c>
      <c r="W285" s="3">
        <v>5.2694444444444448</v>
      </c>
      <c r="X285" s="3">
        <v>0</v>
      </c>
      <c r="Y285" s="3">
        <v>0</v>
      </c>
      <c r="Z285" s="3">
        <f>SUM(Table2[[#This Row],[Physical Therapist (PT) Hours]:[PT Aide Hours]])/Table2[[#This Row],[MDS Census]]</f>
        <v>0.11044480670703308</v>
      </c>
      <c r="AA285" s="3">
        <v>0</v>
      </c>
      <c r="AB285" s="3">
        <v>0</v>
      </c>
      <c r="AC285" s="3">
        <v>0</v>
      </c>
      <c r="AD285" s="3">
        <v>0</v>
      </c>
      <c r="AE285" s="3">
        <v>0</v>
      </c>
      <c r="AF285" s="3">
        <v>0</v>
      </c>
      <c r="AG285" s="3">
        <v>0</v>
      </c>
      <c r="AH285" s="1" t="s">
        <v>283</v>
      </c>
      <c r="AI285" s="17">
        <v>3</v>
      </c>
      <c r="AJ285" s="1"/>
    </row>
    <row r="286" spans="1:36" x14ac:dyDescent="0.2">
      <c r="A286" s="1" t="s">
        <v>681</v>
      </c>
      <c r="B286" s="1" t="s">
        <v>979</v>
      </c>
      <c r="C286" s="1" t="s">
        <v>1576</v>
      </c>
      <c r="D286" s="1" t="s">
        <v>1720</v>
      </c>
      <c r="E286" s="3">
        <v>94.233333333333334</v>
      </c>
      <c r="F286" s="3">
        <v>4.9777777777777779</v>
      </c>
      <c r="G286" s="3">
        <v>6.6666666666666666E-2</v>
      </c>
      <c r="H286" s="3">
        <v>0.32766666666666666</v>
      </c>
      <c r="I286" s="3">
        <v>3.6444444444444444</v>
      </c>
      <c r="J286" s="3">
        <v>0</v>
      </c>
      <c r="K286" s="3">
        <v>0</v>
      </c>
      <c r="L286" s="3">
        <v>5.3916666666666666</v>
      </c>
      <c r="M286" s="3">
        <v>2.9472222222222224</v>
      </c>
      <c r="N286" s="3">
        <v>7.916666666666667</v>
      </c>
      <c r="O286" s="3">
        <f>SUM(Table2[[#This Row],[Qualified Social Work Staff Hours]:[Other Social Work Staff Hours]])/Table2[[#This Row],[MDS Census]]</f>
        <v>0.11528711236882443</v>
      </c>
      <c r="P286" s="3">
        <v>4.9111111111111114</v>
      </c>
      <c r="Q286" s="3">
        <v>8.5694444444444446</v>
      </c>
      <c r="R286" s="3">
        <f>SUM(Table2[[#This Row],[Qualified Activities Professional Hours]:[Other Activities Professional Hours]])/Table2[[#This Row],[MDS Census]]</f>
        <v>0.14305506426128994</v>
      </c>
      <c r="S286" s="3">
        <v>5.2972222222222225</v>
      </c>
      <c r="T286" s="3">
        <v>5.55</v>
      </c>
      <c r="U286" s="3">
        <v>0</v>
      </c>
      <c r="V286" s="3">
        <f>SUM(Table2[[#This Row],[Occupational Therapist Hours]:[OT Aide Hours]])/Table2[[#This Row],[MDS Census]]</f>
        <v>0.11511024643320363</v>
      </c>
      <c r="W286" s="3">
        <v>10.802777777777777</v>
      </c>
      <c r="X286" s="3">
        <v>5.7555555555555555</v>
      </c>
      <c r="Y286" s="3">
        <v>0</v>
      </c>
      <c r="Z286" s="3">
        <f>SUM(Table2[[#This Row],[Physical Therapist (PT) Hours]:[PT Aide Hours]])/Table2[[#This Row],[MDS Census]]</f>
        <v>0.17571630703926425</v>
      </c>
      <c r="AA286" s="3">
        <v>0</v>
      </c>
      <c r="AB286" s="3">
        <v>0</v>
      </c>
      <c r="AC286" s="3">
        <v>0</v>
      </c>
      <c r="AD286" s="3">
        <v>0</v>
      </c>
      <c r="AE286" s="3">
        <v>0</v>
      </c>
      <c r="AF286" s="3">
        <v>0</v>
      </c>
      <c r="AG286" s="3">
        <v>0</v>
      </c>
      <c r="AH286" s="1" t="s">
        <v>284</v>
      </c>
      <c r="AI286" s="17">
        <v>3</v>
      </c>
      <c r="AJ286" s="1"/>
    </row>
    <row r="287" spans="1:36" x14ac:dyDescent="0.2">
      <c r="A287" s="1" t="s">
        <v>681</v>
      </c>
      <c r="B287" s="1" t="s">
        <v>980</v>
      </c>
      <c r="C287" s="1" t="s">
        <v>1391</v>
      </c>
      <c r="D287" s="1" t="s">
        <v>1692</v>
      </c>
      <c r="E287" s="3">
        <v>51.855555555555554</v>
      </c>
      <c r="F287" s="3">
        <v>5.3805555555555555</v>
      </c>
      <c r="G287" s="3">
        <v>0</v>
      </c>
      <c r="H287" s="3">
        <v>0</v>
      </c>
      <c r="I287" s="3">
        <v>0</v>
      </c>
      <c r="J287" s="3">
        <v>0</v>
      </c>
      <c r="K287" s="3">
        <v>0</v>
      </c>
      <c r="L287" s="3">
        <v>1.7361111111111112</v>
      </c>
      <c r="M287" s="3">
        <v>5.993888888888887</v>
      </c>
      <c r="N287" s="3">
        <v>0</v>
      </c>
      <c r="O287" s="3">
        <f>SUM(Table2[[#This Row],[Qualified Social Work Staff Hours]:[Other Social Work Staff Hours]])/Table2[[#This Row],[MDS Census]]</f>
        <v>0.11558817227340901</v>
      </c>
      <c r="P287" s="3">
        <v>5.2915555555555551</v>
      </c>
      <c r="Q287" s="3">
        <v>9.2598888888888879</v>
      </c>
      <c r="R287" s="3">
        <f>SUM(Table2[[#This Row],[Qualified Activities Professional Hours]:[Other Activities Professional Hours]])/Table2[[#This Row],[MDS Census]]</f>
        <v>0.28061495607456605</v>
      </c>
      <c r="S287" s="3">
        <v>3.9041111111111113</v>
      </c>
      <c r="T287" s="3">
        <v>0</v>
      </c>
      <c r="U287" s="3">
        <v>0</v>
      </c>
      <c r="V287" s="3">
        <f>SUM(Table2[[#This Row],[Occupational Therapist Hours]:[OT Aide Hours]])/Table2[[#This Row],[MDS Census]]</f>
        <v>7.5288193700449979E-2</v>
      </c>
      <c r="W287" s="3">
        <v>5.3505555555555553</v>
      </c>
      <c r="X287" s="3">
        <v>4.2425555555555547</v>
      </c>
      <c r="Y287" s="3">
        <v>0</v>
      </c>
      <c r="Z287" s="3">
        <f>SUM(Table2[[#This Row],[Physical Therapist (PT) Hours]:[PT Aide Hours]])/Table2[[#This Row],[MDS Census]]</f>
        <v>0.18499678594386113</v>
      </c>
      <c r="AA287" s="3">
        <v>0</v>
      </c>
      <c r="AB287" s="3">
        <v>0</v>
      </c>
      <c r="AC287" s="3">
        <v>0</v>
      </c>
      <c r="AD287" s="3">
        <v>0</v>
      </c>
      <c r="AE287" s="3">
        <v>0</v>
      </c>
      <c r="AF287" s="3">
        <v>0</v>
      </c>
      <c r="AG287" s="3">
        <v>0</v>
      </c>
      <c r="AH287" s="1" t="s">
        <v>285</v>
      </c>
      <c r="AI287" s="17">
        <v>3</v>
      </c>
      <c r="AJ287" s="1"/>
    </row>
    <row r="288" spans="1:36" x14ac:dyDescent="0.2">
      <c r="A288" s="1" t="s">
        <v>681</v>
      </c>
      <c r="B288" s="1" t="s">
        <v>981</v>
      </c>
      <c r="C288" s="1" t="s">
        <v>1443</v>
      </c>
      <c r="D288" s="1" t="s">
        <v>1727</v>
      </c>
      <c r="E288" s="3">
        <v>106.83333333333333</v>
      </c>
      <c r="F288" s="3">
        <v>5.6888888888888891</v>
      </c>
      <c r="G288" s="3">
        <v>0.53333333333333333</v>
      </c>
      <c r="H288" s="3">
        <v>0.34444444444444444</v>
      </c>
      <c r="I288" s="3">
        <v>10.4</v>
      </c>
      <c r="J288" s="3">
        <v>0</v>
      </c>
      <c r="K288" s="3">
        <v>0</v>
      </c>
      <c r="L288" s="3">
        <v>1.9447777777777782</v>
      </c>
      <c r="M288" s="3">
        <v>0.97777777777777775</v>
      </c>
      <c r="N288" s="3">
        <v>0</v>
      </c>
      <c r="O288" s="3">
        <f>SUM(Table2[[#This Row],[Qualified Social Work Staff Hours]:[Other Social Work Staff Hours]])/Table2[[#This Row],[MDS Census]]</f>
        <v>9.1523660946437862E-3</v>
      </c>
      <c r="P288" s="3">
        <v>10.222222222222221</v>
      </c>
      <c r="Q288" s="3">
        <v>16.261111111111113</v>
      </c>
      <c r="R288" s="3">
        <f>SUM(Table2[[#This Row],[Qualified Activities Professional Hours]:[Other Activities Professional Hours]])/Table2[[#This Row],[MDS Census]]</f>
        <v>0.24789391575663028</v>
      </c>
      <c r="S288" s="3">
        <v>4.9977777777777765</v>
      </c>
      <c r="T288" s="3">
        <v>8.9984444444444449</v>
      </c>
      <c r="U288" s="3">
        <v>0</v>
      </c>
      <c r="V288" s="3">
        <f>SUM(Table2[[#This Row],[Occupational Therapist Hours]:[OT Aide Hours]])/Table2[[#This Row],[MDS Census]]</f>
        <v>0.13100988039521583</v>
      </c>
      <c r="W288" s="3">
        <v>9.884666666666666</v>
      </c>
      <c r="X288" s="3">
        <v>8.841222222222223</v>
      </c>
      <c r="Y288" s="3">
        <v>0</v>
      </c>
      <c r="Z288" s="3">
        <f>SUM(Table2[[#This Row],[Physical Therapist (PT) Hours]:[PT Aide Hours]])/Table2[[#This Row],[MDS Census]]</f>
        <v>0.17528133125325013</v>
      </c>
      <c r="AA288" s="3">
        <v>0</v>
      </c>
      <c r="AB288" s="3">
        <v>0</v>
      </c>
      <c r="AC288" s="3">
        <v>0</v>
      </c>
      <c r="AD288" s="3">
        <v>0</v>
      </c>
      <c r="AE288" s="3">
        <v>0</v>
      </c>
      <c r="AF288" s="3">
        <v>0</v>
      </c>
      <c r="AG288" s="3">
        <v>0.11666666666666667</v>
      </c>
      <c r="AH288" s="1" t="s">
        <v>286</v>
      </c>
      <c r="AI288" s="17">
        <v>3</v>
      </c>
      <c r="AJ288" s="1"/>
    </row>
    <row r="289" spans="1:36" x14ac:dyDescent="0.2">
      <c r="A289" s="1" t="s">
        <v>681</v>
      </c>
      <c r="B289" s="1" t="s">
        <v>982</v>
      </c>
      <c r="C289" s="1" t="s">
        <v>1508</v>
      </c>
      <c r="D289" s="1" t="s">
        <v>1722</v>
      </c>
      <c r="E289" s="3">
        <v>149.44444444444446</v>
      </c>
      <c r="F289" s="3">
        <v>9.2444444444444436</v>
      </c>
      <c r="G289" s="3">
        <v>0.33333333333333331</v>
      </c>
      <c r="H289" s="3">
        <v>7.0000000000000007E-2</v>
      </c>
      <c r="I289" s="3">
        <v>4.3530000000000006</v>
      </c>
      <c r="J289" s="3">
        <v>0</v>
      </c>
      <c r="K289" s="3">
        <v>0</v>
      </c>
      <c r="L289" s="3">
        <v>4.6084444444444435</v>
      </c>
      <c r="M289" s="3">
        <v>5.0666666666666664</v>
      </c>
      <c r="N289" s="3">
        <v>5.0437777777777795</v>
      </c>
      <c r="O289" s="3">
        <f>SUM(Table2[[#This Row],[Qualified Social Work Staff Hours]:[Other Social Work Staff Hours]])/Table2[[#This Row],[MDS Census]]</f>
        <v>6.765353159851302E-2</v>
      </c>
      <c r="P289" s="3">
        <v>4.4266666666666659</v>
      </c>
      <c r="Q289" s="3">
        <v>9.5235555555555589</v>
      </c>
      <c r="R289" s="3">
        <f>SUM(Table2[[#This Row],[Qualified Activities Professional Hours]:[Other Activities Professional Hours]])/Table2[[#This Row],[MDS Census]]</f>
        <v>9.3347211895910789E-2</v>
      </c>
      <c r="S289" s="3">
        <v>5.4938888888888906</v>
      </c>
      <c r="T289" s="3">
        <v>4.5030000000000001</v>
      </c>
      <c r="U289" s="3">
        <v>0</v>
      </c>
      <c r="V289" s="3">
        <f>SUM(Table2[[#This Row],[Occupational Therapist Hours]:[OT Aide Hours]])/Table2[[#This Row],[MDS Census]]</f>
        <v>6.689368029739777E-2</v>
      </c>
      <c r="W289" s="3">
        <v>8.4815555555555555</v>
      </c>
      <c r="X289" s="3">
        <v>4.6177777777777793</v>
      </c>
      <c r="Y289" s="3">
        <v>0</v>
      </c>
      <c r="Z289" s="3">
        <f>SUM(Table2[[#This Row],[Physical Therapist (PT) Hours]:[PT Aide Hours]])/Table2[[#This Row],[MDS Census]]</f>
        <v>8.765353159851301E-2</v>
      </c>
      <c r="AA289" s="3">
        <v>0</v>
      </c>
      <c r="AB289" s="3">
        <v>0</v>
      </c>
      <c r="AC289" s="3">
        <v>0</v>
      </c>
      <c r="AD289" s="3">
        <v>0</v>
      </c>
      <c r="AE289" s="3">
        <v>0</v>
      </c>
      <c r="AF289" s="3">
        <v>0</v>
      </c>
      <c r="AG289" s="3">
        <v>0</v>
      </c>
      <c r="AH289" s="1" t="s">
        <v>287</v>
      </c>
      <c r="AI289" s="17">
        <v>3</v>
      </c>
      <c r="AJ289" s="1"/>
    </row>
    <row r="290" spans="1:36" x14ac:dyDescent="0.2">
      <c r="A290" s="1" t="s">
        <v>681</v>
      </c>
      <c r="B290" s="1" t="s">
        <v>983</v>
      </c>
      <c r="C290" s="1" t="s">
        <v>1474</v>
      </c>
      <c r="D290" s="1" t="s">
        <v>1724</v>
      </c>
      <c r="E290" s="3">
        <v>54.922222222222224</v>
      </c>
      <c r="F290" s="3">
        <v>5.2444444444444445</v>
      </c>
      <c r="G290" s="3">
        <v>0.19444444444444448</v>
      </c>
      <c r="H290" s="3">
        <v>0</v>
      </c>
      <c r="I290" s="3">
        <v>3.3777777777777778</v>
      </c>
      <c r="J290" s="3">
        <v>0</v>
      </c>
      <c r="K290" s="3">
        <v>0</v>
      </c>
      <c r="L290" s="3">
        <v>4.0461111111111103</v>
      </c>
      <c r="M290" s="3">
        <v>5.4222222222222225</v>
      </c>
      <c r="N290" s="3">
        <v>0</v>
      </c>
      <c r="O290" s="3">
        <f>SUM(Table2[[#This Row],[Qualified Social Work Staff Hours]:[Other Social Work Staff Hours]])/Table2[[#This Row],[MDS Census]]</f>
        <v>9.8725470362128268E-2</v>
      </c>
      <c r="P290" s="3">
        <v>9.5833333333333339</v>
      </c>
      <c r="Q290" s="3">
        <v>10.186111111111112</v>
      </c>
      <c r="R290" s="3">
        <f>SUM(Table2[[#This Row],[Qualified Activities Professional Hours]:[Other Activities Professional Hours]])/Table2[[#This Row],[MDS Census]]</f>
        <v>0.35995346955290308</v>
      </c>
      <c r="S290" s="3">
        <v>7.9080000000000004</v>
      </c>
      <c r="T290" s="3">
        <v>8.0974444444444451</v>
      </c>
      <c r="U290" s="3">
        <v>0</v>
      </c>
      <c r="V290" s="3">
        <f>SUM(Table2[[#This Row],[Occupational Therapist Hours]:[OT Aide Hours]])/Table2[[#This Row],[MDS Census]]</f>
        <v>0.29142019016791426</v>
      </c>
      <c r="W290" s="3">
        <v>11.909777777777778</v>
      </c>
      <c r="X290" s="3">
        <v>2.1846666666666663</v>
      </c>
      <c r="Y290" s="3">
        <v>4.6063333333333345</v>
      </c>
      <c r="Z290" s="3">
        <f>SUM(Table2[[#This Row],[Physical Therapist (PT) Hours]:[PT Aide Hours]])/Table2[[#This Row],[MDS Census]]</f>
        <v>0.34049565041472796</v>
      </c>
      <c r="AA290" s="3">
        <v>0</v>
      </c>
      <c r="AB290" s="3">
        <v>0</v>
      </c>
      <c r="AC290" s="3">
        <v>0</v>
      </c>
      <c r="AD290" s="3">
        <v>0</v>
      </c>
      <c r="AE290" s="3">
        <v>0</v>
      </c>
      <c r="AF290" s="3">
        <v>0</v>
      </c>
      <c r="AG290" s="3">
        <v>0</v>
      </c>
      <c r="AH290" s="1" t="s">
        <v>288</v>
      </c>
      <c r="AI290" s="17">
        <v>3</v>
      </c>
      <c r="AJ290" s="1"/>
    </row>
    <row r="291" spans="1:36" x14ac:dyDescent="0.2">
      <c r="A291" s="1" t="s">
        <v>681</v>
      </c>
      <c r="B291" s="1" t="s">
        <v>984</v>
      </c>
      <c r="C291" s="1" t="s">
        <v>1592</v>
      </c>
      <c r="D291" s="1" t="s">
        <v>1751</v>
      </c>
      <c r="E291" s="3">
        <v>73.822222222222223</v>
      </c>
      <c r="F291" s="3">
        <v>0.88888888888888884</v>
      </c>
      <c r="G291" s="3">
        <v>0</v>
      </c>
      <c r="H291" s="3">
        <v>0</v>
      </c>
      <c r="I291" s="3">
        <v>4.8861111111111111</v>
      </c>
      <c r="J291" s="3">
        <v>0</v>
      </c>
      <c r="K291" s="3">
        <v>0</v>
      </c>
      <c r="L291" s="3">
        <v>3.8470000000000009</v>
      </c>
      <c r="M291" s="3">
        <v>5.333333333333333</v>
      </c>
      <c r="N291" s="3">
        <v>2.8305555555555557</v>
      </c>
      <c r="O291" s="3">
        <f>SUM(Table2[[#This Row],[Qualified Social Work Staff Hours]:[Other Social Work Staff Hours]])/Table2[[#This Row],[MDS Census]]</f>
        <v>0.11058850090307043</v>
      </c>
      <c r="P291" s="3">
        <v>5.458333333333333</v>
      </c>
      <c r="Q291" s="3">
        <v>16.524999999999999</v>
      </c>
      <c r="R291" s="3">
        <f>SUM(Table2[[#This Row],[Qualified Activities Professional Hours]:[Other Activities Professional Hours]])/Table2[[#This Row],[MDS Census]]</f>
        <v>0.29778747742323897</v>
      </c>
      <c r="S291" s="3">
        <v>8.9772222222222258</v>
      </c>
      <c r="T291" s="3">
        <v>18.239777777777782</v>
      </c>
      <c r="U291" s="3">
        <v>0</v>
      </c>
      <c r="V291" s="3">
        <f>SUM(Table2[[#This Row],[Occupational Therapist Hours]:[OT Aide Hours]])/Table2[[#This Row],[MDS Census]]</f>
        <v>0.36868302227573757</v>
      </c>
      <c r="W291" s="3">
        <v>9.7531111111111137</v>
      </c>
      <c r="X291" s="3">
        <v>9.921444444444445</v>
      </c>
      <c r="Y291" s="3">
        <v>1.3184444444444443</v>
      </c>
      <c r="Z291" s="3">
        <f>SUM(Table2[[#This Row],[Physical Therapist (PT) Hours]:[PT Aide Hours]])/Table2[[#This Row],[MDS Census]]</f>
        <v>0.28437236604455152</v>
      </c>
      <c r="AA291" s="3">
        <v>0</v>
      </c>
      <c r="AB291" s="3">
        <v>0</v>
      </c>
      <c r="AC291" s="3">
        <v>0</v>
      </c>
      <c r="AD291" s="3">
        <v>0</v>
      </c>
      <c r="AE291" s="3">
        <v>0</v>
      </c>
      <c r="AF291" s="3">
        <v>0</v>
      </c>
      <c r="AG291" s="3">
        <v>0</v>
      </c>
      <c r="AH291" s="1" t="s">
        <v>289</v>
      </c>
      <c r="AI291" s="17">
        <v>3</v>
      </c>
      <c r="AJ291" s="1"/>
    </row>
    <row r="292" spans="1:36" x14ac:dyDescent="0.2">
      <c r="A292" s="1" t="s">
        <v>681</v>
      </c>
      <c r="B292" s="1" t="s">
        <v>985</v>
      </c>
      <c r="C292" s="1" t="s">
        <v>1593</v>
      </c>
      <c r="D292" s="1" t="s">
        <v>1694</v>
      </c>
      <c r="E292" s="3">
        <v>51.144444444444446</v>
      </c>
      <c r="F292" s="3">
        <v>5.2444444444444445</v>
      </c>
      <c r="G292" s="3">
        <v>0</v>
      </c>
      <c r="H292" s="3">
        <v>0</v>
      </c>
      <c r="I292" s="3">
        <v>0</v>
      </c>
      <c r="J292" s="3">
        <v>0</v>
      </c>
      <c r="K292" s="3">
        <v>0</v>
      </c>
      <c r="L292" s="3">
        <v>4.6812222222222237</v>
      </c>
      <c r="M292" s="3">
        <v>5.447222222222222</v>
      </c>
      <c r="N292" s="3">
        <v>0</v>
      </c>
      <c r="O292" s="3">
        <f>SUM(Table2[[#This Row],[Qualified Social Work Staff Hours]:[Other Social Work Staff Hours]])/Table2[[#This Row],[MDS Census]]</f>
        <v>0.10650662611340429</v>
      </c>
      <c r="P292" s="3">
        <v>0</v>
      </c>
      <c r="Q292" s="3">
        <v>16.31111111111111</v>
      </c>
      <c r="R292" s="3">
        <f>SUM(Table2[[#This Row],[Qualified Activities Professional Hours]:[Other Activities Professional Hours]])/Table2[[#This Row],[MDS Census]]</f>
        <v>0.31892244188572666</v>
      </c>
      <c r="S292" s="3">
        <v>1.7804444444444438</v>
      </c>
      <c r="T292" s="3">
        <v>4.7206666666666663</v>
      </c>
      <c r="U292" s="3">
        <v>0</v>
      </c>
      <c r="V292" s="3">
        <f>SUM(Table2[[#This Row],[Occupational Therapist Hours]:[OT Aide Hours]])/Table2[[#This Row],[MDS Census]]</f>
        <v>0.12711275255268301</v>
      </c>
      <c r="W292" s="3">
        <v>2.7922222222222208</v>
      </c>
      <c r="X292" s="3">
        <v>5.0885555555555548</v>
      </c>
      <c r="Y292" s="3">
        <v>0</v>
      </c>
      <c r="Z292" s="3">
        <f>SUM(Table2[[#This Row],[Physical Therapist (PT) Hours]:[PT Aide Hours]])/Table2[[#This Row],[MDS Census]]</f>
        <v>0.15408863784488372</v>
      </c>
      <c r="AA292" s="3">
        <v>0</v>
      </c>
      <c r="AB292" s="3">
        <v>0</v>
      </c>
      <c r="AC292" s="3">
        <v>0</v>
      </c>
      <c r="AD292" s="3">
        <v>0</v>
      </c>
      <c r="AE292" s="3">
        <v>0</v>
      </c>
      <c r="AF292" s="3">
        <v>0</v>
      </c>
      <c r="AG292" s="3">
        <v>0</v>
      </c>
      <c r="AH292" s="1" t="s">
        <v>290</v>
      </c>
      <c r="AI292" s="17">
        <v>3</v>
      </c>
      <c r="AJ292" s="1"/>
    </row>
    <row r="293" spans="1:36" x14ac:dyDescent="0.2">
      <c r="A293" s="1" t="s">
        <v>681</v>
      </c>
      <c r="B293" s="1" t="s">
        <v>986</v>
      </c>
      <c r="C293" s="1" t="s">
        <v>1443</v>
      </c>
      <c r="D293" s="1" t="s">
        <v>1727</v>
      </c>
      <c r="E293" s="3">
        <v>52.977777777777774</v>
      </c>
      <c r="F293" s="3">
        <v>5.1555555555555559</v>
      </c>
      <c r="G293" s="3">
        <v>0</v>
      </c>
      <c r="H293" s="3">
        <v>0</v>
      </c>
      <c r="I293" s="3">
        <v>0</v>
      </c>
      <c r="J293" s="3">
        <v>0</v>
      </c>
      <c r="K293" s="3">
        <v>0</v>
      </c>
      <c r="L293" s="3">
        <v>4.8694444444444445</v>
      </c>
      <c r="M293" s="3">
        <v>5.4222222222222225</v>
      </c>
      <c r="N293" s="3">
        <v>0</v>
      </c>
      <c r="O293" s="3">
        <f>SUM(Table2[[#This Row],[Qualified Social Work Staff Hours]:[Other Social Work Staff Hours]])/Table2[[#This Row],[MDS Census]]</f>
        <v>0.10234899328859062</v>
      </c>
      <c r="P293" s="3">
        <v>0</v>
      </c>
      <c r="Q293" s="3">
        <v>15.875</v>
      </c>
      <c r="R293" s="3">
        <f>SUM(Table2[[#This Row],[Qualified Activities Professional Hours]:[Other Activities Professional Hours]])/Table2[[#This Row],[MDS Census]]</f>
        <v>0.29965394295302017</v>
      </c>
      <c r="S293" s="3">
        <v>6.3953333333333324</v>
      </c>
      <c r="T293" s="3">
        <v>5.4720000000000004</v>
      </c>
      <c r="U293" s="3">
        <v>0</v>
      </c>
      <c r="V293" s="3">
        <f>SUM(Table2[[#This Row],[Occupational Therapist Hours]:[OT Aide Hours]])/Table2[[#This Row],[MDS Census]]</f>
        <v>0.22400587248322149</v>
      </c>
      <c r="W293" s="3">
        <v>4.2075555555555555</v>
      </c>
      <c r="X293" s="3">
        <v>7.3782222222222202</v>
      </c>
      <c r="Y293" s="3">
        <v>0</v>
      </c>
      <c r="Z293" s="3">
        <f>SUM(Table2[[#This Row],[Physical Therapist (PT) Hours]:[PT Aide Hours]])/Table2[[#This Row],[MDS Census]]</f>
        <v>0.21869127516778519</v>
      </c>
      <c r="AA293" s="3">
        <v>0</v>
      </c>
      <c r="AB293" s="3">
        <v>0</v>
      </c>
      <c r="AC293" s="3">
        <v>0</v>
      </c>
      <c r="AD293" s="3">
        <v>0</v>
      </c>
      <c r="AE293" s="3">
        <v>0</v>
      </c>
      <c r="AF293" s="3">
        <v>0</v>
      </c>
      <c r="AG293" s="3">
        <v>0</v>
      </c>
      <c r="AH293" s="1" t="s">
        <v>291</v>
      </c>
      <c r="AI293" s="17">
        <v>3</v>
      </c>
      <c r="AJ293" s="1"/>
    </row>
    <row r="294" spans="1:36" x14ac:dyDescent="0.2">
      <c r="A294" s="1" t="s">
        <v>681</v>
      </c>
      <c r="B294" s="1" t="s">
        <v>987</v>
      </c>
      <c r="C294" s="1" t="s">
        <v>1391</v>
      </c>
      <c r="D294" s="1" t="s">
        <v>1692</v>
      </c>
      <c r="E294" s="3">
        <v>80.588888888888889</v>
      </c>
      <c r="F294" s="3">
        <v>5.4222222222222225</v>
      </c>
      <c r="G294" s="3">
        <v>3.3333333333333333E-2</v>
      </c>
      <c r="H294" s="3">
        <v>0.46388888888888891</v>
      </c>
      <c r="I294" s="3">
        <v>3.2777777777777777</v>
      </c>
      <c r="J294" s="3">
        <v>0</v>
      </c>
      <c r="K294" s="3">
        <v>0</v>
      </c>
      <c r="L294" s="3">
        <v>3.8888888888888888</v>
      </c>
      <c r="M294" s="3">
        <v>2.536111111111111</v>
      </c>
      <c r="N294" s="3">
        <v>1.4416666666666667</v>
      </c>
      <c r="O294" s="3">
        <f>SUM(Table2[[#This Row],[Qualified Social Work Staff Hours]:[Other Social Work Staff Hours]])/Table2[[#This Row],[MDS Census]]</f>
        <v>4.9358885978215909E-2</v>
      </c>
      <c r="P294" s="3">
        <v>5.0694444444444446</v>
      </c>
      <c r="Q294" s="3">
        <v>2.4944444444444445</v>
      </c>
      <c r="R294" s="3">
        <f>SUM(Table2[[#This Row],[Qualified Activities Professional Hours]:[Other Activities Professional Hours]])/Table2[[#This Row],[MDS Census]]</f>
        <v>9.3857714049358887E-2</v>
      </c>
      <c r="S294" s="3">
        <v>9.8249999999999993</v>
      </c>
      <c r="T294" s="3">
        <v>0</v>
      </c>
      <c r="U294" s="3">
        <v>0</v>
      </c>
      <c r="V294" s="3">
        <f>SUM(Table2[[#This Row],[Occupational Therapist Hours]:[OT Aide Hours]])/Table2[[#This Row],[MDS Census]]</f>
        <v>0.12191506962636149</v>
      </c>
      <c r="W294" s="3">
        <v>4.5750000000000002</v>
      </c>
      <c r="X294" s="3">
        <v>4.1916666666666664</v>
      </c>
      <c r="Y294" s="3">
        <v>0</v>
      </c>
      <c r="Z294" s="3">
        <f>SUM(Table2[[#This Row],[Physical Therapist (PT) Hours]:[PT Aide Hours]])/Table2[[#This Row],[MDS Census]]</f>
        <v>0.10878257272852612</v>
      </c>
      <c r="AA294" s="3">
        <v>0</v>
      </c>
      <c r="AB294" s="3">
        <v>0</v>
      </c>
      <c r="AC294" s="3">
        <v>0</v>
      </c>
      <c r="AD294" s="3">
        <v>0</v>
      </c>
      <c r="AE294" s="3">
        <v>0</v>
      </c>
      <c r="AF294" s="3">
        <v>0</v>
      </c>
      <c r="AG294" s="3">
        <v>0</v>
      </c>
      <c r="AH294" s="1" t="s">
        <v>292</v>
      </c>
      <c r="AI294" s="17">
        <v>3</v>
      </c>
      <c r="AJ294" s="1"/>
    </row>
    <row r="295" spans="1:36" x14ac:dyDescent="0.2">
      <c r="A295" s="1" t="s">
        <v>681</v>
      </c>
      <c r="B295" s="1" t="s">
        <v>988</v>
      </c>
      <c r="C295" s="1" t="s">
        <v>1443</v>
      </c>
      <c r="D295" s="1" t="s">
        <v>1727</v>
      </c>
      <c r="E295" s="3">
        <v>194.27777777777777</v>
      </c>
      <c r="F295" s="3">
        <v>10.311111111111112</v>
      </c>
      <c r="G295" s="3">
        <v>0</v>
      </c>
      <c r="H295" s="3">
        <v>0</v>
      </c>
      <c r="I295" s="3">
        <v>0</v>
      </c>
      <c r="J295" s="3">
        <v>0</v>
      </c>
      <c r="K295" s="3">
        <v>0</v>
      </c>
      <c r="L295" s="3">
        <v>9.605444444444446</v>
      </c>
      <c r="M295" s="3">
        <v>11.28888888888889</v>
      </c>
      <c r="N295" s="3">
        <v>0</v>
      </c>
      <c r="O295" s="3">
        <f>SUM(Table2[[#This Row],[Qualified Social Work Staff Hours]:[Other Social Work Staff Hours]])/Table2[[#This Row],[MDS Census]]</f>
        <v>5.8106948813268521E-2</v>
      </c>
      <c r="P295" s="3">
        <v>5.2444444444444445</v>
      </c>
      <c r="Q295" s="3">
        <v>19.944444444444443</v>
      </c>
      <c r="R295" s="3">
        <f>SUM(Table2[[#This Row],[Qualified Activities Professional Hours]:[Other Activities Professional Hours]])/Table2[[#This Row],[MDS Census]]</f>
        <v>0.12965398913354304</v>
      </c>
      <c r="S295" s="3">
        <v>13.496777777777776</v>
      </c>
      <c r="T295" s="3">
        <v>10.29122222222222</v>
      </c>
      <c r="U295" s="3">
        <v>0</v>
      </c>
      <c r="V295" s="3">
        <f>SUM(Table2[[#This Row],[Occupational Therapist Hours]:[OT Aide Hours]])/Table2[[#This Row],[MDS Census]]</f>
        <v>0.12244323706033743</v>
      </c>
      <c r="W295" s="3">
        <v>17.012444444444437</v>
      </c>
      <c r="X295" s="3">
        <v>12.746666666666671</v>
      </c>
      <c r="Y295" s="3">
        <v>0</v>
      </c>
      <c r="Z295" s="3">
        <f>SUM(Table2[[#This Row],[Physical Therapist (PT) Hours]:[PT Aide Hours]])/Table2[[#This Row],[MDS Census]]</f>
        <v>0.15317815270231627</v>
      </c>
      <c r="AA295" s="3">
        <v>0</v>
      </c>
      <c r="AB295" s="3">
        <v>0</v>
      </c>
      <c r="AC295" s="3">
        <v>0</v>
      </c>
      <c r="AD295" s="3">
        <v>0</v>
      </c>
      <c r="AE295" s="3">
        <v>0</v>
      </c>
      <c r="AF295" s="3">
        <v>3.1111111111111112</v>
      </c>
      <c r="AG295" s="3">
        <v>0</v>
      </c>
      <c r="AH295" s="1" t="s">
        <v>293</v>
      </c>
      <c r="AI295" s="17">
        <v>3</v>
      </c>
      <c r="AJ295" s="1"/>
    </row>
    <row r="296" spans="1:36" x14ac:dyDescent="0.2">
      <c r="A296" s="1" t="s">
        <v>681</v>
      </c>
      <c r="B296" s="1" t="s">
        <v>989</v>
      </c>
      <c r="C296" s="1" t="s">
        <v>1594</v>
      </c>
      <c r="D296" s="1" t="s">
        <v>1721</v>
      </c>
      <c r="E296" s="3">
        <v>91.477777777777774</v>
      </c>
      <c r="F296" s="3">
        <v>5.1607777777777777</v>
      </c>
      <c r="G296" s="3">
        <v>0</v>
      </c>
      <c r="H296" s="3">
        <v>0</v>
      </c>
      <c r="I296" s="3">
        <v>3.2438888888888893</v>
      </c>
      <c r="J296" s="3">
        <v>0</v>
      </c>
      <c r="K296" s="3">
        <v>0</v>
      </c>
      <c r="L296" s="3">
        <v>8.440666666666667</v>
      </c>
      <c r="M296" s="3">
        <v>4.9318888888888885</v>
      </c>
      <c r="N296" s="3">
        <v>0</v>
      </c>
      <c r="O296" s="3">
        <f>SUM(Table2[[#This Row],[Qualified Social Work Staff Hours]:[Other Social Work Staff Hours]])/Table2[[#This Row],[MDS Census]]</f>
        <v>5.3913518765941942E-2</v>
      </c>
      <c r="P296" s="3">
        <v>5.1785555555555556</v>
      </c>
      <c r="Q296" s="3">
        <v>9.9023333333333348</v>
      </c>
      <c r="R296" s="3">
        <f>SUM(Table2[[#This Row],[Qualified Activities Professional Hours]:[Other Activities Professional Hours]])/Table2[[#This Row],[MDS Census]]</f>
        <v>0.16485849629539659</v>
      </c>
      <c r="S296" s="3">
        <v>8.2917777777777797</v>
      </c>
      <c r="T296" s="3">
        <v>5.4575555555555537</v>
      </c>
      <c r="U296" s="3">
        <v>0</v>
      </c>
      <c r="V296" s="3">
        <f>SUM(Table2[[#This Row],[Occupational Therapist Hours]:[OT Aide Hours]])/Table2[[#This Row],[MDS Census]]</f>
        <v>0.15030244139438845</v>
      </c>
      <c r="W296" s="3">
        <v>10.963444444444445</v>
      </c>
      <c r="X296" s="3">
        <v>4.7864444444444452</v>
      </c>
      <c r="Y296" s="3">
        <v>0</v>
      </c>
      <c r="Z296" s="3">
        <f>SUM(Table2[[#This Row],[Physical Therapist (PT) Hours]:[PT Aide Hours]])/Table2[[#This Row],[MDS Census]]</f>
        <v>0.17217174784404229</v>
      </c>
      <c r="AA296" s="3">
        <v>0</v>
      </c>
      <c r="AB296" s="3">
        <v>0</v>
      </c>
      <c r="AC296" s="3">
        <v>0</v>
      </c>
      <c r="AD296" s="3">
        <v>0</v>
      </c>
      <c r="AE296" s="3">
        <v>0</v>
      </c>
      <c r="AF296" s="3">
        <v>0</v>
      </c>
      <c r="AG296" s="3">
        <v>0</v>
      </c>
      <c r="AH296" s="1" t="s">
        <v>294</v>
      </c>
      <c r="AI296" s="17">
        <v>3</v>
      </c>
      <c r="AJ296" s="1"/>
    </row>
    <row r="297" spans="1:36" x14ac:dyDescent="0.2">
      <c r="A297" s="1" t="s">
        <v>681</v>
      </c>
      <c r="B297" s="1" t="s">
        <v>689</v>
      </c>
      <c r="C297" s="1" t="s">
        <v>1406</v>
      </c>
      <c r="D297" s="1" t="s">
        <v>1734</v>
      </c>
      <c r="E297" s="3">
        <v>142.56666666666666</v>
      </c>
      <c r="F297" s="3">
        <v>10.888888888888889</v>
      </c>
      <c r="G297" s="3">
        <v>0.48888888888888887</v>
      </c>
      <c r="H297" s="3">
        <v>1.0111111111111111</v>
      </c>
      <c r="I297" s="3">
        <v>6.9694444444444441</v>
      </c>
      <c r="J297" s="3">
        <v>0</v>
      </c>
      <c r="K297" s="3">
        <v>0</v>
      </c>
      <c r="L297" s="3">
        <v>5.5727777777777776</v>
      </c>
      <c r="M297" s="3">
        <v>5.4222222222222225</v>
      </c>
      <c r="N297" s="3">
        <v>0</v>
      </c>
      <c r="O297" s="3">
        <f>SUM(Table2[[#This Row],[Qualified Social Work Staff Hours]:[Other Social Work Staff Hours]])/Table2[[#This Row],[MDS Census]]</f>
        <v>3.803288909671889E-2</v>
      </c>
      <c r="P297" s="3">
        <v>4.3555555555555552</v>
      </c>
      <c r="Q297" s="3">
        <v>9.7666666666666675</v>
      </c>
      <c r="R297" s="3">
        <f>SUM(Table2[[#This Row],[Qualified Activities Professional Hours]:[Other Activities Professional Hours]])/Table2[[#This Row],[MDS Census]]</f>
        <v>9.9056971397396942E-2</v>
      </c>
      <c r="S297" s="3">
        <v>3.7650000000000001</v>
      </c>
      <c r="T297" s="3">
        <v>7.6962222222222216</v>
      </c>
      <c r="U297" s="3">
        <v>0</v>
      </c>
      <c r="V297" s="3">
        <f>SUM(Table2[[#This Row],[Occupational Therapist Hours]:[OT Aide Hours]])/Table2[[#This Row],[MDS Census]]</f>
        <v>8.039201932818954E-2</v>
      </c>
      <c r="W297" s="3">
        <v>4.1974444444444439</v>
      </c>
      <c r="X297" s="3">
        <v>7.0477777777777773</v>
      </c>
      <c r="Y297" s="3">
        <v>4.5063333333333331</v>
      </c>
      <c r="Z297" s="3">
        <f>SUM(Table2[[#This Row],[Physical Therapist (PT) Hours]:[PT Aide Hours]])/Table2[[#This Row],[MDS Census]]</f>
        <v>0.11048554282596836</v>
      </c>
      <c r="AA297" s="3">
        <v>0</v>
      </c>
      <c r="AB297" s="3">
        <v>0</v>
      </c>
      <c r="AC297" s="3">
        <v>0</v>
      </c>
      <c r="AD297" s="3">
        <v>0</v>
      </c>
      <c r="AE297" s="3">
        <v>0</v>
      </c>
      <c r="AF297" s="3">
        <v>0</v>
      </c>
      <c r="AG297" s="3">
        <v>0</v>
      </c>
      <c r="AH297" s="1" t="s">
        <v>295</v>
      </c>
      <c r="AI297" s="17">
        <v>3</v>
      </c>
      <c r="AJ297" s="1"/>
    </row>
    <row r="298" spans="1:36" x14ac:dyDescent="0.2">
      <c r="A298" s="1" t="s">
        <v>681</v>
      </c>
      <c r="B298" s="1" t="s">
        <v>990</v>
      </c>
      <c r="C298" s="1" t="s">
        <v>1416</v>
      </c>
      <c r="D298" s="1" t="s">
        <v>1718</v>
      </c>
      <c r="E298" s="3">
        <v>173.57777777777778</v>
      </c>
      <c r="F298" s="3">
        <v>7.3777777777777782</v>
      </c>
      <c r="G298" s="3">
        <v>0</v>
      </c>
      <c r="H298" s="3">
        <v>9.3333333333333338E-2</v>
      </c>
      <c r="I298" s="3">
        <v>5.3106666666666671</v>
      </c>
      <c r="J298" s="3">
        <v>0</v>
      </c>
      <c r="K298" s="3">
        <v>0</v>
      </c>
      <c r="L298" s="3">
        <v>8.5741111111111081</v>
      </c>
      <c r="M298" s="3">
        <v>0</v>
      </c>
      <c r="N298" s="3">
        <v>4.14088888888889</v>
      </c>
      <c r="O298" s="3">
        <f>SUM(Table2[[#This Row],[Qualified Social Work Staff Hours]:[Other Social Work Staff Hours]])/Table2[[#This Row],[MDS Census]]</f>
        <v>2.385610037127129E-2</v>
      </c>
      <c r="P298" s="3">
        <v>0</v>
      </c>
      <c r="Q298" s="3">
        <v>20.320666666666668</v>
      </c>
      <c r="R298" s="3">
        <f>SUM(Table2[[#This Row],[Qualified Activities Professional Hours]:[Other Activities Professional Hours]])/Table2[[#This Row],[MDS Census]]</f>
        <v>0.11706951734733069</v>
      </c>
      <c r="S298" s="3">
        <v>5.0173333333333341</v>
      </c>
      <c r="T298" s="3">
        <v>8.2183333333333319</v>
      </c>
      <c r="U298" s="3">
        <v>0</v>
      </c>
      <c r="V298" s="3">
        <f>SUM(Table2[[#This Row],[Occupational Therapist Hours]:[OT Aide Hours]])/Table2[[#This Row],[MDS Census]]</f>
        <v>7.6252080399436692E-2</v>
      </c>
      <c r="W298" s="3">
        <v>11.258444444444443</v>
      </c>
      <c r="X298" s="3">
        <v>4.3358888888888893</v>
      </c>
      <c r="Y298" s="3">
        <v>0</v>
      </c>
      <c r="Z298" s="3">
        <f>SUM(Table2[[#This Row],[Physical Therapist (PT) Hours]:[PT Aide Hours]])/Table2[[#This Row],[MDS Census]]</f>
        <v>8.9840609397004209E-2</v>
      </c>
      <c r="AA298" s="3">
        <v>0</v>
      </c>
      <c r="AB298" s="3">
        <v>0</v>
      </c>
      <c r="AC298" s="3">
        <v>0</v>
      </c>
      <c r="AD298" s="3">
        <v>0</v>
      </c>
      <c r="AE298" s="3">
        <v>0</v>
      </c>
      <c r="AF298" s="3">
        <v>0</v>
      </c>
      <c r="AG298" s="3">
        <v>0</v>
      </c>
      <c r="AH298" s="1" t="s">
        <v>296</v>
      </c>
      <c r="AI298" s="17">
        <v>3</v>
      </c>
      <c r="AJ298" s="1"/>
    </row>
    <row r="299" spans="1:36" x14ac:dyDescent="0.2">
      <c r="A299" s="1" t="s">
        <v>681</v>
      </c>
      <c r="B299" s="1" t="s">
        <v>991</v>
      </c>
      <c r="C299" s="1" t="s">
        <v>1595</v>
      </c>
      <c r="D299" s="1" t="s">
        <v>1729</v>
      </c>
      <c r="E299" s="3">
        <v>154.42222222222222</v>
      </c>
      <c r="F299" s="3">
        <v>5.5111111111111111</v>
      </c>
      <c r="G299" s="3">
        <v>0</v>
      </c>
      <c r="H299" s="3">
        <v>7.7777777777777779E-2</v>
      </c>
      <c r="I299" s="3">
        <v>5.8360000000000003</v>
      </c>
      <c r="J299" s="3">
        <v>0</v>
      </c>
      <c r="K299" s="3">
        <v>0</v>
      </c>
      <c r="L299" s="3">
        <v>4.8362222222222222</v>
      </c>
      <c r="M299" s="3">
        <v>0</v>
      </c>
      <c r="N299" s="3">
        <v>11.512555555555554</v>
      </c>
      <c r="O299" s="3">
        <f>SUM(Table2[[#This Row],[Qualified Social Work Staff Hours]:[Other Social Work Staff Hours]])/Table2[[#This Row],[MDS Census]]</f>
        <v>7.4552453590444656E-2</v>
      </c>
      <c r="P299" s="3">
        <v>0</v>
      </c>
      <c r="Q299" s="3">
        <v>20.258777777777773</v>
      </c>
      <c r="R299" s="3">
        <f>SUM(Table2[[#This Row],[Qualified Activities Professional Hours]:[Other Activities Professional Hours]])/Table2[[#This Row],[MDS Census]]</f>
        <v>0.13119081882285219</v>
      </c>
      <c r="S299" s="3">
        <v>12.383000000000003</v>
      </c>
      <c r="T299" s="3">
        <v>8.2268888888888867</v>
      </c>
      <c r="U299" s="3">
        <v>0</v>
      </c>
      <c r="V299" s="3">
        <f>SUM(Table2[[#This Row],[Occupational Therapist Hours]:[OT Aide Hours]])/Table2[[#This Row],[MDS Census]]</f>
        <v>0.13346452727011082</v>
      </c>
      <c r="W299" s="3">
        <v>12.964444444444444</v>
      </c>
      <c r="X299" s="3">
        <v>6.0535555555555547</v>
      </c>
      <c r="Y299" s="3">
        <v>0</v>
      </c>
      <c r="Z299" s="3">
        <f>SUM(Table2[[#This Row],[Physical Therapist (PT) Hours]:[PT Aide Hours]])/Table2[[#This Row],[MDS Census]]</f>
        <v>0.12315584976255577</v>
      </c>
      <c r="AA299" s="3">
        <v>0</v>
      </c>
      <c r="AB299" s="3">
        <v>0</v>
      </c>
      <c r="AC299" s="3">
        <v>0</v>
      </c>
      <c r="AD299" s="3">
        <v>0</v>
      </c>
      <c r="AE299" s="3">
        <v>0</v>
      </c>
      <c r="AF299" s="3">
        <v>0</v>
      </c>
      <c r="AG299" s="3">
        <v>0</v>
      </c>
      <c r="AH299" s="1" t="s">
        <v>297</v>
      </c>
      <c r="AI299" s="17">
        <v>3</v>
      </c>
      <c r="AJ299" s="1"/>
    </row>
    <row r="300" spans="1:36" x14ac:dyDescent="0.2">
      <c r="A300" s="1" t="s">
        <v>681</v>
      </c>
      <c r="B300" s="1" t="s">
        <v>992</v>
      </c>
      <c r="C300" s="1" t="s">
        <v>1596</v>
      </c>
      <c r="D300" s="1" t="s">
        <v>1730</v>
      </c>
      <c r="E300" s="3">
        <v>81.177777777777777</v>
      </c>
      <c r="F300" s="3">
        <v>5.3111111111111109</v>
      </c>
      <c r="G300" s="3">
        <v>3.6111111111111108E-2</v>
      </c>
      <c r="H300" s="3">
        <v>0.3888888888888889</v>
      </c>
      <c r="I300" s="3">
        <v>5.4</v>
      </c>
      <c r="J300" s="3">
        <v>0</v>
      </c>
      <c r="K300" s="3">
        <v>0</v>
      </c>
      <c r="L300" s="3">
        <v>13.55077777777778</v>
      </c>
      <c r="M300" s="3">
        <v>4.5999999999999996</v>
      </c>
      <c r="N300" s="3">
        <v>0</v>
      </c>
      <c r="O300" s="3">
        <f>SUM(Table2[[#This Row],[Qualified Social Work Staff Hours]:[Other Social Work Staff Hours]])/Table2[[#This Row],[MDS Census]]</f>
        <v>5.6665754174650966E-2</v>
      </c>
      <c r="P300" s="3">
        <v>6.7861111111111114</v>
      </c>
      <c r="Q300" s="3">
        <v>10.655555555555555</v>
      </c>
      <c r="R300" s="3">
        <f>SUM(Table2[[#This Row],[Qualified Activities Professional Hours]:[Other Activities Professional Hours]])/Table2[[#This Row],[MDS Census]]</f>
        <v>0.21485765124555159</v>
      </c>
      <c r="S300" s="3">
        <v>14.472777777777777</v>
      </c>
      <c r="T300" s="3">
        <v>5.3777777777777782</v>
      </c>
      <c r="U300" s="3">
        <v>0</v>
      </c>
      <c r="V300" s="3">
        <f>SUM(Table2[[#This Row],[Occupational Therapist Hours]:[OT Aide Hours]])/Table2[[#This Row],[MDS Census]]</f>
        <v>0.24453189159594854</v>
      </c>
      <c r="W300" s="3">
        <v>10.970777777777782</v>
      </c>
      <c r="X300" s="3">
        <v>5.1585555555555551</v>
      </c>
      <c r="Y300" s="3">
        <v>0</v>
      </c>
      <c r="Z300" s="3">
        <f>SUM(Table2[[#This Row],[Physical Therapist (PT) Hours]:[PT Aide Hours]])/Table2[[#This Row],[MDS Census]]</f>
        <v>0.19869148644949358</v>
      </c>
      <c r="AA300" s="3">
        <v>0</v>
      </c>
      <c r="AB300" s="3">
        <v>0</v>
      </c>
      <c r="AC300" s="3">
        <v>0</v>
      </c>
      <c r="AD300" s="3">
        <v>0</v>
      </c>
      <c r="AE300" s="3">
        <v>0</v>
      </c>
      <c r="AF300" s="3">
        <v>0</v>
      </c>
      <c r="AG300" s="3">
        <v>0</v>
      </c>
      <c r="AH300" s="1" t="s">
        <v>298</v>
      </c>
      <c r="AI300" s="17">
        <v>3</v>
      </c>
      <c r="AJ300" s="1"/>
    </row>
    <row r="301" spans="1:36" x14ac:dyDescent="0.2">
      <c r="A301" s="1" t="s">
        <v>681</v>
      </c>
      <c r="B301" s="1" t="s">
        <v>993</v>
      </c>
      <c r="C301" s="1" t="s">
        <v>1597</v>
      </c>
      <c r="D301" s="1" t="s">
        <v>1688</v>
      </c>
      <c r="E301" s="3">
        <v>73.022222222222226</v>
      </c>
      <c r="F301" s="3">
        <v>7.822222222222222</v>
      </c>
      <c r="G301" s="3">
        <v>1.6888888888888889</v>
      </c>
      <c r="H301" s="3">
        <v>0.37555555555555553</v>
      </c>
      <c r="I301" s="3">
        <v>2.1277777777777778</v>
      </c>
      <c r="J301" s="3">
        <v>0</v>
      </c>
      <c r="K301" s="3">
        <v>2.5333333333333332</v>
      </c>
      <c r="L301" s="3">
        <v>3.188111111111112</v>
      </c>
      <c r="M301" s="3">
        <v>5.0222222222222221</v>
      </c>
      <c r="N301" s="3">
        <v>0</v>
      </c>
      <c r="O301" s="3">
        <f>SUM(Table2[[#This Row],[Qualified Social Work Staff Hours]:[Other Social Work Staff Hours]])/Table2[[#This Row],[MDS Census]]</f>
        <v>6.877662811929397E-2</v>
      </c>
      <c r="P301" s="3">
        <v>0</v>
      </c>
      <c r="Q301" s="3">
        <v>0.43888888888888888</v>
      </c>
      <c r="R301" s="3">
        <f>SUM(Table2[[#This Row],[Qualified Activities Professional Hours]:[Other Activities Professional Hours]])/Table2[[#This Row],[MDS Census]]</f>
        <v>6.01034692635423E-3</v>
      </c>
      <c r="S301" s="3">
        <v>5.2485555555555559</v>
      </c>
      <c r="T301" s="3">
        <v>5.3304444444444439</v>
      </c>
      <c r="U301" s="3">
        <v>0</v>
      </c>
      <c r="V301" s="3">
        <f>SUM(Table2[[#This Row],[Occupational Therapist Hours]:[OT Aide Hours]])/Table2[[#This Row],[MDS Census]]</f>
        <v>0.14487370663420573</v>
      </c>
      <c r="W301" s="3">
        <v>1.5915555555555561</v>
      </c>
      <c r="X301" s="3">
        <v>7.3743333333333325</v>
      </c>
      <c r="Y301" s="3">
        <v>0</v>
      </c>
      <c r="Z301" s="3">
        <f>SUM(Table2[[#This Row],[Physical Therapist (PT) Hours]:[PT Aide Hours]])/Table2[[#This Row],[MDS Census]]</f>
        <v>0.12278301886792453</v>
      </c>
      <c r="AA301" s="3">
        <v>0</v>
      </c>
      <c r="AB301" s="3">
        <v>0</v>
      </c>
      <c r="AC301" s="3">
        <v>0</v>
      </c>
      <c r="AD301" s="3">
        <v>0</v>
      </c>
      <c r="AE301" s="3">
        <v>0</v>
      </c>
      <c r="AF301" s="3">
        <v>0</v>
      </c>
      <c r="AG301" s="3">
        <v>0</v>
      </c>
      <c r="AH301" s="1" t="s">
        <v>299</v>
      </c>
      <c r="AI301" s="17">
        <v>3</v>
      </c>
      <c r="AJ301" s="1"/>
    </row>
    <row r="302" spans="1:36" x14ac:dyDescent="0.2">
      <c r="A302" s="1" t="s">
        <v>681</v>
      </c>
      <c r="B302" s="1" t="s">
        <v>994</v>
      </c>
      <c r="C302" s="1" t="s">
        <v>1598</v>
      </c>
      <c r="D302" s="1" t="s">
        <v>1694</v>
      </c>
      <c r="E302" s="3">
        <v>39.477777777777774</v>
      </c>
      <c r="F302" s="3">
        <v>5.0222222222222221</v>
      </c>
      <c r="G302" s="3">
        <v>0.14444444444444443</v>
      </c>
      <c r="H302" s="3">
        <v>0.98888888888888893</v>
      </c>
      <c r="I302" s="3">
        <v>6.1333333333333337</v>
      </c>
      <c r="J302" s="3">
        <v>0</v>
      </c>
      <c r="K302" s="3">
        <v>0</v>
      </c>
      <c r="L302" s="3">
        <v>2.8555555555555556</v>
      </c>
      <c r="M302" s="3">
        <v>5.333333333333333</v>
      </c>
      <c r="N302" s="3">
        <v>0</v>
      </c>
      <c r="O302" s="3">
        <f>SUM(Table2[[#This Row],[Qualified Social Work Staff Hours]:[Other Social Work Staff Hours]])/Table2[[#This Row],[MDS Census]]</f>
        <v>0.13509710104137349</v>
      </c>
      <c r="P302" s="3">
        <v>0</v>
      </c>
      <c r="Q302" s="3">
        <v>14.941111111111116</v>
      </c>
      <c r="R302" s="3">
        <f>SUM(Table2[[#This Row],[Qualified Activities Professional Hours]:[Other Activities Professional Hours]])/Table2[[#This Row],[MDS Census]]</f>
        <v>0.37846889952153129</v>
      </c>
      <c r="S302" s="3">
        <v>3.304444444444445</v>
      </c>
      <c r="T302" s="3">
        <v>2.6200000000000006</v>
      </c>
      <c r="U302" s="3">
        <v>0</v>
      </c>
      <c r="V302" s="3">
        <f>SUM(Table2[[#This Row],[Occupational Therapist Hours]:[OT Aide Hours]])/Table2[[#This Row],[MDS Census]]</f>
        <v>0.15007036307345908</v>
      </c>
      <c r="W302" s="3">
        <v>1.9333333333333333</v>
      </c>
      <c r="X302" s="3">
        <v>3.6066666666666669</v>
      </c>
      <c r="Y302" s="3">
        <v>5.3433333333333346</v>
      </c>
      <c r="Z302" s="3">
        <f>SUM(Table2[[#This Row],[Physical Therapist (PT) Hours]:[PT Aide Hours]])/Table2[[#This Row],[MDS Census]]</f>
        <v>0.27568252181255282</v>
      </c>
      <c r="AA302" s="3">
        <v>0</v>
      </c>
      <c r="AB302" s="3">
        <v>5.333333333333333</v>
      </c>
      <c r="AC302" s="3">
        <v>0</v>
      </c>
      <c r="AD302" s="3">
        <v>0</v>
      </c>
      <c r="AE302" s="3">
        <v>0</v>
      </c>
      <c r="AF302" s="3">
        <v>0</v>
      </c>
      <c r="AG302" s="3">
        <v>0</v>
      </c>
      <c r="AH302" s="1" t="s">
        <v>300</v>
      </c>
      <c r="AI302" s="17">
        <v>3</v>
      </c>
      <c r="AJ302" s="1"/>
    </row>
    <row r="303" spans="1:36" x14ac:dyDescent="0.2">
      <c r="A303" s="1" t="s">
        <v>681</v>
      </c>
      <c r="B303" s="1" t="s">
        <v>995</v>
      </c>
      <c r="C303" s="1" t="s">
        <v>1409</v>
      </c>
      <c r="D303" s="1" t="s">
        <v>1687</v>
      </c>
      <c r="E303" s="3">
        <v>61.333333333333336</v>
      </c>
      <c r="F303" s="3">
        <v>5.6888888888888891</v>
      </c>
      <c r="G303" s="3">
        <v>1.4</v>
      </c>
      <c r="H303" s="3">
        <v>0</v>
      </c>
      <c r="I303" s="3">
        <v>0</v>
      </c>
      <c r="J303" s="3">
        <v>0</v>
      </c>
      <c r="K303" s="3">
        <v>0</v>
      </c>
      <c r="L303" s="3">
        <v>4.2555555555555555</v>
      </c>
      <c r="M303" s="3">
        <v>0</v>
      </c>
      <c r="N303" s="3">
        <v>12.291111111111112</v>
      </c>
      <c r="O303" s="3">
        <f>SUM(Table2[[#This Row],[Qualified Social Work Staff Hours]:[Other Social Work Staff Hours]])/Table2[[#This Row],[MDS Census]]</f>
        <v>0.20039855072463769</v>
      </c>
      <c r="P303" s="3">
        <v>5.4222222222222225</v>
      </c>
      <c r="Q303" s="3">
        <v>18.034444444444432</v>
      </c>
      <c r="R303" s="3">
        <f>SUM(Table2[[#This Row],[Qualified Activities Professional Hours]:[Other Activities Professional Hours]])/Table2[[#This Row],[MDS Census]]</f>
        <v>0.38244565217391285</v>
      </c>
      <c r="S303" s="3">
        <v>5.291666666666667</v>
      </c>
      <c r="T303" s="3">
        <v>12.141666666666667</v>
      </c>
      <c r="U303" s="3">
        <v>0</v>
      </c>
      <c r="V303" s="3">
        <f>SUM(Table2[[#This Row],[Occupational Therapist Hours]:[OT Aide Hours]])/Table2[[#This Row],[MDS Census]]</f>
        <v>0.28423913043478261</v>
      </c>
      <c r="W303" s="3">
        <v>5.6305555555555555</v>
      </c>
      <c r="X303" s="3">
        <v>11.113888888888889</v>
      </c>
      <c r="Y303" s="3">
        <v>0</v>
      </c>
      <c r="Z303" s="3">
        <f>SUM(Table2[[#This Row],[Physical Therapist (PT) Hours]:[PT Aide Hours]])/Table2[[#This Row],[MDS Census]]</f>
        <v>0.27300724637681156</v>
      </c>
      <c r="AA303" s="3">
        <v>0</v>
      </c>
      <c r="AB303" s="3">
        <v>0</v>
      </c>
      <c r="AC303" s="3">
        <v>0</v>
      </c>
      <c r="AD303" s="3">
        <v>0</v>
      </c>
      <c r="AE303" s="3">
        <v>0</v>
      </c>
      <c r="AF303" s="3">
        <v>2.6083333333333334</v>
      </c>
      <c r="AG303" s="3">
        <v>0.43333333333333335</v>
      </c>
      <c r="AH303" s="1" t="s">
        <v>301</v>
      </c>
      <c r="AI303" s="17">
        <v>3</v>
      </c>
      <c r="AJ303" s="1"/>
    </row>
    <row r="304" spans="1:36" x14ac:dyDescent="0.2">
      <c r="A304" s="1" t="s">
        <v>681</v>
      </c>
      <c r="B304" s="1" t="s">
        <v>996</v>
      </c>
      <c r="C304" s="1" t="s">
        <v>1407</v>
      </c>
      <c r="D304" s="1" t="s">
        <v>1734</v>
      </c>
      <c r="E304" s="3">
        <v>67.022222222222226</v>
      </c>
      <c r="F304" s="3">
        <v>0</v>
      </c>
      <c r="G304" s="3">
        <v>0.42222222222222222</v>
      </c>
      <c r="H304" s="3">
        <v>0.43333333333333335</v>
      </c>
      <c r="I304" s="3">
        <v>1.6138888888888889</v>
      </c>
      <c r="J304" s="3">
        <v>0</v>
      </c>
      <c r="K304" s="3">
        <v>0</v>
      </c>
      <c r="L304" s="3">
        <v>1.9872222222222222</v>
      </c>
      <c r="M304" s="3">
        <v>5.0638888888888891</v>
      </c>
      <c r="N304" s="3">
        <v>0</v>
      </c>
      <c r="O304" s="3">
        <f>SUM(Table2[[#This Row],[Qualified Social Work Staff Hours]:[Other Social Work Staff Hours]])/Table2[[#This Row],[MDS Census]]</f>
        <v>7.5555371352785144E-2</v>
      </c>
      <c r="P304" s="3">
        <v>4.833333333333333</v>
      </c>
      <c r="Q304" s="3">
        <v>24.105555555555554</v>
      </c>
      <c r="R304" s="3">
        <f>SUM(Table2[[#This Row],[Qualified Activities Professional Hours]:[Other Activities Professional Hours]])/Table2[[#This Row],[MDS Census]]</f>
        <v>0.43178050397877976</v>
      </c>
      <c r="S304" s="3">
        <v>4.4989999999999997</v>
      </c>
      <c r="T304" s="3">
        <v>13.13177777777778</v>
      </c>
      <c r="U304" s="3">
        <v>0</v>
      </c>
      <c r="V304" s="3">
        <f>SUM(Table2[[#This Row],[Occupational Therapist Hours]:[OT Aide Hours]])/Table2[[#This Row],[MDS Census]]</f>
        <v>0.26305868700265256</v>
      </c>
      <c r="W304" s="3">
        <v>1.6387777777777777</v>
      </c>
      <c r="X304" s="3">
        <v>6.2513333333333332</v>
      </c>
      <c r="Y304" s="3">
        <v>3.864777777777777</v>
      </c>
      <c r="Z304" s="3">
        <f>SUM(Table2[[#This Row],[Physical Therapist (PT) Hours]:[PT Aide Hours]])/Table2[[#This Row],[MDS Census]]</f>
        <v>0.17538793103448272</v>
      </c>
      <c r="AA304" s="3">
        <v>0</v>
      </c>
      <c r="AB304" s="3">
        <v>0</v>
      </c>
      <c r="AC304" s="3">
        <v>0</v>
      </c>
      <c r="AD304" s="3">
        <v>0</v>
      </c>
      <c r="AE304" s="3">
        <v>0</v>
      </c>
      <c r="AF304" s="3">
        <v>0</v>
      </c>
      <c r="AG304" s="3">
        <v>0</v>
      </c>
      <c r="AH304" s="1" t="s">
        <v>302</v>
      </c>
      <c r="AI304" s="17">
        <v>3</v>
      </c>
      <c r="AJ304" s="1"/>
    </row>
    <row r="305" spans="1:36" x14ac:dyDescent="0.2">
      <c r="A305" s="1" t="s">
        <v>681</v>
      </c>
      <c r="B305" s="1" t="s">
        <v>997</v>
      </c>
      <c r="C305" s="1" t="s">
        <v>1412</v>
      </c>
      <c r="D305" s="1" t="s">
        <v>1728</v>
      </c>
      <c r="E305" s="3">
        <v>84.577777777777783</v>
      </c>
      <c r="F305" s="3">
        <v>5.5111111111111111</v>
      </c>
      <c r="G305" s="3">
        <v>0.51666666666666672</v>
      </c>
      <c r="H305" s="3">
        <v>0.41111111111111109</v>
      </c>
      <c r="I305" s="3">
        <v>4.708333333333333</v>
      </c>
      <c r="J305" s="3">
        <v>0</v>
      </c>
      <c r="K305" s="3">
        <v>0</v>
      </c>
      <c r="L305" s="3">
        <v>5.1722222222222225</v>
      </c>
      <c r="M305" s="3">
        <v>5.1555555555555559</v>
      </c>
      <c r="N305" s="3">
        <v>0</v>
      </c>
      <c r="O305" s="3">
        <f>SUM(Table2[[#This Row],[Qualified Social Work Staff Hours]:[Other Social Work Staff Hours]])/Table2[[#This Row],[MDS Census]]</f>
        <v>6.095638465580662E-2</v>
      </c>
      <c r="P305" s="3">
        <v>3.911111111111111</v>
      </c>
      <c r="Q305" s="3">
        <v>8.5055555555555564</v>
      </c>
      <c r="R305" s="3">
        <f>SUM(Table2[[#This Row],[Qualified Activities Professional Hours]:[Other Activities Professional Hours]])/Table2[[#This Row],[MDS Census]]</f>
        <v>0.14680767209668943</v>
      </c>
      <c r="S305" s="3">
        <v>5.3111111111111109</v>
      </c>
      <c r="T305" s="3">
        <v>8.9722222222222214</v>
      </c>
      <c r="U305" s="3">
        <v>0</v>
      </c>
      <c r="V305" s="3">
        <f>SUM(Table2[[#This Row],[Occupational Therapist Hours]:[OT Aide Hours]])/Table2[[#This Row],[MDS Census]]</f>
        <v>0.16887808723068837</v>
      </c>
      <c r="W305" s="3">
        <v>5.3</v>
      </c>
      <c r="X305" s="3">
        <v>4.8111111111111109</v>
      </c>
      <c r="Y305" s="3">
        <v>0</v>
      </c>
      <c r="Z305" s="3">
        <f>SUM(Table2[[#This Row],[Physical Therapist (PT) Hours]:[PT Aide Hours]])/Table2[[#This Row],[MDS Census]]</f>
        <v>0.11954808197582763</v>
      </c>
      <c r="AA305" s="3">
        <v>0</v>
      </c>
      <c r="AB305" s="3">
        <v>0</v>
      </c>
      <c r="AC305" s="3">
        <v>0</v>
      </c>
      <c r="AD305" s="3">
        <v>0</v>
      </c>
      <c r="AE305" s="3">
        <v>0</v>
      </c>
      <c r="AF305" s="3">
        <v>0</v>
      </c>
      <c r="AG305" s="3">
        <v>0</v>
      </c>
      <c r="AH305" s="1" t="s">
        <v>303</v>
      </c>
      <c r="AI305" s="17">
        <v>3</v>
      </c>
      <c r="AJ305" s="1"/>
    </row>
    <row r="306" spans="1:36" x14ac:dyDescent="0.2">
      <c r="A306" s="1" t="s">
        <v>681</v>
      </c>
      <c r="B306" s="1" t="s">
        <v>998</v>
      </c>
      <c r="C306" s="1" t="s">
        <v>1599</v>
      </c>
      <c r="D306" s="1" t="s">
        <v>1688</v>
      </c>
      <c r="E306" s="3">
        <v>94.211111111111109</v>
      </c>
      <c r="F306" s="3">
        <v>5.1555555555555559</v>
      </c>
      <c r="G306" s="3">
        <v>0.51911111111111052</v>
      </c>
      <c r="H306" s="3">
        <v>0.49344444444444446</v>
      </c>
      <c r="I306" s="3">
        <v>2.3111111111111109</v>
      </c>
      <c r="J306" s="3">
        <v>0</v>
      </c>
      <c r="K306" s="3">
        <v>0</v>
      </c>
      <c r="L306" s="3">
        <v>2.5463333333333336</v>
      </c>
      <c r="M306" s="3">
        <v>6.9239999999999986</v>
      </c>
      <c r="N306" s="3">
        <v>0</v>
      </c>
      <c r="O306" s="3">
        <f>SUM(Table2[[#This Row],[Qualified Social Work Staff Hours]:[Other Social Work Staff Hours]])/Table2[[#This Row],[MDS Census]]</f>
        <v>7.3494515862719642E-2</v>
      </c>
      <c r="P306" s="3">
        <v>0</v>
      </c>
      <c r="Q306" s="3">
        <v>13.581888888888891</v>
      </c>
      <c r="R306" s="3">
        <f>SUM(Table2[[#This Row],[Qualified Activities Professional Hours]:[Other Activities Professional Hours]])/Table2[[#This Row],[MDS Census]]</f>
        <v>0.14416440617997409</v>
      </c>
      <c r="S306" s="3">
        <v>5.7725555555555568</v>
      </c>
      <c r="T306" s="3">
        <v>8.7911111111111087</v>
      </c>
      <c r="U306" s="3">
        <v>0</v>
      </c>
      <c r="V306" s="3">
        <f>SUM(Table2[[#This Row],[Occupational Therapist Hours]:[OT Aide Hours]])/Table2[[#This Row],[MDS Census]]</f>
        <v>0.15458544639698077</v>
      </c>
      <c r="W306" s="3">
        <v>4.2297777777777776</v>
      </c>
      <c r="X306" s="3">
        <v>9.7889999999999979</v>
      </c>
      <c r="Y306" s="3">
        <v>0</v>
      </c>
      <c r="Z306" s="3">
        <f>SUM(Table2[[#This Row],[Physical Therapist (PT) Hours]:[PT Aide Hours]])/Table2[[#This Row],[MDS Census]]</f>
        <v>0.14880174548885478</v>
      </c>
      <c r="AA306" s="3">
        <v>0</v>
      </c>
      <c r="AB306" s="3">
        <v>5.8120000000000003</v>
      </c>
      <c r="AC306" s="3">
        <v>0</v>
      </c>
      <c r="AD306" s="3">
        <v>0</v>
      </c>
      <c r="AE306" s="3">
        <v>0</v>
      </c>
      <c r="AF306" s="3">
        <v>0</v>
      </c>
      <c r="AG306" s="3">
        <v>0</v>
      </c>
      <c r="AH306" s="1" t="s">
        <v>304</v>
      </c>
      <c r="AI306" s="17">
        <v>3</v>
      </c>
      <c r="AJ306" s="1"/>
    </row>
    <row r="307" spans="1:36" x14ac:dyDescent="0.2">
      <c r="A307" s="1" t="s">
        <v>681</v>
      </c>
      <c r="B307" s="1" t="s">
        <v>999</v>
      </c>
      <c r="C307" s="1" t="s">
        <v>1415</v>
      </c>
      <c r="D307" s="1" t="s">
        <v>1737</v>
      </c>
      <c r="E307" s="3">
        <v>78.87777777777778</v>
      </c>
      <c r="F307" s="3">
        <v>5.6</v>
      </c>
      <c r="G307" s="3">
        <v>0.28888888888888886</v>
      </c>
      <c r="H307" s="3">
        <v>0.53333333333333333</v>
      </c>
      <c r="I307" s="3">
        <v>2.0694444444444446</v>
      </c>
      <c r="J307" s="3">
        <v>0</v>
      </c>
      <c r="K307" s="3">
        <v>0</v>
      </c>
      <c r="L307" s="3">
        <v>5.3298888888888891</v>
      </c>
      <c r="M307" s="3">
        <v>0</v>
      </c>
      <c r="N307" s="3">
        <v>0</v>
      </c>
      <c r="O307" s="3">
        <f>SUM(Table2[[#This Row],[Qualified Social Work Staff Hours]:[Other Social Work Staff Hours]])/Table2[[#This Row],[MDS Census]]</f>
        <v>0</v>
      </c>
      <c r="P307" s="3">
        <v>0</v>
      </c>
      <c r="Q307" s="3">
        <v>0</v>
      </c>
      <c r="R307" s="3">
        <f>SUM(Table2[[#This Row],[Qualified Activities Professional Hours]:[Other Activities Professional Hours]])/Table2[[#This Row],[MDS Census]]</f>
        <v>0</v>
      </c>
      <c r="S307" s="3">
        <v>5.1367777777777768</v>
      </c>
      <c r="T307" s="3">
        <v>9.22077777777778</v>
      </c>
      <c r="U307" s="3">
        <v>0</v>
      </c>
      <c r="V307" s="3">
        <f>SUM(Table2[[#This Row],[Occupational Therapist Hours]:[OT Aide Hours]])/Table2[[#This Row],[MDS Census]]</f>
        <v>0.18202282011550924</v>
      </c>
      <c r="W307" s="3">
        <v>5.4577777777777774</v>
      </c>
      <c r="X307" s="3">
        <v>6.5560000000000009</v>
      </c>
      <c r="Y307" s="3">
        <v>0</v>
      </c>
      <c r="Z307" s="3">
        <f>SUM(Table2[[#This Row],[Physical Therapist (PT) Hours]:[PT Aide Hours]])/Table2[[#This Row],[MDS Census]]</f>
        <v>0.15230877588392733</v>
      </c>
      <c r="AA307" s="3">
        <v>0</v>
      </c>
      <c r="AB307" s="3">
        <v>0</v>
      </c>
      <c r="AC307" s="3">
        <v>0</v>
      </c>
      <c r="AD307" s="3">
        <v>0</v>
      </c>
      <c r="AE307" s="3">
        <v>0</v>
      </c>
      <c r="AF307" s="3">
        <v>0</v>
      </c>
      <c r="AG307" s="3">
        <v>0</v>
      </c>
      <c r="AH307" s="1" t="s">
        <v>305</v>
      </c>
      <c r="AI307" s="17">
        <v>3</v>
      </c>
      <c r="AJ307" s="1"/>
    </row>
    <row r="308" spans="1:36" x14ac:dyDescent="0.2">
      <c r="A308" s="1" t="s">
        <v>681</v>
      </c>
      <c r="B308" s="1" t="s">
        <v>1000</v>
      </c>
      <c r="C308" s="1" t="s">
        <v>1510</v>
      </c>
      <c r="D308" s="1" t="s">
        <v>1688</v>
      </c>
      <c r="E308" s="3">
        <v>56.06666666666667</v>
      </c>
      <c r="F308" s="3">
        <v>5.333333333333333</v>
      </c>
      <c r="G308" s="3">
        <v>0.34166666666666667</v>
      </c>
      <c r="H308" s="3">
        <v>0.36944444444444446</v>
      </c>
      <c r="I308" s="3">
        <v>5.2888888888888888</v>
      </c>
      <c r="J308" s="3">
        <v>0</v>
      </c>
      <c r="K308" s="3">
        <v>0</v>
      </c>
      <c r="L308" s="3">
        <v>1.3951111111111107</v>
      </c>
      <c r="M308" s="3">
        <v>5.1555555555555559</v>
      </c>
      <c r="N308" s="3">
        <v>0</v>
      </c>
      <c r="O308" s="3">
        <f>SUM(Table2[[#This Row],[Qualified Social Work Staff Hours]:[Other Social Work Staff Hours]])/Table2[[#This Row],[MDS Census]]</f>
        <v>9.1954022988505746E-2</v>
      </c>
      <c r="P308" s="3">
        <v>5.5444444444444443</v>
      </c>
      <c r="Q308" s="3">
        <v>10.591666666666667</v>
      </c>
      <c r="R308" s="3">
        <f>SUM(Table2[[#This Row],[Qualified Activities Professional Hours]:[Other Activities Professional Hours]])/Table2[[#This Row],[MDS Census]]</f>
        <v>0.28780221957986524</v>
      </c>
      <c r="S308" s="3">
        <v>2.1760000000000006</v>
      </c>
      <c r="T308" s="3">
        <v>4.3376666666666681</v>
      </c>
      <c r="U308" s="3">
        <v>0</v>
      </c>
      <c r="V308" s="3">
        <f>SUM(Table2[[#This Row],[Occupational Therapist Hours]:[OT Aide Hours]])/Table2[[#This Row],[MDS Census]]</f>
        <v>0.11617717003567185</v>
      </c>
      <c r="W308" s="3">
        <v>5.2489999999999997</v>
      </c>
      <c r="X308" s="3">
        <v>5.125</v>
      </c>
      <c r="Y308" s="3">
        <v>0</v>
      </c>
      <c r="Z308" s="3">
        <f>SUM(Table2[[#This Row],[Physical Therapist (PT) Hours]:[PT Aide Hours]])/Table2[[#This Row],[MDS Census]]</f>
        <v>0.18502972651605229</v>
      </c>
      <c r="AA308" s="3">
        <v>0</v>
      </c>
      <c r="AB308" s="3">
        <v>0</v>
      </c>
      <c r="AC308" s="3">
        <v>0</v>
      </c>
      <c r="AD308" s="3">
        <v>0</v>
      </c>
      <c r="AE308" s="3">
        <v>0</v>
      </c>
      <c r="AF308" s="3">
        <v>0</v>
      </c>
      <c r="AG308" s="3">
        <v>0</v>
      </c>
      <c r="AH308" s="1" t="s">
        <v>306</v>
      </c>
      <c r="AI308" s="17">
        <v>3</v>
      </c>
      <c r="AJ308" s="1"/>
    </row>
    <row r="309" spans="1:36" x14ac:dyDescent="0.2">
      <c r="A309" s="1" t="s">
        <v>681</v>
      </c>
      <c r="B309" s="1" t="s">
        <v>1001</v>
      </c>
      <c r="C309" s="1" t="s">
        <v>1443</v>
      </c>
      <c r="D309" s="1" t="s">
        <v>1727</v>
      </c>
      <c r="E309" s="3">
        <v>155.04444444444445</v>
      </c>
      <c r="F309" s="3">
        <v>11.377777777777778</v>
      </c>
      <c r="G309" s="3">
        <v>0.7</v>
      </c>
      <c r="H309" s="3">
        <v>0.51111111111111107</v>
      </c>
      <c r="I309" s="3">
        <v>5.2361111111111107</v>
      </c>
      <c r="J309" s="3">
        <v>0</v>
      </c>
      <c r="K309" s="3">
        <v>0</v>
      </c>
      <c r="L309" s="3">
        <v>4.2744444444444456</v>
      </c>
      <c r="M309" s="3">
        <v>10.5</v>
      </c>
      <c r="N309" s="3">
        <v>0</v>
      </c>
      <c r="O309" s="3">
        <f>SUM(Table2[[#This Row],[Qualified Social Work Staff Hours]:[Other Social Work Staff Hours]])/Table2[[#This Row],[MDS Census]]</f>
        <v>6.7722516841049157E-2</v>
      </c>
      <c r="P309" s="3">
        <v>4.2666666666666666</v>
      </c>
      <c r="Q309" s="3">
        <v>7.9</v>
      </c>
      <c r="R309" s="3">
        <f>SUM(Table2[[#This Row],[Qualified Activities Professional Hours]:[Other Activities Professional Hours]])/Table2[[#This Row],[MDS Census]]</f>
        <v>7.8472122688834745E-2</v>
      </c>
      <c r="S309" s="3">
        <v>10.812111111111111</v>
      </c>
      <c r="T309" s="3">
        <v>10.279777777777777</v>
      </c>
      <c r="U309" s="3">
        <v>0</v>
      </c>
      <c r="V309" s="3">
        <f>SUM(Table2[[#This Row],[Occupational Therapist Hours]:[OT Aide Hours]])/Table2[[#This Row],[MDS Census]]</f>
        <v>0.13603769528450624</v>
      </c>
      <c r="W309" s="3">
        <v>6.6895555555555566</v>
      </c>
      <c r="X309" s="3">
        <v>14.174555555555559</v>
      </c>
      <c r="Y309" s="3">
        <v>0</v>
      </c>
      <c r="Z309" s="3">
        <f>SUM(Table2[[#This Row],[Physical Therapist (PT) Hours]:[PT Aide Hours]])/Table2[[#This Row],[MDS Census]]</f>
        <v>0.1345685824853089</v>
      </c>
      <c r="AA309" s="3">
        <v>0</v>
      </c>
      <c r="AB309" s="3">
        <v>5.0194444444444448</v>
      </c>
      <c r="AC309" s="3">
        <v>0</v>
      </c>
      <c r="AD309" s="3">
        <v>0</v>
      </c>
      <c r="AE309" s="3">
        <v>0</v>
      </c>
      <c r="AF309" s="3">
        <v>0</v>
      </c>
      <c r="AG309" s="3">
        <v>0</v>
      </c>
      <c r="AH309" s="1" t="s">
        <v>307</v>
      </c>
      <c r="AI309" s="17">
        <v>3</v>
      </c>
      <c r="AJ309" s="1"/>
    </row>
    <row r="310" spans="1:36" x14ac:dyDescent="0.2">
      <c r="A310" s="1" t="s">
        <v>681</v>
      </c>
      <c r="B310" s="1" t="s">
        <v>1002</v>
      </c>
      <c r="C310" s="1" t="s">
        <v>1381</v>
      </c>
      <c r="D310" s="1" t="s">
        <v>1714</v>
      </c>
      <c r="E310" s="3">
        <v>104.74444444444444</v>
      </c>
      <c r="F310" s="3">
        <v>5.4222222222222225</v>
      </c>
      <c r="G310" s="3">
        <v>0.125</v>
      </c>
      <c r="H310" s="3">
        <v>1.2666666666666666</v>
      </c>
      <c r="I310" s="3">
        <v>0</v>
      </c>
      <c r="J310" s="3">
        <v>0</v>
      </c>
      <c r="K310" s="3">
        <v>0</v>
      </c>
      <c r="L310" s="3">
        <v>5.3389999999999995</v>
      </c>
      <c r="M310" s="3">
        <v>12.725</v>
      </c>
      <c r="N310" s="3">
        <v>0</v>
      </c>
      <c r="O310" s="3">
        <f>SUM(Table2[[#This Row],[Qualified Social Work Staff Hours]:[Other Social Work Staff Hours]])/Table2[[#This Row],[MDS Census]]</f>
        <v>0.12148615678370638</v>
      </c>
      <c r="P310" s="3">
        <v>0</v>
      </c>
      <c r="Q310" s="3">
        <v>0</v>
      </c>
      <c r="R310" s="3">
        <f>SUM(Table2[[#This Row],[Qualified Activities Professional Hours]:[Other Activities Professional Hours]])/Table2[[#This Row],[MDS Census]]</f>
        <v>0</v>
      </c>
      <c r="S310" s="3">
        <v>7.3633333333333315</v>
      </c>
      <c r="T310" s="3">
        <v>4.2976666666666654</v>
      </c>
      <c r="U310" s="3">
        <v>0</v>
      </c>
      <c r="V310" s="3">
        <f>SUM(Table2[[#This Row],[Occupational Therapist Hours]:[OT Aide Hours]])/Table2[[#This Row],[MDS Census]]</f>
        <v>0.11132810013790176</v>
      </c>
      <c r="W310" s="3">
        <v>3.2723333333333331</v>
      </c>
      <c r="X310" s="3">
        <v>7.046444444444445</v>
      </c>
      <c r="Y310" s="3">
        <v>0</v>
      </c>
      <c r="Z310" s="3">
        <f>SUM(Table2[[#This Row],[Physical Therapist (PT) Hours]:[PT Aide Hours]])/Table2[[#This Row],[MDS Census]]</f>
        <v>9.8513843216293639E-2</v>
      </c>
      <c r="AA310" s="3">
        <v>0</v>
      </c>
      <c r="AB310" s="3">
        <v>0</v>
      </c>
      <c r="AC310" s="3">
        <v>0</v>
      </c>
      <c r="AD310" s="3">
        <v>0</v>
      </c>
      <c r="AE310" s="3">
        <v>0</v>
      </c>
      <c r="AF310" s="3">
        <v>0</v>
      </c>
      <c r="AG310" s="3">
        <v>0</v>
      </c>
      <c r="AH310" s="1" t="s">
        <v>308</v>
      </c>
      <c r="AI310" s="17">
        <v>3</v>
      </c>
      <c r="AJ310" s="1"/>
    </row>
    <row r="311" spans="1:36" x14ac:dyDescent="0.2">
      <c r="A311" s="1" t="s">
        <v>681</v>
      </c>
      <c r="B311" s="1" t="s">
        <v>1003</v>
      </c>
      <c r="C311" s="1" t="s">
        <v>1420</v>
      </c>
      <c r="D311" s="1" t="s">
        <v>1714</v>
      </c>
      <c r="E311" s="3">
        <v>349.86666666666667</v>
      </c>
      <c r="F311" s="3">
        <v>10.377777777777778</v>
      </c>
      <c r="G311" s="3">
        <v>0.76977777777777778</v>
      </c>
      <c r="H311" s="3">
        <v>1.7</v>
      </c>
      <c r="I311" s="3">
        <v>14.377777777777778</v>
      </c>
      <c r="J311" s="3">
        <v>0</v>
      </c>
      <c r="K311" s="3">
        <v>0</v>
      </c>
      <c r="L311" s="3">
        <v>18.930000000000003</v>
      </c>
      <c r="M311" s="3">
        <v>41.152111111111104</v>
      </c>
      <c r="N311" s="3">
        <v>0</v>
      </c>
      <c r="O311" s="3">
        <f>SUM(Table2[[#This Row],[Qualified Social Work Staff Hours]:[Other Social Work Staff Hours]])/Table2[[#This Row],[MDS Census]]</f>
        <v>0.11762226880081299</v>
      </c>
      <c r="P311" s="3">
        <v>38.10466666666666</v>
      </c>
      <c r="Q311" s="3">
        <v>11.903333333333336</v>
      </c>
      <c r="R311" s="3">
        <f>SUM(Table2[[#This Row],[Qualified Activities Professional Hours]:[Other Activities Professional Hours]])/Table2[[#This Row],[MDS Census]]</f>
        <v>0.14293445121951218</v>
      </c>
      <c r="S311" s="3">
        <v>22.198222222222221</v>
      </c>
      <c r="T311" s="3">
        <v>17.681555555555555</v>
      </c>
      <c r="U311" s="3">
        <v>0</v>
      </c>
      <c r="V311" s="3">
        <f>SUM(Table2[[#This Row],[Occupational Therapist Hours]:[OT Aide Hours]])/Table2[[#This Row],[MDS Census]]</f>
        <v>0.11398564532520324</v>
      </c>
      <c r="W311" s="3">
        <v>11.681888888888892</v>
      </c>
      <c r="X311" s="3">
        <v>17.274222222222225</v>
      </c>
      <c r="Y311" s="3">
        <v>3.7031111111111104</v>
      </c>
      <c r="Z311" s="3">
        <f>SUM(Table2[[#This Row],[Physical Therapist (PT) Hours]:[PT Aide Hours]])/Table2[[#This Row],[MDS Census]]</f>
        <v>9.3347624491869924E-2</v>
      </c>
      <c r="AA311" s="3">
        <v>5.083333333333333</v>
      </c>
      <c r="AB311" s="3">
        <v>56.288888888888899</v>
      </c>
      <c r="AC311" s="3">
        <v>0</v>
      </c>
      <c r="AD311" s="3">
        <v>0</v>
      </c>
      <c r="AE311" s="3">
        <v>0</v>
      </c>
      <c r="AF311" s="3">
        <v>0</v>
      </c>
      <c r="AG311" s="3">
        <v>0</v>
      </c>
      <c r="AH311" s="1" t="s">
        <v>309</v>
      </c>
      <c r="AI311" s="17">
        <v>3</v>
      </c>
      <c r="AJ311" s="1"/>
    </row>
    <row r="312" spans="1:36" x14ac:dyDescent="0.2">
      <c r="A312" s="1" t="s">
        <v>681</v>
      </c>
      <c r="B312" s="1" t="s">
        <v>1004</v>
      </c>
      <c r="C312" s="1" t="s">
        <v>1467</v>
      </c>
      <c r="D312" s="1" t="s">
        <v>1721</v>
      </c>
      <c r="E312" s="3">
        <v>42.4</v>
      </c>
      <c r="F312" s="3">
        <v>5.6</v>
      </c>
      <c r="G312" s="3">
        <v>0.83333333333333337</v>
      </c>
      <c r="H312" s="3">
        <v>0</v>
      </c>
      <c r="I312" s="3">
        <v>0.45555555555555555</v>
      </c>
      <c r="J312" s="3">
        <v>0</v>
      </c>
      <c r="K312" s="3">
        <v>0</v>
      </c>
      <c r="L312" s="3">
        <v>2.0388888888888888</v>
      </c>
      <c r="M312" s="3">
        <v>5.083333333333333</v>
      </c>
      <c r="N312" s="3">
        <v>0</v>
      </c>
      <c r="O312" s="3">
        <f>SUM(Table2[[#This Row],[Qualified Social Work Staff Hours]:[Other Social Work Staff Hours]])/Table2[[#This Row],[MDS Census]]</f>
        <v>0.11988993710691824</v>
      </c>
      <c r="P312" s="3">
        <v>4.916666666666667</v>
      </c>
      <c r="Q312" s="3">
        <v>8.9722222222222214</v>
      </c>
      <c r="R312" s="3">
        <f>SUM(Table2[[#This Row],[Qualified Activities Professional Hours]:[Other Activities Professional Hours]])/Table2[[#This Row],[MDS Census]]</f>
        <v>0.32756813417190778</v>
      </c>
      <c r="S312" s="3">
        <v>5.506333333333334</v>
      </c>
      <c r="T312" s="3">
        <v>4.4644444444444442</v>
      </c>
      <c r="U312" s="3">
        <v>0</v>
      </c>
      <c r="V312" s="3">
        <f>SUM(Table2[[#This Row],[Occupational Therapist Hours]:[OT Aide Hours]])/Table2[[#This Row],[MDS Census]]</f>
        <v>0.23515985324947591</v>
      </c>
      <c r="W312" s="3">
        <v>4.9637777777777794</v>
      </c>
      <c r="X312" s="3">
        <v>0.27555555555555555</v>
      </c>
      <c r="Y312" s="3">
        <v>0</v>
      </c>
      <c r="Z312" s="3">
        <f>SUM(Table2[[#This Row],[Physical Therapist (PT) Hours]:[PT Aide Hours]])/Table2[[#This Row],[MDS Census]]</f>
        <v>0.12356918238993714</v>
      </c>
      <c r="AA312" s="3">
        <v>0</v>
      </c>
      <c r="AB312" s="3">
        <v>0</v>
      </c>
      <c r="AC312" s="3">
        <v>0</v>
      </c>
      <c r="AD312" s="3">
        <v>0</v>
      </c>
      <c r="AE312" s="3">
        <v>0</v>
      </c>
      <c r="AF312" s="3">
        <v>0</v>
      </c>
      <c r="AG312" s="3">
        <v>0</v>
      </c>
      <c r="AH312" s="1" t="s">
        <v>310</v>
      </c>
      <c r="AI312" s="17">
        <v>3</v>
      </c>
      <c r="AJ312" s="1"/>
    </row>
    <row r="313" spans="1:36" x14ac:dyDescent="0.2">
      <c r="A313" s="1" t="s">
        <v>681</v>
      </c>
      <c r="B313" s="1" t="s">
        <v>1005</v>
      </c>
      <c r="C313" s="1" t="s">
        <v>1570</v>
      </c>
      <c r="D313" s="1" t="s">
        <v>1731</v>
      </c>
      <c r="E313" s="3">
        <v>84.333333333333329</v>
      </c>
      <c r="F313" s="3">
        <v>5.4222222222222225</v>
      </c>
      <c r="G313" s="3">
        <v>0.16666666666666666</v>
      </c>
      <c r="H313" s="3">
        <v>0.35833333333333334</v>
      </c>
      <c r="I313" s="3">
        <v>5.5111111111111111</v>
      </c>
      <c r="J313" s="3">
        <v>0</v>
      </c>
      <c r="K313" s="3">
        <v>0</v>
      </c>
      <c r="L313" s="3">
        <v>4.1260000000000003</v>
      </c>
      <c r="M313" s="3">
        <v>15.395555555555564</v>
      </c>
      <c r="N313" s="3">
        <v>0</v>
      </c>
      <c r="O313" s="3">
        <f>SUM(Table2[[#This Row],[Qualified Social Work Staff Hours]:[Other Social Work Staff Hours]])/Table2[[#This Row],[MDS Census]]</f>
        <v>0.18255599472990788</v>
      </c>
      <c r="P313" s="3">
        <v>5.5111111111111111</v>
      </c>
      <c r="Q313" s="3">
        <v>13.258333333333333</v>
      </c>
      <c r="R313" s="3">
        <f>SUM(Table2[[#This Row],[Qualified Activities Professional Hours]:[Other Activities Professional Hours]])/Table2[[#This Row],[MDS Census]]</f>
        <v>0.22256258234519108</v>
      </c>
      <c r="S313" s="3">
        <v>6.0218888888888866</v>
      </c>
      <c r="T313" s="3">
        <v>2.8789999999999996</v>
      </c>
      <c r="U313" s="3">
        <v>0</v>
      </c>
      <c r="V313" s="3">
        <f>SUM(Table2[[#This Row],[Occupational Therapist Hours]:[OT Aide Hours]])/Table2[[#This Row],[MDS Census]]</f>
        <v>0.10554413702239787</v>
      </c>
      <c r="W313" s="3">
        <v>6.9801111111111105</v>
      </c>
      <c r="X313" s="3">
        <v>7.9628888888888909</v>
      </c>
      <c r="Y313" s="3">
        <v>0</v>
      </c>
      <c r="Z313" s="3">
        <f>SUM(Table2[[#This Row],[Physical Therapist (PT) Hours]:[PT Aide Hours]])/Table2[[#This Row],[MDS Census]]</f>
        <v>0.17718972332015812</v>
      </c>
      <c r="AA313" s="3">
        <v>0</v>
      </c>
      <c r="AB313" s="3">
        <v>0</v>
      </c>
      <c r="AC313" s="3">
        <v>0</v>
      </c>
      <c r="AD313" s="3">
        <v>0</v>
      </c>
      <c r="AE313" s="3">
        <v>0</v>
      </c>
      <c r="AF313" s="3">
        <v>2.5472222222222221</v>
      </c>
      <c r="AG313" s="3">
        <v>0</v>
      </c>
      <c r="AH313" s="1" t="s">
        <v>311</v>
      </c>
      <c r="AI313" s="17">
        <v>3</v>
      </c>
      <c r="AJ313" s="1"/>
    </row>
    <row r="314" spans="1:36" x14ac:dyDescent="0.2">
      <c r="A314" s="1" t="s">
        <v>681</v>
      </c>
      <c r="B314" s="1" t="s">
        <v>1006</v>
      </c>
      <c r="C314" s="1" t="s">
        <v>1600</v>
      </c>
      <c r="D314" s="1" t="s">
        <v>1724</v>
      </c>
      <c r="E314" s="3">
        <v>105.42222222222222</v>
      </c>
      <c r="F314" s="3">
        <v>31.280555555555555</v>
      </c>
      <c r="G314" s="3">
        <v>0.4</v>
      </c>
      <c r="H314" s="3">
        <v>0</v>
      </c>
      <c r="I314" s="3">
        <v>5.2888888888888888</v>
      </c>
      <c r="J314" s="3">
        <v>0</v>
      </c>
      <c r="K314" s="3">
        <v>1.0333333333333334</v>
      </c>
      <c r="L314" s="3">
        <v>4.9408888888888889</v>
      </c>
      <c r="M314" s="3">
        <v>0</v>
      </c>
      <c r="N314" s="3">
        <v>0</v>
      </c>
      <c r="O314" s="3">
        <f>SUM(Table2[[#This Row],[Qualified Social Work Staff Hours]:[Other Social Work Staff Hours]])/Table2[[#This Row],[MDS Census]]</f>
        <v>0</v>
      </c>
      <c r="P314" s="3">
        <v>5.25</v>
      </c>
      <c r="Q314" s="3">
        <v>9.4971111111111117</v>
      </c>
      <c r="R314" s="3">
        <f>SUM(Table2[[#This Row],[Qualified Activities Professional Hours]:[Other Activities Professional Hours]])/Table2[[#This Row],[MDS Census]]</f>
        <v>0.13988617200674539</v>
      </c>
      <c r="S314" s="3">
        <v>8.1905555555555516</v>
      </c>
      <c r="T314" s="3">
        <v>5.0147777777777778</v>
      </c>
      <c r="U314" s="3">
        <v>0</v>
      </c>
      <c r="V314" s="3">
        <f>SUM(Table2[[#This Row],[Occupational Therapist Hours]:[OT Aide Hours]])/Table2[[#This Row],[MDS Census]]</f>
        <v>0.12526138279932542</v>
      </c>
      <c r="W314" s="3">
        <v>4.1401111111111115</v>
      </c>
      <c r="X314" s="3">
        <v>21.059555555555555</v>
      </c>
      <c r="Y314" s="3">
        <v>0</v>
      </c>
      <c r="Z314" s="3">
        <f>SUM(Table2[[#This Row],[Physical Therapist (PT) Hours]:[PT Aide Hours]])/Table2[[#This Row],[MDS Census]]</f>
        <v>0.23903562394603711</v>
      </c>
      <c r="AA314" s="3">
        <v>0</v>
      </c>
      <c r="AB314" s="3">
        <v>0</v>
      </c>
      <c r="AC314" s="3">
        <v>0</v>
      </c>
      <c r="AD314" s="3">
        <v>0</v>
      </c>
      <c r="AE314" s="3">
        <v>0</v>
      </c>
      <c r="AF314" s="3">
        <v>0</v>
      </c>
      <c r="AG314" s="3">
        <v>0</v>
      </c>
      <c r="AH314" s="1" t="s">
        <v>312</v>
      </c>
      <c r="AI314" s="17">
        <v>3</v>
      </c>
      <c r="AJ314" s="1"/>
    </row>
    <row r="315" spans="1:36" x14ac:dyDescent="0.2">
      <c r="A315" s="1" t="s">
        <v>681</v>
      </c>
      <c r="B315" s="1" t="s">
        <v>1007</v>
      </c>
      <c r="C315" s="1" t="s">
        <v>1378</v>
      </c>
      <c r="D315" s="1" t="s">
        <v>1725</v>
      </c>
      <c r="E315" s="3">
        <v>108.68888888888888</v>
      </c>
      <c r="F315" s="3">
        <v>5.6</v>
      </c>
      <c r="G315" s="3">
        <v>0.1</v>
      </c>
      <c r="H315" s="3">
        <v>0.4777777777777778</v>
      </c>
      <c r="I315" s="3">
        <v>2.9333333333333331</v>
      </c>
      <c r="J315" s="3">
        <v>0</v>
      </c>
      <c r="K315" s="3">
        <v>0</v>
      </c>
      <c r="L315" s="3">
        <v>11.138888888888889</v>
      </c>
      <c r="M315" s="3">
        <v>5.4222222222222225</v>
      </c>
      <c r="N315" s="3">
        <v>0</v>
      </c>
      <c r="O315" s="3">
        <f>SUM(Table2[[#This Row],[Qualified Social Work Staff Hours]:[Other Social Work Staff Hours]])/Table2[[#This Row],[MDS Census]]</f>
        <v>4.988754855857698E-2</v>
      </c>
      <c r="P315" s="3">
        <v>5.5</v>
      </c>
      <c r="Q315" s="3">
        <v>11.116666666666667</v>
      </c>
      <c r="R315" s="3">
        <f>SUM(Table2[[#This Row],[Qualified Activities Professional Hours]:[Other Activities Professional Hours]])/Table2[[#This Row],[MDS Census]]</f>
        <v>0.15288284604375385</v>
      </c>
      <c r="S315" s="3">
        <v>11.170333333333334</v>
      </c>
      <c r="T315" s="3">
        <v>5.677888888888889</v>
      </c>
      <c r="U315" s="3">
        <v>0</v>
      </c>
      <c r="V315" s="3">
        <f>SUM(Table2[[#This Row],[Occupational Therapist Hours]:[OT Aide Hours]])/Table2[[#This Row],[MDS Census]]</f>
        <v>0.15501328971580455</v>
      </c>
      <c r="W315" s="3">
        <v>10.597222222222221</v>
      </c>
      <c r="X315" s="3">
        <v>5.376555555555556</v>
      </c>
      <c r="Y315" s="3">
        <v>0</v>
      </c>
      <c r="Z315" s="3">
        <f>SUM(Table2[[#This Row],[Physical Therapist (PT) Hours]:[PT Aide Hours]])/Table2[[#This Row],[MDS Census]]</f>
        <v>0.14696790022490289</v>
      </c>
      <c r="AA315" s="3">
        <v>0</v>
      </c>
      <c r="AB315" s="3">
        <v>0</v>
      </c>
      <c r="AC315" s="3">
        <v>0</v>
      </c>
      <c r="AD315" s="3">
        <v>0</v>
      </c>
      <c r="AE315" s="3">
        <v>0</v>
      </c>
      <c r="AF315" s="3">
        <v>0</v>
      </c>
      <c r="AG315" s="3">
        <v>0</v>
      </c>
      <c r="AH315" s="1" t="s">
        <v>313</v>
      </c>
      <c r="AI315" s="17">
        <v>3</v>
      </c>
      <c r="AJ315" s="1"/>
    </row>
    <row r="316" spans="1:36" x14ac:dyDescent="0.2">
      <c r="A316" s="1" t="s">
        <v>681</v>
      </c>
      <c r="B316" s="1" t="s">
        <v>1008</v>
      </c>
      <c r="C316" s="1" t="s">
        <v>1447</v>
      </c>
      <c r="D316" s="1" t="s">
        <v>1730</v>
      </c>
      <c r="E316" s="3">
        <v>85.36666666666666</v>
      </c>
      <c r="F316" s="3">
        <v>4.416666666666667</v>
      </c>
      <c r="G316" s="3">
        <v>0.14444444444444443</v>
      </c>
      <c r="H316" s="3">
        <v>0.2</v>
      </c>
      <c r="I316" s="3">
        <v>4.916666666666667</v>
      </c>
      <c r="J316" s="3">
        <v>0</v>
      </c>
      <c r="K316" s="3">
        <v>4.875</v>
      </c>
      <c r="L316" s="3">
        <v>14.322222222222223</v>
      </c>
      <c r="M316" s="3">
        <v>4.833333333333333</v>
      </c>
      <c r="N316" s="3">
        <v>0</v>
      </c>
      <c r="O316" s="3">
        <f>SUM(Table2[[#This Row],[Qualified Social Work Staff Hours]:[Other Social Work Staff Hours]])/Table2[[#This Row],[MDS Census]]</f>
        <v>5.661850839515814E-2</v>
      </c>
      <c r="P316" s="3">
        <v>3.8333333333333335</v>
      </c>
      <c r="Q316" s="3">
        <v>17.780555555555555</v>
      </c>
      <c r="R316" s="3">
        <f>SUM(Table2[[#This Row],[Qualified Activities Professional Hours]:[Other Activities Professional Hours]])/Table2[[#This Row],[MDS Census]]</f>
        <v>0.25318885851880774</v>
      </c>
      <c r="S316" s="3">
        <v>6.9888888888888889</v>
      </c>
      <c r="T316" s="3">
        <v>7.3888888888888893</v>
      </c>
      <c r="U316" s="3">
        <v>2.3861111111111111</v>
      </c>
      <c r="V316" s="3">
        <f>SUM(Table2[[#This Row],[Occupational Therapist Hours]:[OT Aide Hours]])/Table2[[#This Row],[MDS Census]]</f>
        <v>0.19637511388780426</v>
      </c>
      <c r="W316" s="3">
        <v>10.927777777777777</v>
      </c>
      <c r="X316" s="3">
        <v>12.886111111111111</v>
      </c>
      <c r="Y316" s="3">
        <v>0</v>
      </c>
      <c r="Z316" s="3">
        <f>SUM(Table2[[#This Row],[Physical Therapist (PT) Hours]:[PT Aide Hours]])/Table2[[#This Row],[MDS Census]]</f>
        <v>0.27896004165039701</v>
      </c>
      <c r="AA316" s="3">
        <v>0</v>
      </c>
      <c r="AB316" s="3">
        <v>0</v>
      </c>
      <c r="AC316" s="3">
        <v>0</v>
      </c>
      <c r="AD316" s="3">
        <v>59.108333333333334</v>
      </c>
      <c r="AE316" s="3">
        <v>0</v>
      </c>
      <c r="AF316" s="3">
        <v>0</v>
      </c>
      <c r="AG316" s="3">
        <v>0</v>
      </c>
      <c r="AH316" s="1" t="s">
        <v>314</v>
      </c>
      <c r="AI316" s="17">
        <v>3</v>
      </c>
      <c r="AJ316" s="1"/>
    </row>
    <row r="317" spans="1:36" x14ac:dyDescent="0.2">
      <c r="A317" s="1" t="s">
        <v>681</v>
      </c>
      <c r="B317" s="1" t="s">
        <v>1009</v>
      </c>
      <c r="C317" s="1" t="s">
        <v>1601</v>
      </c>
      <c r="D317" s="1" t="s">
        <v>1725</v>
      </c>
      <c r="E317" s="3">
        <v>67.36666666666666</v>
      </c>
      <c r="F317" s="3">
        <v>5.1555555555555559</v>
      </c>
      <c r="G317" s="3">
        <v>3.3333333333333333E-2</v>
      </c>
      <c r="H317" s="3">
        <v>0.35555555555555557</v>
      </c>
      <c r="I317" s="3">
        <v>2.3111111111111109</v>
      </c>
      <c r="J317" s="3">
        <v>0</v>
      </c>
      <c r="K317" s="3">
        <v>0</v>
      </c>
      <c r="L317" s="3">
        <v>5.1333333333333337</v>
      </c>
      <c r="M317" s="3">
        <v>0</v>
      </c>
      <c r="N317" s="3">
        <v>3.9</v>
      </c>
      <c r="O317" s="3">
        <f>SUM(Table2[[#This Row],[Qualified Social Work Staff Hours]:[Other Social Work Staff Hours]])/Table2[[#This Row],[MDS Census]]</f>
        <v>5.7892132607619995E-2</v>
      </c>
      <c r="P317" s="3">
        <v>4.958333333333333</v>
      </c>
      <c r="Q317" s="3">
        <v>4.7444444444444445</v>
      </c>
      <c r="R317" s="3">
        <f>SUM(Table2[[#This Row],[Qualified Activities Professional Hours]:[Other Activities Professional Hours]])/Table2[[#This Row],[MDS Census]]</f>
        <v>0.14402935840343065</v>
      </c>
      <c r="S317" s="3">
        <v>4.9361111111111109</v>
      </c>
      <c r="T317" s="3">
        <v>5.3527777777777779</v>
      </c>
      <c r="U317" s="3">
        <v>0</v>
      </c>
      <c r="V317" s="3">
        <f>SUM(Table2[[#This Row],[Occupational Therapist Hours]:[OT Aide Hours]])/Table2[[#This Row],[MDS Census]]</f>
        <v>0.15272967177964705</v>
      </c>
      <c r="W317" s="3">
        <v>5.1805555555555554</v>
      </c>
      <c r="X317" s="3">
        <v>3.2888888888888888</v>
      </c>
      <c r="Y317" s="3">
        <v>0</v>
      </c>
      <c r="Z317" s="3">
        <f>SUM(Table2[[#This Row],[Physical Therapist (PT) Hours]:[PT Aide Hours]])/Table2[[#This Row],[MDS Census]]</f>
        <v>0.12572158997196109</v>
      </c>
      <c r="AA317" s="3">
        <v>0</v>
      </c>
      <c r="AB317" s="3">
        <v>0</v>
      </c>
      <c r="AC317" s="3">
        <v>0</v>
      </c>
      <c r="AD317" s="3">
        <v>0</v>
      </c>
      <c r="AE317" s="3">
        <v>0</v>
      </c>
      <c r="AF317" s="3">
        <v>0</v>
      </c>
      <c r="AG317" s="3">
        <v>0</v>
      </c>
      <c r="AH317" s="1" t="s">
        <v>315</v>
      </c>
      <c r="AI317" s="17">
        <v>3</v>
      </c>
      <c r="AJ317" s="1"/>
    </row>
    <row r="318" spans="1:36" x14ac:dyDescent="0.2">
      <c r="A318" s="1" t="s">
        <v>681</v>
      </c>
      <c r="B318" s="1" t="s">
        <v>1010</v>
      </c>
      <c r="C318" s="1" t="s">
        <v>1529</v>
      </c>
      <c r="D318" s="1" t="s">
        <v>1740</v>
      </c>
      <c r="E318" s="3">
        <v>83.922222222222217</v>
      </c>
      <c r="F318" s="3">
        <v>4.6888888888888891</v>
      </c>
      <c r="G318" s="3">
        <v>0</v>
      </c>
      <c r="H318" s="3">
        <v>0</v>
      </c>
      <c r="I318" s="3">
        <v>5.166666666666667</v>
      </c>
      <c r="J318" s="3">
        <v>0</v>
      </c>
      <c r="K318" s="3">
        <v>0</v>
      </c>
      <c r="L318" s="3">
        <v>4.333333333333333</v>
      </c>
      <c r="M318" s="3">
        <v>7.1305555555555555</v>
      </c>
      <c r="N318" s="3">
        <v>0</v>
      </c>
      <c r="O318" s="3">
        <f>SUM(Table2[[#This Row],[Qualified Social Work Staff Hours]:[Other Social Work Staff Hours]])/Table2[[#This Row],[MDS Census]]</f>
        <v>8.4966238580696421E-2</v>
      </c>
      <c r="P318" s="3">
        <v>21.469444444444445</v>
      </c>
      <c r="Q318" s="3">
        <v>4.8250000000000002</v>
      </c>
      <c r="R318" s="3">
        <f>SUM(Table2[[#This Row],[Qualified Activities Professional Hours]:[Other Activities Professional Hours]])/Table2[[#This Row],[MDS Census]]</f>
        <v>0.31331921090957238</v>
      </c>
      <c r="S318" s="3">
        <v>5.3666666666666663</v>
      </c>
      <c r="T318" s="3">
        <v>8.8833333333333329</v>
      </c>
      <c r="U318" s="3">
        <v>0</v>
      </c>
      <c r="V318" s="3">
        <f>SUM(Table2[[#This Row],[Occupational Therapist Hours]:[OT Aide Hours]])/Table2[[#This Row],[MDS Census]]</f>
        <v>0.16980007943863368</v>
      </c>
      <c r="W318" s="3">
        <v>4.3583333333333334</v>
      </c>
      <c r="X318" s="3">
        <v>9.3722222222222218</v>
      </c>
      <c r="Y318" s="3">
        <v>0</v>
      </c>
      <c r="Z318" s="3">
        <f>SUM(Table2[[#This Row],[Physical Therapist (PT) Hours]:[PT Aide Hours]])/Table2[[#This Row],[MDS Census]]</f>
        <v>0.16361048589964253</v>
      </c>
      <c r="AA318" s="3">
        <v>0</v>
      </c>
      <c r="AB318" s="3">
        <v>0</v>
      </c>
      <c r="AC318" s="3">
        <v>0</v>
      </c>
      <c r="AD318" s="3">
        <v>0</v>
      </c>
      <c r="AE318" s="3">
        <v>0</v>
      </c>
      <c r="AF318" s="3">
        <v>0</v>
      </c>
      <c r="AG318" s="3">
        <v>0</v>
      </c>
      <c r="AH318" s="1" t="s">
        <v>316</v>
      </c>
      <c r="AI318" s="17">
        <v>3</v>
      </c>
      <c r="AJ318" s="1"/>
    </row>
    <row r="319" spans="1:36" x14ac:dyDescent="0.2">
      <c r="A319" s="1" t="s">
        <v>681</v>
      </c>
      <c r="B319" s="1" t="s">
        <v>1011</v>
      </c>
      <c r="C319" s="1" t="s">
        <v>1434</v>
      </c>
      <c r="D319" s="1" t="s">
        <v>1740</v>
      </c>
      <c r="E319" s="3">
        <v>57.488888888888887</v>
      </c>
      <c r="F319" s="3">
        <v>5.6</v>
      </c>
      <c r="G319" s="3">
        <v>0.46666666666666667</v>
      </c>
      <c r="H319" s="3">
        <v>0.3</v>
      </c>
      <c r="I319" s="3">
        <v>2.7111111111111112</v>
      </c>
      <c r="J319" s="3">
        <v>0</v>
      </c>
      <c r="K319" s="3">
        <v>0</v>
      </c>
      <c r="L319" s="3">
        <v>5.285555555555554</v>
      </c>
      <c r="M319" s="3">
        <v>5.6</v>
      </c>
      <c r="N319" s="3">
        <v>0</v>
      </c>
      <c r="O319" s="3">
        <f>SUM(Table2[[#This Row],[Qualified Social Work Staff Hours]:[Other Social Work Staff Hours]])/Table2[[#This Row],[MDS Census]]</f>
        <v>9.7410127560881327E-2</v>
      </c>
      <c r="P319" s="3">
        <v>4.9777777777777779</v>
      </c>
      <c r="Q319" s="3">
        <v>9.655555555555555</v>
      </c>
      <c r="R319" s="3">
        <f>SUM(Table2[[#This Row],[Qualified Activities Professional Hours]:[Other Activities Professional Hours]])/Table2[[#This Row],[MDS Census]]</f>
        <v>0.25454194047158873</v>
      </c>
      <c r="S319" s="3">
        <v>3.2223333333333324</v>
      </c>
      <c r="T319" s="3">
        <v>4.5512222222222203</v>
      </c>
      <c r="U319" s="3">
        <v>0</v>
      </c>
      <c r="V319" s="3">
        <f>SUM(Table2[[#This Row],[Occupational Therapist Hours]:[OT Aide Hours]])/Table2[[#This Row],[MDS Census]]</f>
        <v>0.13521839969076146</v>
      </c>
      <c r="W319" s="3">
        <v>4.3406666666666656</v>
      </c>
      <c r="X319" s="3">
        <v>3.645777777777778</v>
      </c>
      <c r="Y319" s="3">
        <v>0</v>
      </c>
      <c r="Z319" s="3">
        <f>SUM(Table2[[#This Row],[Physical Therapist (PT) Hours]:[PT Aide Hours]])/Table2[[#This Row],[MDS Census]]</f>
        <v>0.13892153073057595</v>
      </c>
      <c r="AA319" s="3">
        <v>0</v>
      </c>
      <c r="AB319" s="3">
        <v>0</v>
      </c>
      <c r="AC319" s="3">
        <v>0</v>
      </c>
      <c r="AD319" s="3">
        <v>0</v>
      </c>
      <c r="AE319" s="3">
        <v>0</v>
      </c>
      <c r="AF319" s="3">
        <v>0</v>
      </c>
      <c r="AG319" s="3">
        <v>0</v>
      </c>
      <c r="AH319" s="1" t="s">
        <v>317</v>
      </c>
      <c r="AI319" s="17">
        <v>3</v>
      </c>
      <c r="AJ319" s="1"/>
    </row>
    <row r="320" spans="1:36" x14ac:dyDescent="0.2">
      <c r="A320" s="1" t="s">
        <v>681</v>
      </c>
      <c r="B320" s="1" t="s">
        <v>1012</v>
      </c>
      <c r="C320" s="1" t="s">
        <v>1393</v>
      </c>
      <c r="D320" s="1" t="s">
        <v>1723</v>
      </c>
      <c r="E320" s="3">
        <v>82.588888888888889</v>
      </c>
      <c r="F320" s="3">
        <v>5.6888888888888891</v>
      </c>
      <c r="G320" s="3">
        <v>0</v>
      </c>
      <c r="H320" s="3">
        <v>0</v>
      </c>
      <c r="I320" s="3">
        <v>1.0655555555555556</v>
      </c>
      <c r="J320" s="3">
        <v>0</v>
      </c>
      <c r="K320" s="3">
        <v>0</v>
      </c>
      <c r="L320" s="3">
        <v>4.5244444444444447</v>
      </c>
      <c r="M320" s="3">
        <v>6.1433333333333344</v>
      </c>
      <c r="N320" s="3">
        <v>0</v>
      </c>
      <c r="O320" s="3">
        <f>SUM(Table2[[#This Row],[Qualified Social Work Staff Hours]:[Other Social Work Staff Hours]])/Table2[[#This Row],[MDS Census]]</f>
        <v>7.4384501547154591E-2</v>
      </c>
      <c r="P320" s="3">
        <v>5.6888888888888891</v>
      </c>
      <c r="Q320" s="3">
        <v>5.2811111111111124</v>
      </c>
      <c r="R320" s="3">
        <f>SUM(Table2[[#This Row],[Qualified Activities Professional Hours]:[Other Activities Professional Hours]])/Table2[[#This Row],[MDS Census]]</f>
        <v>0.13282658415175572</v>
      </c>
      <c r="S320" s="3">
        <v>5.4564444444444433</v>
      </c>
      <c r="T320" s="3">
        <v>15.496222222222222</v>
      </c>
      <c r="U320" s="3">
        <v>0</v>
      </c>
      <c r="V320" s="3">
        <f>SUM(Table2[[#This Row],[Occupational Therapist Hours]:[OT Aide Hours]])/Table2[[#This Row],[MDS Census]]</f>
        <v>0.25369837212431051</v>
      </c>
      <c r="W320" s="3">
        <v>4.4181111111111111</v>
      </c>
      <c r="X320" s="3">
        <v>5.8755555555555592</v>
      </c>
      <c r="Y320" s="3">
        <v>0</v>
      </c>
      <c r="Z320" s="3">
        <f>SUM(Table2[[#This Row],[Physical Therapist (PT) Hours]:[PT Aide Hours]])/Table2[[#This Row],[MDS Census]]</f>
        <v>0.12463742768734028</v>
      </c>
      <c r="AA320" s="3">
        <v>0</v>
      </c>
      <c r="AB320" s="3">
        <v>0</v>
      </c>
      <c r="AC320" s="3">
        <v>0</v>
      </c>
      <c r="AD320" s="3">
        <v>0</v>
      </c>
      <c r="AE320" s="3">
        <v>0</v>
      </c>
      <c r="AF320" s="3">
        <v>0</v>
      </c>
      <c r="AG320" s="3">
        <v>0</v>
      </c>
      <c r="AH320" s="1" t="s">
        <v>318</v>
      </c>
      <c r="AI320" s="17">
        <v>3</v>
      </c>
      <c r="AJ320" s="1"/>
    </row>
    <row r="321" spans="1:36" x14ac:dyDescent="0.2">
      <c r="A321" s="1" t="s">
        <v>681</v>
      </c>
      <c r="B321" s="1" t="s">
        <v>1013</v>
      </c>
      <c r="C321" s="1" t="s">
        <v>1602</v>
      </c>
      <c r="D321" s="1" t="s">
        <v>1746</v>
      </c>
      <c r="E321" s="3">
        <v>86.75555555555556</v>
      </c>
      <c r="F321" s="3">
        <v>10.438888888888888</v>
      </c>
      <c r="G321" s="3">
        <v>0.5</v>
      </c>
      <c r="H321" s="3">
        <v>1.6888888888888889</v>
      </c>
      <c r="I321" s="3">
        <v>6.2055555555555557</v>
      </c>
      <c r="J321" s="3">
        <v>5.6</v>
      </c>
      <c r="K321" s="3">
        <v>0</v>
      </c>
      <c r="L321" s="3">
        <v>5.6</v>
      </c>
      <c r="M321" s="3">
        <v>0</v>
      </c>
      <c r="N321" s="3">
        <v>12.584444444444443</v>
      </c>
      <c r="O321" s="3">
        <f>SUM(Table2[[#This Row],[Qualified Social Work Staff Hours]:[Other Social Work Staff Hours]])/Table2[[#This Row],[MDS Census]]</f>
        <v>0.14505635245901638</v>
      </c>
      <c r="P321" s="3">
        <v>22.702222222222215</v>
      </c>
      <c r="Q321" s="3">
        <v>0</v>
      </c>
      <c r="R321" s="3">
        <f>SUM(Table2[[#This Row],[Qualified Activities Professional Hours]:[Other Activities Professional Hours]])/Table2[[#This Row],[MDS Census]]</f>
        <v>0.26168032786885237</v>
      </c>
      <c r="S321" s="3">
        <v>5.6583333333333332</v>
      </c>
      <c r="T321" s="3">
        <v>16.298888888888886</v>
      </c>
      <c r="U321" s="3">
        <v>0</v>
      </c>
      <c r="V321" s="3">
        <f>SUM(Table2[[#This Row],[Occupational Therapist Hours]:[OT Aide Hours]])/Table2[[#This Row],[MDS Census]]</f>
        <v>0.25309298155737703</v>
      </c>
      <c r="W321" s="3">
        <v>8.5522222222222215</v>
      </c>
      <c r="X321" s="3">
        <v>3.5344444444444441</v>
      </c>
      <c r="Y321" s="3">
        <v>0</v>
      </c>
      <c r="Z321" s="3">
        <f>SUM(Table2[[#This Row],[Physical Therapist (PT) Hours]:[PT Aide Hours]])/Table2[[#This Row],[MDS Census]]</f>
        <v>0.13931864754098358</v>
      </c>
      <c r="AA321" s="3">
        <v>0</v>
      </c>
      <c r="AB321" s="3">
        <v>0</v>
      </c>
      <c r="AC321" s="3">
        <v>0</v>
      </c>
      <c r="AD321" s="3">
        <v>0</v>
      </c>
      <c r="AE321" s="3">
        <v>0</v>
      </c>
      <c r="AF321" s="3">
        <v>24.433333333333334</v>
      </c>
      <c r="AG321" s="3">
        <v>0</v>
      </c>
      <c r="AH321" s="1" t="s">
        <v>319</v>
      </c>
      <c r="AI321" s="17">
        <v>3</v>
      </c>
      <c r="AJ321" s="1"/>
    </row>
    <row r="322" spans="1:36" x14ac:dyDescent="0.2">
      <c r="A322" s="1" t="s">
        <v>681</v>
      </c>
      <c r="B322" s="1" t="s">
        <v>697</v>
      </c>
      <c r="C322" s="1" t="s">
        <v>683</v>
      </c>
      <c r="D322" s="1" t="s">
        <v>1716</v>
      </c>
      <c r="E322" s="3">
        <v>106.67777777777778</v>
      </c>
      <c r="F322" s="3">
        <v>10.936666666666666</v>
      </c>
      <c r="G322" s="3">
        <v>0.44444444444444442</v>
      </c>
      <c r="H322" s="3">
        <v>0.51655555555555555</v>
      </c>
      <c r="I322" s="3">
        <v>0</v>
      </c>
      <c r="J322" s="3">
        <v>0</v>
      </c>
      <c r="K322" s="3">
        <v>0</v>
      </c>
      <c r="L322" s="3">
        <v>7.0866666666666687</v>
      </c>
      <c r="M322" s="3">
        <v>5.6888888888888891</v>
      </c>
      <c r="N322" s="3">
        <v>3.0055555555555555</v>
      </c>
      <c r="O322" s="3">
        <f>SUM(Table2[[#This Row],[Qualified Social Work Staff Hours]:[Other Social Work Staff Hours]])/Table2[[#This Row],[MDS Census]]</f>
        <v>8.1501926882616399E-2</v>
      </c>
      <c r="P322" s="3">
        <v>5.5111111111111111</v>
      </c>
      <c r="Q322" s="3">
        <v>8.7377777777777776</v>
      </c>
      <c r="R322" s="3">
        <f>SUM(Table2[[#This Row],[Qualified Activities Professional Hours]:[Other Activities Professional Hours]])/Table2[[#This Row],[MDS Census]]</f>
        <v>0.13356941985209875</v>
      </c>
      <c r="S322" s="3">
        <v>4.9781111111111116</v>
      </c>
      <c r="T322" s="3">
        <v>8.0617777777777793</v>
      </c>
      <c r="U322" s="3">
        <v>0</v>
      </c>
      <c r="V322" s="3">
        <f>SUM(Table2[[#This Row],[Occupational Therapist Hours]:[OT Aide Hours]])/Table2[[#This Row],[MDS Census]]</f>
        <v>0.12223622539318822</v>
      </c>
      <c r="W322" s="3">
        <v>5.1732222222222211</v>
      </c>
      <c r="X322" s="3">
        <v>10.631444444444444</v>
      </c>
      <c r="Y322" s="3">
        <v>0</v>
      </c>
      <c r="Z322" s="3">
        <f>SUM(Table2[[#This Row],[Physical Therapist (PT) Hours]:[PT Aide Hours]])/Table2[[#This Row],[MDS Census]]</f>
        <v>0.14815331736277471</v>
      </c>
      <c r="AA322" s="3">
        <v>0</v>
      </c>
      <c r="AB322" s="3">
        <v>0</v>
      </c>
      <c r="AC322" s="3">
        <v>0</v>
      </c>
      <c r="AD322" s="3">
        <v>0</v>
      </c>
      <c r="AE322" s="3">
        <v>0</v>
      </c>
      <c r="AF322" s="3">
        <v>0</v>
      </c>
      <c r="AG322" s="3">
        <v>0</v>
      </c>
      <c r="AH322" s="1" t="s">
        <v>320</v>
      </c>
      <c r="AI322" s="17">
        <v>3</v>
      </c>
      <c r="AJ322" s="1"/>
    </row>
    <row r="323" spans="1:36" x14ac:dyDescent="0.2">
      <c r="A323" s="1" t="s">
        <v>681</v>
      </c>
      <c r="B323" s="1" t="s">
        <v>1014</v>
      </c>
      <c r="C323" s="1" t="s">
        <v>1561</v>
      </c>
      <c r="D323" s="1" t="s">
        <v>1720</v>
      </c>
      <c r="E323" s="3">
        <v>48.988888888888887</v>
      </c>
      <c r="F323" s="3">
        <v>5.6</v>
      </c>
      <c r="G323" s="3">
        <v>0.34444444444444444</v>
      </c>
      <c r="H323" s="3">
        <v>0.4</v>
      </c>
      <c r="I323" s="3">
        <v>0.87777777777777777</v>
      </c>
      <c r="J323" s="3">
        <v>0</v>
      </c>
      <c r="K323" s="3">
        <v>0</v>
      </c>
      <c r="L323" s="3">
        <v>2.9172222222222217</v>
      </c>
      <c r="M323" s="3">
        <v>0</v>
      </c>
      <c r="N323" s="3">
        <v>2.0444444444444443</v>
      </c>
      <c r="O323" s="3">
        <f>SUM(Table2[[#This Row],[Qualified Social Work Staff Hours]:[Other Social Work Staff Hours]])/Table2[[#This Row],[MDS Census]]</f>
        <v>4.1732819233386252E-2</v>
      </c>
      <c r="P323" s="3">
        <v>4.697222222222222</v>
      </c>
      <c r="Q323" s="3">
        <v>1.586111111111111</v>
      </c>
      <c r="R323" s="3">
        <f>SUM(Table2[[#This Row],[Qualified Activities Professional Hours]:[Other Activities Professional Hours]])/Table2[[#This Row],[MDS Census]]</f>
        <v>0.1282603765026083</v>
      </c>
      <c r="S323" s="3">
        <v>5.1138888888888889</v>
      </c>
      <c r="T323" s="3">
        <v>1.9745555555555554</v>
      </c>
      <c r="U323" s="3">
        <v>0</v>
      </c>
      <c r="V323" s="3">
        <f>SUM(Table2[[#This Row],[Occupational Therapist Hours]:[OT Aide Hours]])/Table2[[#This Row],[MDS Census]]</f>
        <v>0.14469494216375597</v>
      </c>
      <c r="W323" s="3">
        <v>5.3966666666666665</v>
      </c>
      <c r="X323" s="3">
        <v>5.1542222222222236</v>
      </c>
      <c r="Y323" s="3">
        <v>0</v>
      </c>
      <c r="Z323" s="3">
        <f>SUM(Table2[[#This Row],[Physical Therapist (PT) Hours]:[PT Aide Hours]])/Table2[[#This Row],[MDS Census]]</f>
        <v>0.21537310047629851</v>
      </c>
      <c r="AA323" s="3">
        <v>0</v>
      </c>
      <c r="AB323" s="3">
        <v>0</v>
      </c>
      <c r="AC323" s="3">
        <v>0</v>
      </c>
      <c r="AD323" s="3">
        <v>0</v>
      </c>
      <c r="AE323" s="3">
        <v>0</v>
      </c>
      <c r="AF323" s="3">
        <v>0</v>
      </c>
      <c r="AG323" s="3">
        <v>0</v>
      </c>
      <c r="AH323" s="1" t="s">
        <v>321</v>
      </c>
      <c r="AI323" s="17">
        <v>3</v>
      </c>
      <c r="AJ323" s="1"/>
    </row>
    <row r="324" spans="1:36" x14ac:dyDescent="0.2">
      <c r="A324" s="1" t="s">
        <v>681</v>
      </c>
      <c r="B324" s="1" t="s">
        <v>1015</v>
      </c>
      <c r="C324" s="1" t="s">
        <v>1603</v>
      </c>
      <c r="D324" s="1" t="s">
        <v>1714</v>
      </c>
      <c r="E324" s="3">
        <v>46.766666666666666</v>
      </c>
      <c r="F324" s="3">
        <v>5.6888888888888891</v>
      </c>
      <c r="G324" s="3">
        <v>1.1666666666666667</v>
      </c>
      <c r="H324" s="3">
        <v>0.21111111111111111</v>
      </c>
      <c r="I324" s="3">
        <v>3.3055555555555554</v>
      </c>
      <c r="J324" s="3">
        <v>0</v>
      </c>
      <c r="K324" s="3">
        <v>0</v>
      </c>
      <c r="L324" s="3">
        <v>2.2777777777777777</v>
      </c>
      <c r="M324" s="3">
        <v>3.8222222222222224</v>
      </c>
      <c r="N324" s="3">
        <v>0</v>
      </c>
      <c r="O324" s="3">
        <f>SUM(Table2[[#This Row],[Qualified Social Work Staff Hours]:[Other Social Work Staff Hours]])/Table2[[#This Row],[MDS Census]]</f>
        <v>8.1729626989783796E-2</v>
      </c>
      <c r="P324" s="3">
        <v>5.4222222222222225</v>
      </c>
      <c r="Q324" s="3">
        <v>9.0194444444444439</v>
      </c>
      <c r="R324" s="3">
        <f>SUM(Table2[[#This Row],[Qualified Activities Professional Hours]:[Other Activities Professional Hours]])/Table2[[#This Row],[MDS Census]]</f>
        <v>0.30880256593014965</v>
      </c>
      <c r="S324" s="3">
        <v>6.9694444444444441</v>
      </c>
      <c r="T324" s="3">
        <v>3.0249999999999999</v>
      </c>
      <c r="U324" s="3">
        <v>0</v>
      </c>
      <c r="V324" s="3">
        <f>SUM(Table2[[#This Row],[Occupational Therapist Hours]:[OT Aide Hours]])/Table2[[#This Row],[MDS Census]]</f>
        <v>0.2137087194107864</v>
      </c>
      <c r="W324" s="3">
        <v>4.1305555555555555</v>
      </c>
      <c r="X324" s="3">
        <v>4.1861111111111109</v>
      </c>
      <c r="Y324" s="3">
        <v>0</v>
      </c>
      <c r="Z324" s="3">
        <f>SUM(Table2[[#This Row],[Physical Therapist (PT) Hours]:[PT Aide Hours]])/Table2[[#This Row],[MDS Census]]</f>
        <v>0.17783321454027085</v>
      </c>
      <c r="AA324" s="3">
        <v>0</v>
      </c>
      <c r="AB324" s="3">
        <v>0</v>
      </c>
      <c r="AC324" s="3">
        <v>0</v>
      </c>
      <c r="AD324" s="3">
        <v>0</v>
      </c>
      <c r="AE324" s="3">
        <v>0</v>
      </c>
      <c r="AF324" s="3">
        <v>0</v>
      </c>
      <c r="AG324" s="3">
        <v>0</v>
      </c>
      <c r="AH324" s="1" t="s">
        <v>322</v>
      </c>
      <c r="AI324" s="17">
        <v>3</v>
      </c>
      <c r="AJ324" s="1"/>
    </row>
    <row r="325" spans="1:36" x14ac:dyDescent="0.2">
      <c r="A325" s="1" t="s">
        <v>681</v>
      </c>
      <c r="B325" s="1" t="s">
        <v>1016</v>
      </c>
      <c r="C325" s="1" t="s">
        <v>1392</v>
      </c>
      <c r="D325" s="1" t="s">
        <v>1691</v>
      </c>
      <c r="E325" s="3">
        <v>214.57777777777778</v>
      </c>
      <c r="F325" s="3">
        <v>10.311111111111112</v>
      </c>
      <c r="G325" s="3">
        <v>0.55555555555555558</v>
      </c>
      <c r="H325" s="3">
        <v>0.97222222222222221</v>
      </c>
      <c r="I325" s="3">
        <v>11.377777777777778</v>
      </c>
      <c r="J325" s="3">
        <v>0</v>
      </c>
      <c r="K325" s="3">
        <v>0</v>
      </c>
      <c r="L325" s="3">
        <v>9.5513333333333321</v>
      </c>
      <c r="M325" s="3">
        <v>4.9777777777777779</v>
      </c>
      <c r="N325" s="3">
        <v>10.605888888888893</v>
      </c>
      <c r="O325" s="3">
        <f>SUM(Table2[[#This Row],[Qualified Social Work Staff Hours]:[Other Social Work Staff Hours]])/Table2[[#This Row],[MDS Census]]</f>
        <v>7.2624792874896454E-2</v>
      </c>
      <c r="P325" s="3">
        <v>5.5111111111111111</v>
      </c>
      <c r="Q325" s="3">
        <v>41.592222222222198</v>
      </c>
      <c r="R325" s="3">
        <f>SUM(Table2[[#This Row],[Qualified Activities Professional Hours]:[Other Activities Professional Hours]])/Table2[[#This Row],[MDS Census]]</f>
        <v>0.21951636288318133</v>
      </c>
      <c r="S325" s="3">
        <v>5.8871111111111114</v>
      </c>
      <c r="T325" s="3">
        <v>16.448555555555554</v>
      </c>
      <c r="U325" s="3">
        <v>0</v>
      </c>
      <c r="V325" s="3">
        <f>SUM(Table2[[#This Row],[Occupational Therapist Hours]:[OT Aide Hours]])/Table2[[#This Row],[MDS Census]]</f>
        <v>0.10409123860811929</v>
      </c>
      <c r="W325" s="3">
        <v>15.883222222222214</v>
      </c>
      <c r="X325" s="3">
        <v>24.053555555555558</v>
      </c>
      <c r="Y325" s="3">
        <v>0</v>
      </c>
      <c r="Z325" s="3">
        <f>SUM(Table2[[#This Row],[Physical Therapist (PT) Hours]:[PT Aide Hours]])/Table2[[#This Row],[MDS Census]]</f>
        <v>0.18611795774647882</v>
      </c>
      <c r="AA325" s="3">
        <v>0</v>
      </c>
      <c r="AB325" s="3">
        <v>0</v>
      </c>
      <c r="AC325" s="3">
        <v>0</v>
      </c>
      <c r="AD325" s="3">
        <v>0</v>
      </c>
      <c r="AE325" s="3">
        <v>0</v>
      </c>
      <c r="AF325" s="3">
        <v>0</v>
      </c>
      <c r="AG325" s="3">
        <v>0</v>
      </c>
      <c r="AH325" s="1" t="s">
        <v>323</v>
      </c>
      <c r="AI325" s="17">
        <v>3</v>
      </c>
      <c r="AJ325" s="1"/>
    </row>
    <row r="326" spans="1:36" x14ac:dyDescent="0.2">
      <c r="A326" s="1" t="s">
        <v>681</v>
      </c>
      <c r="B326" s="1" t="s">
        <v>1017</v>
      </c>
      <c r="C326" s="1" t="s">
        <v>1489</v>
      </c>
      <c r="D326" s="1" t="s">
        <v>1730</v>
      </c>
      <c r="E326" s="3">
        <v>39.277777777777779</v>
      </c>
      <c r="F326" s="3">
        <v>0</v>
      </c>
      <c r="G326" s="3">
        <v>0</v>
      </c>
      <c r="H326" s="3">
        <v>8.8888888888888892E-2</v>
      </c>
      <c r="I326" s="3">
        <v>0.77222222222222225</v>
      </c>
      <c r="J326" s="3">
        <v>0</v>
      </c>
      <c r="K326" s="3">
        <v>0</v>
      </c>
      <c r="L326" s="3">
        <v>5.322222222222222</v>
      </c>
      <c r="M326" s="3">
        <v>0</v>
      </c>
      <c r="N326" s="3">
        <v>4.7111111111111112</v>
      </c>
      <c r="O326" s="3">
        <f>SUM(Table2[[#This Row],[Qualified Social Work Staff Hours]:[Other Social Work Staff Hours]])/Table2[[#This Row],[MDS Census]]</f>
        <v>0.11994342291371994</v>
      </c>
      <c r="P326" s="3">
        <v>0</v>
      </c>
      <c r="Q326" s="3">
        <v>5.7611111111111111</v>
      </c>
      <c r="R326" s="3">
        <f>SUM(Table2[[#This Row],[Qualified Activities Professional Hours]:[Other Activities Professional Hours]])/Table2[[#This Row],[MDS Census]]</f>
        <v>0.14667609618104668</v>
      </c>
      <c r="S326" s="3">
        <v>1.6777777777777778</v>
      </c>
      <c r="T326" s="3">
        <v>4.1805555555555554</v>
      </c>
      <c r="U326" s="3">
        <v>0</v>
      </c>
      <c r="V326" s="3">
        <f>SUM(Table2[[#This Row],[Occupational Therapist Hours]:[OT Aide Hours]])/Table2[[#This Row],[MDS Census]]</f>
        <v>0.14915134370579916</v>
      </c>
      <c r="W326" s="3">
        <v>4.8277777777777775</v>
      </c>
      <c r="X326" s="3">
        <v>0</v>
      </c>
      <c r="Y326" s="3">
        <v>0</v>
      </c>
      <c r="Z326" s="3">
        <f>SUM(Table2[[#This Row],[Physical Therapist (PT) Hours]:[PT Aide Hours]])/Table2[[#This Row],[MDS Census]]</f>
        <v>0.1229137199434229</v>
      </c>
      <c r="AA326" s="3">
        <v>0</v>
      </c>
      <c r="AB326" s="3">
        <v>11.378888888888888</v>
      </c>
      <c r="AC326" s="3">
        <v>0</v>
      </c>
      <c r="AD326" s="3">
        <v>0</v>
      </c>
      <c r="AE326" s="3">
        <v>0</v>
      </c>
      <c r="AF326" s="3">
        <v>0</v>
      </c>
      <c r="AG326" s="3">
        <v>0</v>
      </c>
      <c r="AH326" s="1" t="s">
        <v>324</v>
      </c>
      <c r="AI326" s="17">
        <v>3</v>
      </c>
      <c r="AJ326" s="1"/>
    </row>
    <row r="327" spans="1:36" x14ac:dyDescent="0.2">
      <c r="A327" s="1" t="s">
        <v>681</v>
      </c>
      <c r="B327" s="1" t="s">
        <v>1018</v>
      </c>
      <c r="C327" s="1" t="s">
        <v>1513</v>
      </c>
      <c r="D327" s="1" t="s">
        <v>1730</v>
      </c>
      <c r="E327" s="3">
        <v>220.93333333333334</v>
      </c>
      <c r="F327" s="3">
        <v>10.933333333333334</v>
      </c>
      <c r="G327" s="3">
        <v>2.2222222222222223E-2</v>
      </c>
      <c r="H327" s="3">
        <v>0.93855555555555559</v>
      </c>
      <c r="I327" s="3">
        <v>7.7111111111111112</v>
      </c>
      <c r="J327" s="3">
        <v>0</v>
      </c>
      <c r="K327" s="3">
        <v>0</v>
      </c>
      <c r="L327" s="3">
        <v>5.2</v>
      </c>
      <c r="M327" s="3">
        <v>0</v>
      </c>
      <c r="N327" s="3">
        <v>14.752777777777778</v>
      </c>
      <c r="O327" s="3">
        <f>SUM(Table2[[#This Row],[Qualified Social Work Staff Hours]:[Other Social Work Staff Hours]])/Table2[[#This Row],[MDS Census]]</f>
        <v>6.6774793804063565E-2</v>
      </c>
      <c r="P327" s="3">
        <v>5.0055555555555555</v>
      </c>
      <c r="Q327" s="3">
        <v>24.06388888888889</v>
      </c>
      <c r="R327" s="3">
        <f>SUM(Table2[[#This Row],[Qualified Activities Professional Hours]:[Other Activities Professional Hours]])/Table2[[#This Row],[MDS Census]]</f>
        <v>0.13157563870448602</v>
      </c>
      <c r="S327" s="3">
        <v>14.319444444444445</v>
      </c>
      <c r="T327" s="3">
        <v>8.8861111111111111</v>
      </c>
      <c r="U327" s="3">
        <v>0</v>
      </c>
      <c r="V327" s="3">
        <f>SUM(Table2[[#This Row],[Occupational Therapist Hours]:[OT Aide Hours]])/Table2[[#This Row],[MDS Census]]</f>
        <v>0.10503419835043251</v>
      </c>
      <c r="W327" s="3">
        <v>7.9722222222222223</v>
      </c>
      <c r="X327" s="3">
        <v>13.536111111111111</v>
      </c>
      <c r="Y327" s="3">
        <v>0</v>
      </c>
      <c r="Z327" s="3">
        <f>SUM(Table2[[#This Row],[Physical Therapist (PT) Hours]:[PT Aide Hours]])/Table2[[#This Row],[MDS Census]]</f>
        <v>9.7352142426071209E-2</v>
      </c>
      <c r="AA327" s="3">
        <v>0</v>
      </c>
      <c r="AB327" s="3">
        <v>0</v>
      </c>
      <c r="AC327" s="3">
        <v>0</v>
      </c>
      <c r="AD327" s="3">
        <v>0</v>
      </c>
      <c r="AE327" s="3">
        <v>0</v>
      </c>
      <c r="AF327" s="3">
        <v>0</v>
      </c>
      <c r="AG327" s="3">
        <v>0</v>
      </c>
      <c r="AH327" s="1" t="s">
        <v>325</v>
      </c>
      <c r="AI327" s="17">
        <v>3</v>
      </c>
      <c r="AJ327" s="1"/>
    </row>
    <row r="328" spans="1:36" x14ac:dyDescent="0.2">
      <c r="A328" s="1" t="s">
        <v>681</v>
      </c>
      <c r="B328" s="1" t="s">
        <v>1019</v>
      </c>
      <c r="C328" s="1" t="s">
        <v>1604</v>
      </c>
      <c r="D328" s="1" t="s">
        <v>1689</v>
      </c>
      <c r="E328" s="3">
        <v>110.15555555555555</v>
      </c>
      <c r="F328" s="3">
        <v>13.066444444444445</v>
      </c>
      <c r="G328" s="3">
        <v>5.5209999999999999</v>
      </c>
      <c r="H328" s="3">
        <v>0</v>
      </c>
      <c r="I328" s="3">
        <v>3.6837777777777774</v>
      </c>
      <c r="J328" s="3">
        <v>0</v>
      </c>
      <c r="K328" s="3">
        <v>0</v>
      </c>
      <c r="L328" s="3">
        <v>2.9574444444444441</v>
      </c>
      <c r="M328" s="3">
        <v>15.596666666666668</v>
      </c>
      <c r="N328" s="3">
        <v>0</v>
      </c>
      <c r="O328" s="3">
        <f>SUM(Table2[[#This Row],[Qualified Social Work Staff Hours]:[Other Social Work Staff Hours]])/Table2[[#This Row],[MDS Census]]</f>
        <v>0.14158765382287675</v>
      </c>
      <c r="P328" s="3">
        <v>56.984888888888889</v>
      </c>
      <c r="Q328" s="3">
        <v>0.55444444444444441</v>
      </c>
      <c r="R328" s="3">
        <f>SUM(Table2[[#This Row],[Qualified Activities Professional Hours]:[Other Activities Professional Hours]])/Table2[[#This Row],[MDS Census]]</f>
        <v>0.52234617712326004</v>
      </c>
      <c r="S328" s="3">
        <v>4.998333333333334</v>
      </c>
      <c r="T328" s="3">
        <v>0</v>
      </c>
      <c r="U328" s="3">
        <v>0</v>
      </c>
      <c r="V328" s="3">
        <f>SUM(Table2[[#This Row],[Occupational Therapist Hours]:[OT Aide Hours]])/Table2[[#This Row],[MDS Census]]</f>
        <v>4.5375226951785363E-2</v>
      </c>
      <c r="W328" s="3">
        <v>4.4704444444444444</v>
      </c>
      <c r="X328" s="3">
        <v>2.4166666666666665</v>
      </c>
      <c r="Y328" s="3">
        <v>0</v>
      </c>
      <c r="Z328" s="3">
        <f>SUM(Table2[[#This Row],[Physical Therapist (PT) Hours]:[PT Aide Hours]])/Table2[[#This Row],[MDS Census]]</f>
        <v>6.2521686503933832E-2</v>
      </c>
      <c r="AA328" s="3">
        <v>0</v>
      </c>
      <c r="AB328" s="3">
        <v>0</v>
      </c>
      <c r="AC328" s="3">
        <v>0</v>
      </c>
      <c r="AD328" s="3">
        <v>0</v>
      </c>
      <c r="AE328" s="3">
        <v>0</v>
      </c>
      <c r="AF328" s="3">
        <v>0</v>
      </c>
      <c r="AG328" s="3">
        <v>15.120666666666668</v>
      </c>
      <c r="AH328" s="1" t="s">
        <v>326</v>
      </c>
      <c r="AI328" s="17">
        <v>3</v>
      </c>
      <c r="AJ328" s="1"/>
    </row>
    <row r="329" spans="1:36" x14ac:dyDescent="0.2">
      <c r="A329" s="1" t="s">
        <v>681</v>
      </c>
      <c r="B329" s="1" t="s">
        <v>1020</v>
      </c>
      <c r="C329" s="1" t="s">
        <v>1555</v>
      </c>
      <c r="D329" s="1" t="s">
        <v>1734</v>
      </c>
      <c r="E329" s="3">
        <v>87.388888888888886</v>
      </c>
      <c r="F329" s="3">
        <v>6.5111111111111111</v>
      </c>
      <c r="G329" s="3">
        <v>1.6</v>
      </c>
      <c r="H329" s="3">
        <v>0.57777777777777772</v>
      </c>
      <c r="I329" s="3">
        <v>7.2194444444444441</v>
      </c>
      <c r="J329" s="3">
        <v>0</v>
      </c>
      <c r="K329" s="3">
        <v>3.5111111111111111</v>
      </c>
      <c r="L329" s="3">
        <v>7.0526666666666671</v>
      </c>
      <c r="M329" s="3">
        <v>10.997222222222222</v>
      </c>
      <c r="N329" s="3">
        <v>0</v>
      </c>
      <c r="O329" s="3">
        <f>SUM(Table2[[#This Row],[Qualified Social Work Staff Hours]:[Other Social Work Staff Hours]])/Table2[[#This Row],[MDS Census]]</f>
        <v>0.1258423394787031</v>
      </c>
      <c r="P329" s="3">
        <v>0</v>
      </c>
      <c r="Q329" s="3">
        <v>16.341666666666665</v>
      </c>
      <c r="R329" s="3">
        <f>SUM(Table2[[#This Row],[Qualified Activities Professional Hours]:[Other Activities Professional Hours]])/Table2[[#This Row],[MDS Census]]</f>
        <v>0.18699936427209154</v>
      </c>
      <c r="S329" s="3">
        <v>6.2339999999999991</v>
      </c>
      <c r="T329" s="3">
        <v>6.907222222222221</v>
      </c>
      <c r="U329" s="3">
        <v>0</v>
      </c>
      <c r="V329" s="3">
        <f>SUM(Table2[[#This Row],[Occupational Therapist Hours]:[OT Aide Hours]])/Table2[[#This Row],[MDS Census]]</f>
        <v>0.15037635092180546</v>
      </c>
      <c r="W329" s="3">
        <v>4.4140000000000015</v>
      </c>
      <c r="X329" s="3">
        <v>8.152777777777775</v>
      </c>
      <c r="Y329" s="3">
        <v>0</v>
      </c>
      <c r="Z329" s="3">
        <f>SUM(Table2[[#This Row],[Physical Therapist (PT) Hours]:[PT Aide Hours]])/Table2[[#This Row],[MDS Census]]</f>
        <v>0.14380292434837888</v>
      </c>
      <c r="AA329" s="3">
        <v>0</v>
      </c>
      <c r="AB329" s="3">
        <v>0</v>
      </c>
      <c r="AC329" s="3">
        <v>0</v>
      </c>
      <c r="AD329" s="3">
        <v>0</v>
      </c>
      <c r="AE329" s="3">
        <v>0</v>
      </c>
      <c r="AF329" s="3">
        <v>0</v>
      </c>
      <c r="AG329" s="3">
        <v>0</v>
      </c>
      <c r="AH329" s="1" t="s">
        <v>327</v>
      </c>
      <c r="AI329" s="17">
        <v>3</v>
      </c>
      <c r="AJ329" s="1"/>
    </row>
    <row r="330" spans="1:36" x14ac:dyDescent="0.2">
      <c r="A330" s="1" t="s">
        <v>681</v>
      </c>
      <c r="B330" s="1" t="s">
        <v>1021</v>
      </c>
      <c r="C330" s="1" t="s">
        <v>1370</v>
      </c>
      <c r="D330" s="1" t="s">
        <v>1703</v>
      </c>
      <c r="E330" s="3">
        <v>130.92222222222222</v>
      </c>
      <c r="F330" s="3">
        <v>4.4444444444444446</v>
      </c>
      <c r="G330" s="3">
        <v>0.31411111111111112</v>
      </c>
      <c r="H330" s="3">
        <v>1.3083333333333333</v>
      </c>
      <c r="I330" s="3">
        <v>5.4222222222222225</v>
      </c>
      <c r="J330" s="3">
        <v>0</v>
      </c>
      <c r="K330" s="3">
        <v>0</v>
      </c>
      <c r="L330" s="3">
        <v>4.5764444444444434</v>
      </c>
      <c r="M330" s="3">
        <v>16.046888888888894</v>
      </c>
      <c r="N330" s="3">
        <v>0</v>
      </c>
      <c r="O330" s="3">
        <f>SUM(Table2[[#This Row],[Qualified Social Work Staff Hours]:[Other Social Work Staff Hours]])/Table2[[#This Row],[MDS Census]]</f>
        <v>0.122568106594246</v>
      </c>
      <c r="P330" s="3">
        <v>4.1193333333333326</v>
      </c>
      <c r="Q330" s="3">
        <v>23.803222222222221</v>
      </c>
      <c r="R330" s="3">
        <f>SUM(Table2[[#This Row],[Qualified Activities Professional Hours]:[Other Activities Professional Hours]])/Table2[[#This Row],[MDS Census]]</f>
        <v>0.21327590596622253</v>
      </c>
      <c r="S330" s="3">
        <v>9.7472222222222218</v>
      </c>
      <c r="T330" s="3">
        <v>15.190222222222221</v>
      </c>
      <c r="U330" s="3">
        <v>0</v>
      </c>
      <c r="V330" s="3">
        <f>SUM(Table2[[#This Row],[Occupational Therapist Hours]:[OT Aide Hours]])/Table2[[#This Row],[MDS Census]]</f>
        <v>0.19047526096919293</v>
      </c>
      <c r="W330" s="3">
        <v>10.417333333333334</v>
      </c>
      <c r="X330" s="3">
        <v>12.763111111111112</v>
      </c>
      <c r="Y330" s="3">
        <v>0</v>
      </c>
      <c r="Z330" s="3">
        <f>SUM(Table2[[#This Row],[Physical Therapist (PT) Hours]:[PT Aide Hours]])/Table2[[#This Row],[MDS Census]]</f>
        <v>0.17705507935160827</v>
      </c>
      <c r="AA330" s="3">
        <v>0</v>
      </c>
      <c r="AB330" s="3">
        <v>0</v>
      </c>
      <c r="AC330" s="3">
        <v>0</v>
      </c>
      <c r="AD330" s="3">
        <v>0</v>
      </c>
      <c r="AE330" s="3">
        <v>0</v>
      </c>
      <c r="AF330" s="3">
        <v>0</v>
      </c>
      <c r="AG330" s="3">
        <v>6.6151111111111085</v>
      </c>
      <c r="AH330" s="1" t="s">
        <v>328</v>
      </c>
      <c r="AI330" s="17">
        <v>3</v>
      </c>
      <c r="AJ330" s="1"/>
    </row>
    <row r="331" spans="1:36" x14ac:dyDescent="0.2">
      <c r="A331" s="1" t="s">
        <v>681</v>
      </c>
      <c r="B331" s="1" t="s">
        <v>1022</v>
      </c>
      <c r="C331" s="1" t="s">
        <v>1395</v>
      </c>
      <c r="D331" s="1" t="s">
        <v>1730</v>
      </c>
      <c r="E331" s="3">
        <v>77.144444444444446</v>
      </c>
      <c r="F331" s="3">
        <v>5.333333333333333</v>
      </c>
      <c r="G331" s="3">
        <v>0.28888888888888886</v>
      </c>
      <c r="H331" s="3">
        <v>0.43333333333333335</v>
      </c>
      <c r="I331" s="3">
        <v>5.166666666666667</v>
      </c>
      <c r="J331" s="3">
        <v>0</v>
      </c>
      <c r="K331" s="3">
        <v>0</v>
      </c>
      <c r="L331" s="3">
        <v>8.3854444444444418</v>
      </c>
      <c r="M331" s="3">
        <v>10.5</v>
      </c>
      <c r="N331" s="3">
        <v>0</v>
      </c>
      <c r="O331" s="3">
        <f>SUM(Table2[[#This Row],[Qualified Social Work Staff Hours]:[Other Social Work Staff Hours]])/Table2[[#This Row],[MDS Census]]</f>
        <v>0.13610831052858993</v>
      </c>
      <c r="P331" s="3">
        <v>5.083333333333333</v>
      </c>
      <c r="Q331" s="3">
        <v>19.494444444444444</v>
      </c>
      <c r="R331" s="3">
        <f>SUM(Table2[[#This Row],[Qualified Activities Professional Hours]:[Other Activities Professional Hours]])/Table2[[#This Row],[MDS Census]]</f>
        <v>0.31859426760766235</v>
      </c>
      <c r="S331" s="3">
        <v>15.835111111111113</v>
      </c>
      <c r="T331" s="3">
        <v>0</v>
      </c>
      <c r="U331" s="3">
        <v>0</v>
      </c>
      <c r="V331" s="3">
        <f>SUM(Table2[[#This Row],[Occupational Therapist Hours]:[OT Aide Hours]])/Table2[[#This Row],[MDS Census]]</f>
        <v>0.20526573527293679</v>
      </c>
      <c r="W331" s="3">
        <v>12.59655555555555</v>
      </c>
      <c r="X331" s="3">
        <v>4.8269999999999991</v>
      </c>
      <c r="Y331" s="3">
        <v>0</v>
      </c>
      <c r="Z331" s="3">
        <f>SUM(Table2[[#This Row],[Physical Therapist (PT) Hours]:[PT Aide Hours]])/Table2[[#This Row],[MDS Census]]</f>
        <v>0.22585625810168505</v>
      </c>
      <c r="AA331" s="3">
        <v>0</v>
      </c>
      <c r="AB331" s="3">
        <v>0</v>
      </c>
      <c r="AC331" s="3">
        <v>0</v>
      </c>
      <c r="AD331" s="3">
        <v>0</v>
      </c>
      <c r="AE331" s="3">
        <v>0</v>
      </c>
      <c r="AF331" s="3">
        <v>0</v>
      </c>
      <c r="AG331" s="3">
        <v>0</v>
      </c>
      <c r="AH331" s="1" t="s">
        <v>329</v>
      </c>
      <c r="AI331" s="17">
        <v>3</v>
      </c>
      <c r="AJ331" s="1"/>
    </row>
    <row r="332" spans="1:36" x14ac:dyDescent="0.2">
      <c r="A332" s="1" t="s">
        <v>681</v>
      </c>
      <c r="B332" s="1" t="s">
        <v>1023</v>
      </c>
      <c r="C332" s="1" t="s">
        <v>1444</v>
      </c>
      <c r="D332" s="1" t="s">
        <v>1698</v>
      </c>
      <c r="E332" s="3">
        <v>99.044444444444451</v>
      </c>
      <c r="F332" s="3">
        <v>5.6888888888888891</v>
      </c>
      <c r="G332" s="3">
        <v>0.15555555555555556</v>
      </c>
      <c r="H332" s="3">
        <v>0.6</v>
      </c>
      <c r="I332" s="3">
        <v>4.2944444444444443</v>
      </c>
      <c r="J332" s="3">
        <v>0</v>
      </c>
      <c r="K332" s="3">
        <v>0.88888888888888884</v>
      </c>
      <c r="L332" s="3">
        <v>7.2242222222222203</v>
      </c>
      <c r="M332" s="3">
        <v>10.57088888888889</v>
      </c>
      <c r="N332" s="3">
        <v>0</v>
      </c>
      <c r="O332" s="3">
        <f>SUM(Table2[[#This Row],[Qualified Social Work Staff Hours]:[Other Social Work Staff Hours]])/Table2[[#This Row],[MDS Census]]</f>
        <v>0.10672874130581109</v>
      </c>
      <c r="P332" s="3">
        <v>0</v>
      </c>
      <c r="Q332" s="3">
        <v>12.46111111111111</v>
      </c>
      <c r="R332" s="3">
        <f>SUM(Table2[[#This Row],[Qualified Activities Professional Hours]:[Other Activities Professional Hours]])/Table2[[#This Row],[MDS Census]]</f>
        <v>0.12581332735023557</v>
      </c>
      <c r="S332" s="3">
        <v>7.1888888888888873</v>
      </c>
      <c r="T332" s="3">
        <v>6.2635555555555547</v>
      </c>
      <c r="U332" s="3">
        <v>0</v>
      </c>
      <c r="V332" s="3">
        <f>SUM(Table2[[#This Row],[Occupational Therapist Hours]:[OT Aide Hours]])/Table2[[#This Row],[MDS Census]]</f>
        <v>0.13582230199685885</v>
      </c>
      <c r="W332" s="3">
        <v>3.8554444444444447</v>
      </c>
      <c r="X332" s="3">
        <v>8.2082222222222221</v>
      </c>
      <c r="Y332" s="3">
        <v>0</v>
      </c>
      <c r="Z332" s="3">
        <f>SUM(Table2[[#This Row],[Physical Therapist (PT) Hours]:[PT Aide Hours]])/Table2[[#This Row],[MDS Census]]</f>
        <v>0.12180053847879739</v>
      </c>
      <c r="AA332" s="3">
        <v>0</v>
      </c>
      <c r="AB332" s="3">
        <v>0</v>
      </c>
      <c r="AC332" s="3">
        <v>0</v>
      </c>
      <c r="AD332" s="3">
        <v>0</v>
      </c>
      <c r="AE332" s="3">
        <v>0</v>
      </c>
      <c r="AF332" s="3">
        <v>0</v>
      </c>
      <c r="AG332" s="3">
        <v>0</v>
      </c>
      <c r="AH332" s="1" t="s">
        <v>330</v>
      </c>
      <c r="AI332" s="17">
        <v>3</v>
      </c>
      <c r="AJ332" s="1"/>
    </row>
    <row r="333" spans="1:36" x14ac:dyDescent="0.2">
      <c r="A333" s="1" t="s">
        <v>681</v>
      </c>
      <c r="B333" s="1" t="s">
        <v>1024</v>
      </c>
      <c r="C333" s="1" t="s">
        <v>1605</v>
      </c>
      <c r="D333" s="1" t="s">
        <v>1723</v>
      </c>
      <c r="E333" s="3">
        <v>82.833333333333329</v>
      </c>
      <c r="F333" s="3">
        <v>5.927777777777778</v>
      </c>
      <c r="G333" s="3">
        <v>0.14444444444444443</v>
      </c>
      <c r="H333" s="3">
        <v>0.53333333333333333</v>
      </c>
      <c r="I333" s="3">
        <v>2.0611111111111109</v>
      </c>
      <c r="J333" s="3">
        <v>0</v>
      </c>
      <c r="K333" s="3">
        <v>0</v>
      </c>
      <c r="L333" s="3">
        <v>5.0035555555555549</v>
      </c>
      <c r="M333" s="3">
        <v>0</v>
      </c>
      <c r="N333" s="3">
        <v>0</v>
      </c>
      <c r="O333" s="3">
        <f>SUM(Table2[[#This Row],[Qualified Social Work Staff Hours]:[Other Social Work Staff Hours]])/Table2[[#This Row],[MDS Census]]</f>
        <v>0</v>
      </c>
      <c r="P333" s="3">
        <v>0</v>
      </c>
      <c r="Q333" s="3">
        <v>0</v>
      </c>
      <c r="R333" s="3">
        <f>SUM(Table2[[#This Row],[Qualified Activities Professional Hours]:[Other Activities Professional Hours]])/Table2[[#This Row],[MDS Census]]</f>
        <v>0</v>
      </c>
      <c r="S333" s="3">
        <v>5.2716666666666674</v>
      </c>
      <c r="T333" s="3">
        <v>16.195888888888891</v>
      </c>
      <c r="U333" s="3">
        <v>0</v>
      </c>
      <c r="V333" s="3">
        <f>SUM(Table2[[#This Row],[Occupational Therapist Hours]:[OT Aide Hours]])/Table2[[#This Row],[MDS Census]]</f>
        <v>0.25916566063044943</v>
      </c>
      <c r="W333" s="3">
        <v>11.699222222222218</v>
      </c>
      <c r="X333" s="3">
        <v>11.671777777777775</v>
      </c>
      <c r="Y333" s="3">
        <v>0</v>
      </c>
      <c r="Z333" s="3">
        <f>SUM(Table2[[#This Row],[Physical Therapist (PT) Hours]:[PT Aide Hours]])/Table2[[#This Row],[MDS Census]]</f>
        <v>0.28214486921529169</v>
      </c>
      <c r="AA333" s="3">
        <v>0</v>
      </c>
      <c r="AB333" s="3">
        <v>0</v>
      </c>
      <c r="AC333" s="3">
        <v>0</v>
      </c>
      <c r="AD333" s="3">
        <v>0</v>
      </c>
      <c r="AE333" s="3">
        <v>0</v>
      </c>
      <c r="AF333" s="3">
        <v>0</v>
      </c>
      <c r="AG333" s="3">
        <v>0</v>
      </c>
      <c r="AH333" s="1" t="s">
        <v>331</v>
      </c>
      <c r="AI333" s="17">
        <v>3</v>
      </c>
      <c r="AJ333" s="1"/>
    </row>
    <row r="334" spans="1:36" x14ac:dyDescent="0.2">
      <c r="A334" s="1" t="s">
        <v>681</v>
      </c>
      <c r="B334" s="1" t="s">
        <v>1025</v>
      </c>
      <c r="C334" s="1" t="s">
        <v>1534</v>
      </c>
      <c r="D334" s="1" t="s">
        <v>1714</v>
      </c>
      <c r="E334" s="3">
        <v>34.777777777777779</v>
      </c>
      <c r="F334" s="3">
        <v>5.4222222222222225</v>
      </c>
      <c r="G334" s="3">
        <v>6.6666666666666666E-2</v>
      </c>
      <c r="H334" s="3">
        <v>6.6666666666666666E-2</v>
      </c>
      <c r="I334" s="3">
        <v>0</v>
      </c>
      <c r="J334" s="3">
        <v>0</v>
      </c>
      <c r="K334" s="3">
        <v>0.57777777777777772</v>
      </c>
      <c r="L334" s="3">
        <v>0.21944444444444444</v>
      </c>
      <c r="M334" s="3">
        <v>0</v>
      </c>
      <c r="N334" s="3">
        <v>0</v>
      </c>
      <c r="O334" s="3">
        <f>SUM(Table2[[#This Row],[Qualified Social Work Staff Hours]:[Other Social Work Staff Hours]])/Table2[[#This Row],[MDS Census]]</f>
        <v>0</v>
      </c>
      <c r="P334" s="3">
        <v>4.9722222222222223</v>
      </c>
      <c r="Q334" s="3">
        <v>7.8138888888888891</v>
      </c>
      <c r="R334" s="3">
        <f>SUM(Table2[[#This Row],[Qualified Activities Professional Hours]:[Other Activities Professional Hours]])/Table2[[#This Row],[MDS Census]]</f>
        <v>0.36765175718849841</v>
      </c>
      <c r="S334" s="3">
        <v>8.9749999999999996</v>
      </c>
      <c r="T334" s="3">
        <v>0</v>
      </c>
      <c r="U334" s="3">
        <v>0</v>
      </c>
      <c r="V334" s="3">
        <f>SUM(Table2[[#This Row],[Occupational Therapist Hours]:[OT Aide Hours]])/Table2[[#This Row],[MDS Census]]</f>
        <v>0.25806709265175715</v>
      </c>
      <c r="W334" s="3">
        <v>1.4388888888888889</v>
      </c>
      <c r="X334" s="3">
        <v>4.9027777777777777</v>
      </c>
      <c r="Y334" s="3">
        <v>6.3888888888888884E-2</v>
      </c>
      <c r="Z334" s="3">
        <f>SUM(Table2[[#This Row],[Physical Therapist (PT) Hours]:[PT Aide Hours]])/Table2[[#This Row],[MDS Census]]</f>
        <v>0.18418530351437701</v>
      </c>
      <c r="AA334" s="3">
        <v>0</v>
      </c>
      <c r="AB334" s="3">
        <v>0</v>
      </c>
      <c r="AC334" s="3">
        <v>0</v>
      </c>
      <c r="AD334" s="3">
        <v>0</v>
      </c>
      <c r="AE334" s="3">
        <v>0</v>
      </c>
      <c r="AF334" s="3">
        <v>0</v>
      </c>
      <c r="AG334" s="3">
        <v>0.57777777777777772</v>
      </c>
      <c r="AH334" s="1" t="s">
        <v>332</v>
      </c>
      <c r="AI334" s="17">
        <v>3</v>
      </c>
      <c r="AJ334" s="1"/>
    </row>
    <row r="335" spans="1:36" x14ac:dyDescent="0.2">
      <c r="A335" s="1" t="s">
        <v>681</v>
      </c>
      <c r="B335" s="1" t="s">
        <v>1026</v>
      </c>
      <c r="C335" s="1" t="s">
        <v>1465</v>
      </c>
      <c r="D335" s="1" t="s">
        <v>1722</v>
      </c>
      <c r="E335" s="3">
        <v>52.766666666666666</v>
      </c>
      <c r="F335" s="3">
        <v>0</v>
      </c>
      <c r="G335" s="3">
        <v>0</v>
      </c>
      <c r="H335" s="3">
        <v>0.32844444444444443</v>
      </c>
      <c r="I335" s="3">
        <v>0</v>
      </c>
      <c r="J335" s="3">
        <v>0</v>
      </c>
      <c r="K335" s="3">
        <v>0</v>
      </c>
      <c r="L335" s="3">
        <v>8.5185555555555545</v>
      </c>
      <c r="M335" s="3">
        <v>0</v>
      </c>
      <c r="N335" s="3">
        <v>0</v>
      </c>
      <c r="O335" s="3">
        <f>SUM(Table2[[#This Row],[Qualified Social Work Staff Hours]:[Other Social Work Staff Hours]])/Table2[[#This Row],[MDS Census]]</f>
        <v>0</v>
      </c>
      <c r="P335" s="3">
        <v>0</v>
      </c>
      <c r="Q335" s="3">
        <v>0</v>
      </c>
      <c r="R335" s="3">
        <f>SUM(Table2[[#This Row],[Qualified Activities Professional Hours]:[Other Activities Professional Hours]])/Table2[[#This Row],[MDS Census]]</f>
        <v>0</v>
      </c>
      <c r="S335" s="3">
        <v>5.8216666666666663</v>
      </c>
      <c r="T335" s="3">
        <v>16.074000000000002</v>
      </c>
      <c r="U335" s="3">
        <v>0</v>
      </c>
      <c r="V335" s="3">
        <f>SUM(Table2[[#This Row],[Occupational Therapist Hours]:[OT Aide Hours]])/Table2[[#This Row],[MDS Census]]</f>
        <v>0.41495262160454832</v>
      </c>
      <c r="W335" s="3">
        <v>9.8688888888888879</v>
      </c>
      <c r="X335" s="3">
        <v>6.0889999999999995</v>
      </c>
      <c r="Y335" s="3">
        <v>0</v>
      </c>
      <c r="Z335" s="3">
        <f>SUM(Table2[[#This Row],[Physical Therapist (PT) Hours]:[PT Aide Hours]])/Table2[[#This Row],[MDS Census]]</f>
        <v>0.30242366814066118</v>
      </c>
      <c r="AA335" s="3">
        <v>0</v>
      </c>
      <c r="AB335" s="3">
        <v>0</v>
      </c>
      <c r="AC335" s="3">
        <v>0.14722222222222223</v>
      </c>
      <c r="AD335" s="3">
        <v>0</v>
      </c>
      <c r="AE335" s="3">
        <v>0</v>
      </c>
      <c r="AF335" s="3">
        <v>0</v>
      </c>
      <c r="AG335" s="3">
        <v>0</v>
      </c>
      <c r="AH335" s="1" t="s">
        <v>333</v>
      </c>
      <c r="AI335" s="17">
        <v>3</v>
      </c>
      <c r="AJ335" s="1"/>
    </row>
    <row r="336" spans="1:36" x14ac:dyDescent="0.2">
      <c r="A336" s="1" t="s">
        <v>681</v>
      </c>
      <c r="B336" s="1" t="s">
        <v>1027</v>
      </c>
      <c r="C336" s="1" t="s">
        <v>1433</v>
      </c>
      <c r="D336" s="1" t="s">
        <v>1748</v>
      </c>
      <c r="E336" s="3">
        <v>56.255555555555553</v>
      </c>
      <c r="F336" s="3">
        <v>5.9555555555555557</v>
      </c>
      <c r="G336" s="3">
        <v>0.29166666666666669</v>
      </c>
      <c r="H336" s="3">
        <v>0.50555555555555554</v>
      </c>
      <c r="I336" s="3">
        <v>5.4333333333333336</v>
      </c>
      <c r="J336" s="3">
        <v>0</v>
      </c>
      <c r="K336" s="3">
        <v>0</v>
      </c>
      <c r="L336" s="3">
        <v>5.5592222222222176</v>
      </c>
      <c r="M336" s="3">
        <v>5.6</v>
      </c>
      <c r="N336" s="3">
        <v>0</v>
      </c>
      <c r="O336" s="3">
        <f>SUM(Table2[[#This Row],[Qualified Social Work Staff Hours]:[Other Social Work Staff Hours]])/Table2[[#This Row],[MDS Census]]</f>
        <v>9.9545723879123055E-2</v>
      </c>
      <c r="P336" s="3">
        <v>5</v>
      </c>
      <c r="Q336" s="3">
        <v>4.9055555555555559</v>
      </c>
      <c r="R336" s="3">
        <f>SUM(Table2[[#This Row],[Qualified Activities Professional Hours]:[Other Activities Professional Hours]])/Table2[[#This Row],[MDS Census]]</f>
        <v>0.17608137467904406</v>
      </c>
      <c r="S336" s="3">
        <v>4.9805555555555552</v>
      </c>
      <c r="T336" s="3">
        <v>8.35</v>
      </c>
      <c r="U336" s="3">
        <v>0</v>
      </c>
      <c r="V336" s="3">
        <f>SUM(Table2[[#This Row],[Occupational Therapist Hours]:[OT Aide Hours]])/Table2[[#This Row],[MDS Census]]</f>
        <v>0.23696425044440056</v>
      </c>
      <c r="W336" s="3">
        <v>2.8168888888888888</v>
      </c>
      <c r="X336" s="3">
        <v>8.1443333333333339</v>
      </c>
      <c r="Y336" s="3">
        <v>0</v>
      </c>
      <c r="Z336" s="3">
        <f>SUM(Table2[[#This Row],[Physical Therapist (PT) Hours]:[PT Aide Hours]])/Table2[[#This Row],[MDS Census]]</f>
        <v>0.19484692869840017</v>
      </c>
      <c r="AA336" s="3">
        <v>0</v>
      </c>
      <c r="AB336" s="3">
        <v>0</v>
      </c>
      <c r="AC336" s="3">
        <v>0</v>
      </c>
      <c r="AD336" s="3">
        <v>0</v>
      </c>
      <c r="AE336" s="3">
        <v>0</v>
      </c>
      <c r="AF336" s="3">
        <v>0</v>
      </c>
      <c r="AG336" s="3">
        <v>0</v>
      </c>
      <c r="AH336" s="1" t="s">
        <v>334</v>
      </c>
      <c r="AI336" s="17">
        <v>3</v>
      </c>
      <c r="AJ336" s="1"/>
    </row>
    <row r="337" spans="1:36" x14ac:dyDescent="0.2">
      <c r="A337" s="1" t="s">
        <v>681</v>
      </c>
      <c r="B337" s="1" t="s">
        <v>1028</v>
      </c>
      <c r="C337" s="1" t="s">
        <v>1451</v>
      </c>
      <c r="D337" s="1" t="s">
        <v>1707</v>
      </c>
      <c r="E337" s="3">
        <v>72.900000000000006</v>
      </c>
      <c r="F337" s="3">
        <v>7.2888888888888888</v>
      </c>
      <c r="G337" s="3">
        <v>0.22222222222222221</v>
      </c>
      <c r="H337" s="3">
        <v>0.35555555555555557</v>
      </c>
      <c r="I337" s="3">
        <v>2.4888888888888889</v>
      </c>
      <c r="J337" s="3">
        <v>0</v>
      </c>
      <c r="K337" s="3">
        <v>3.6222222222222222</v>
      </c>
      <c r="L337" s="3">
        <v>5.347777777777778</v>
      </c>
      <c r="M337" s="3">
        <v>5.4249999999999998</v>
      </c>
      <c r="N337" s="3">
        <v>5.4888888888888889</v>
      </c>
      <c r="O337" s="3">
        <f>SUM(Table2[[#This Row],[Qualified Social Work Staff Hours]:[Other Social Work Staff Hours]])/Table2[[#This Row],[MDS Census]]</f>
        <v>0.14971040999847582</v>
      </c>
      <c r="P337" s="3">
        <v>0</v>
      </c>
      <c r="Q337" s="3">
        <v>27.577777777777779</v>
      </c>
      <c r="R337" s="3">
        <f>SUM(Table2[[#This Row],[Qualified Activities Professional Hours]:[Other Activities Professional Hours]])/Table2[[#This Row],[MDS Census]]</f>
        <v>0.37829599146471571</v>
      </c>
      <c r="S337" s="3">
        <v>5.1744444444444442</v>
      </c>
      <c r="T337" s="3">
        <v>6.516222222222221</v>
      </c>
      <c r="U337" s="3">
        <v>0</v>
      </c>
      <c r="V337" s="3">
        <f>SUM(Table2[[#This Row],[Occupational Therapist Hours]:[OT Aide Hours]])/Table2[[#This Row],[MDS Census]]</f>
        <v>0.16036579789666205</v>
      </c>
      <c r="W337" s="3">
        <v>5.423333333333332</v>
      </c>
      <c r="X337" s="3">
        <v>12.068444444444445</v>
      </c>
      <c r="Y337" s="3">
        <v>0</v>
      </c>
      <c r="Z337" s="3">
        <f>SUM(Table2[[#This Row],[Physical Therapist (PT) Hours]:[PT Aide Hours]])/Table2[[#This Row],[MDS Census]]</f>
        <v>0.23994208199969513</v>
      </c>
      <c r="AA337" s="3">
        <v>0</v>
      </c>
      <c r="AB337" s="3">
        <v>0</v>
      </c>
      <c r="AC337" s="3">
        <v>0</v>
      </c>
      <c r="AD337" s="3">
        <v>0</v>
      </c>
      <c r="AE337" s="3">
        <v>0</v>
      </c>
      <c r="AF337" s="3">
        <v>0</v>
      </c>
      <c r="AG337" s="3">
        <v>0</v>
      </c>
      <c r="AH337" s="1" t="s">
        <v>335</v>
      </c>
      <c r="AI337" s="17">
        <v>3</v>
      </c>
      <c r="AJ337" s="1"/>
    </row>
    <row r="338" spans="1:36" x14ac:dyDescent="0.2">
      <c r="A338" s="1" t="s">
        <v>681</v>
      </c>
      <c r="B338" s="1" t="s">
        <v>1029</v>
      </c>
      <c r="C338" s="1" t="s">
        <v>1591</v>
      </c>
      <c r="D338" s="1" t="s">
        <v>1750</v>
      </c>
      <c r="E338" s="3">
        <v>65.311111111111117</v>
      </c>
      <c r="F338" s="3">
        <v>5.5111111111111111</v>
      </c>
      <c r="G338" s="3">
        <v>1.0472222222222223</v>
      </c>
      <c r="H338" s="3">
        <v>0.46222222222222215</v>
      </c>
      <c r="I338" s="3">
        <v>0</v>
      </c>
      <c r="J338" s="3">
        <v>0</v>
      </c>
      <c r="K338" s="3">
        <v>0</v>
      </c>
      <c r="L338" s="3">
        <v>4.274111111111111</v>
      </c>
      <c r="M338" s="3">
        <v>5.4666666666666668</v>
      </c>
      <c r="N338" s="3">
        <v>5.6</v>
      </c>
      <c r="O338" s="3">
        <f>SUM(Table2[[#This Row],[Qualified Social Work Staff Hours]:[Other Social Work Staff Hours]])/Table2[[#This Row],[MDS Census]]</f>
        <v>0.16944538958829533</v>
      </c>
      <c r="P338" s="3">
        <v>5.4</v>
      </c>
      <c r="Q338" s="3">
        <v>0</v>
      </c>
      <c r="R338" s="3">
        <f>SUM(Table2[[#This Row],[Qualified Activities Professional Hours]:[Other Activities Professional Hours]])/Table2[[#This Row],[MDS Census]]</f>
        <v>8.2681184076216399E-2</v>
      </c>
      <c r="S338" s="3">
        <v>4.2111111111111112</v>
      </c>
      <c r="T338" s="3">
        <v>6.8036666666666656</v>
      </c>
      <c r="U338" s="3">
        <v>0</v>
      </c>
      <c r="V338" s="3">
        <f>SUM(Table2[[#This Row],[Occupational Therapist Hours]:[OT Aide Hours]])/Table2[[#This Row],[MDS Census]]</f>
        <v>0.16865090166723373</v>
      </c>
      <c r="W338" s="3">
        <v>4.7647777777777778</v>
      </c>
      <c r="X338" s="3">
        <v>6.4933333333333332</v>
      </c>
      <c r="Y338" s="3">
        <v>0</v>
      </c>
      <c r="Z338" s="3">
        <f>SUM(Table2[[#This Row],[Physical Therapist (PT) Hours]:[PT Aide Hours]])/Table2[[#This Row],[MDS Census]]</f>
        <v>0.1723766587274583</v>
      </c>
      <c r="AA338" s="3">
        <v>0</v>
      </c>
      <c r="AB338" s="3">
        <v>0</v>
      </c>
      <c r="AC338" s="3">
        <v>0</v>
      </c>
      <c r="AD338" s="3">
        <v>0</v>
      </c>
      <c r="AE338" s="3">
        <v>0</v>
      </c>
      <c r="AF338" s="3">
        <v>0</v>
      </c>
      <c r="AG338" s="3">
        <v>0</v>
      </c>
      <c r="AH338" s="1" t="s">
        <v>336</v>
      </c>
      <c r="AI338" s="17">
        <v>3</v>
      </c>
      <c r="AJ338" s="1"/>
    </row>
    <row r="339" spans="1:36" x14ac:dyDescent="0.2">
      <c r="A339" s="1" t="s">
        <v>681</v>
      </c>
      <c r="B339" s="1" t="s">
        <v>1030</v>
      </c>
      <c r="C339" s="1" t="s">
        <v>1385</v>
      </c>
      <c r="D339" s="1" t="s">
        <v>1709</v>
      </c>
      <c r="E339" s="3">
        <v>120.07777777777778</v>
      </c>
      <c r="F339" s="3">
        <v>5.6</v>
      </c>
      <c r="G339" s="3">
        <v>0.51911111111111052</v>
      </c>
      <c r="H339" s="3">
        <v>0.56700000000000006</v>
      </c>
      <c r="I339" s="3">
        <v>4.4361111111111109</v>
      </c>
      <c r="J339" s="3">
        <v>0</v>
      </c>
      <c r="K339" s="3">
        <v>0</v>
      </c>
      <c r="L339" s="3">
        <v>2.2478888888888897</v>
      </c>
      <c r="M339" s="3">
        <v>14.640777777777776</v>
      </c>
      <c r="N339" s="3">
        <v>0</v>
      </c>
      <c r="O339" s="3">
        <f>SUM(Table2[[#This Row],[Qualified Social Work Staff Hours]:[Other Social Work Staff Hours]])/Table2[[#This Row],[MDS Census]]</f>
        <v>0.12192745442768574</v>
      </c>
      <c r="P339" s="3">
        <v>0</v>
      </c>
      <c r="Q339" s="3">
        <v>12.759888888888888</v>
      </c>
      <c r="R339" s="3">
        <f>SUM(Table2[[#This Row],[Qualified Activities Professional Hours]:[Other Activities Professional Hours]])/Table2[[#This Row],[MDS Census]]</f>
        <v>0.1062635328953456</v>
      </c>
      <c r="S339" s="3">
        <v>2.1680000000000001</v>
      </c>
      <c r="T339" s="3">
        <v>7.3711111111111096</v>
      </c>
      <c r="U339" s="3">
        <v>0</v>
      </c>
      <c r="V339" s="3">
        <f>SUM(Table2[[#This Row],[Occupational Therapist Hours]:[OT Aide Hours]])/Table2[[#This Row],[MDS Census]]</f>
        <v>7.9441102988803539E-2</v>
      </c>
      <c r="W339" s="3">
        <v>3.0583333333333331</v>
      </c>
      <c r="X339" s="3">
        <v>5.2587777777777784</v>
      </c>
      <c r="Y339" s="3">
        <v>2.7777777777777779E-3</v>
      </c>
      <c r="Z339" s="3">
        <f>SUM(Table2[[#This Row],[Physical Therapist (PT) Hours]:[PT Aide Hours]])/Table2[[#This Row],[MDS Census]]</f>
        <v>6.9287498843342288E-2</v>
      </c>
      <c r="AA339" s="3">
        <v>0</v>
      </c>
      <c r="AB339" s="3">
        <v>5.4508888888888887</v>
      </c>
      <c r="AC339" s="3">
        <v>0</v>
      </c>
      <c r="AD339" s="3">
        <v>0</v>
      </c>
      <c r="AE339" s="3">
        <v>0</v>
      </c>
      <c r="AF339" s="3">
        <v>3.5111111111111114E-2</v>
      </c>
      <c r="AG339" s="3">
        <v>0</v>
      </c>
      <c r="AH339" s="1" t="s">
        <v>337</v>
      </c>
      <c r="AI339" s="17">
        <v>3</v>
      </c>
      <c r="AJ339" s="1"/>
    </row>
    <row r="340" spans="1:36" x14ac:dyDescent="0.2">
      <c r="A340" s="1" t="s">
        <v>681</v>
      </c>
      <c r="B340" s="1" t="s">
        <v>1031</v>
      </c>
      <c r="C340" s="1" t="s">
        <v>1606</v>
      </c>
      <c r="D340" s="1" t="s">
        <v>1721</v>
      </c>
      <c r="E340" s="3">
        <v>127.33333333333333</v>
      </c>
      <c r="F340" s="3">
        <v>5.2444444444444445</v>
      </c>
      <c r="G340" s="3">
        <v>1.2942222222222202</v>
      </c>
      <c r="H340" s="3">
        <v>0.70588888888888901</v>
      </c>
      <c r="I340" s="3">
        <v>5.3666666666666663</v>
      </c>
      <c r="J340" s="3">
        <v>0</v>
      </c>
      <c r="K340" s="3">
        <v>0</v>
      </c>
      <c r="L340" s="3">
        <v>11.000555555555556</v>
      </c>
      <c r="M340" s="3">
        <v>14.017444444444443</v>
      </c>
      <c r="N340" s="3">
        <v>0</v>
      </c>
      <c r="O340" s="3">
        <f>SUM(Table2[[#This Row],[Qualified Social Work Staff Hours]:[Other Social Work Staff Hours]])/Table2[[#This Row],[MDS Census]]</f>
        <v>0.11008464223385689</v>
      </c>
      <c r="P340" s="3">
        <v>0</v>
      </c>
      <c r="Q340" s="3">
        <v>35.432333333333339</v>
      </c>
      <c r="R340" s="3">
        <f>SUM(Table2[[#This Row],[Qualified Activities Professional Hours]:[Other Activities Professional Hours]])/Table2[[#This Row],[MDS Census]]</f>
        <v>0.27826439790575924</v>
      </c>
      <c r="S340" s="3">
        <v>7.540111111111111</v>
      </c>
      <c r="T340" s="3">
        <v>15.45</v>
      </c>
      <c r="U340" s="3">
        <v>0</v>
      </c>
      <c r="V340" s="3">
        <f>SUM(Table2[[#This Row],[Occupational Therapist Hours]:[OT Aide Hours]])/Table2[[#This Row],[MDS Census]]</f>
        <v>0.18055061082024434</v>
      </c>
      <c r="W340" s="3">
        <v>9.3182222222222251</v>
      </c>
      <c r="X340" s="3">
        <v>18.854888888888883</v>
      </c>
      <c r="Y340" s="3">
        <v>0</v>
      </c>
      <c r="Z340" s="3">
        <f>SUM(Table2[[#This Row],[Physical Therapist (PT) Hours]:[PT Aide Hours]])/Table2[[#This Row],[MDS Census]]</f>
        <v>0.22125479930191971</v>
      </c>
      <c r="AA340" s="3">
        <v>0</v>
      </c>
      <c r="AB340" s="3">
        <v>5.5858888888888893</v>
      </c>
      <c r="AC340" s="3">
        <v>0</v>
      </c>
      <c r="AD340" s="3">
        <v>0</v>
      </c>
      <c r="AE340" s="3">
        <v>0</v>
      </c>
      <c r="AF340" s="3">
        <v>0</v>
      </c>
      <c r="AG340" s="3">
        <v>0</v>
      </c>
      <c r="AH340" s="1" t="s">
        <v>338</v>
      </c>
      <c r="AI340" s="17">
        <v>3</v>
      </c>
      <c r="AJ340" s="1"/>
    </row>
    <row r="341" spans="1:36" x14ac:dyDescent="0.2">
      <c r="A341" s="1" t="s">
        <v>681</v>
      </c>
      <c r="B341" s="1" t="s">
        <v>1032</v>
      </c>
      <c r="C341" s="1" t="s">
        <v>1389</v>
      </c>
      <c r="D341" s="1" t="s">
        <v>1720</v>
      </c>
      <c r="E341" s="3">
        <v>30.966666666666665</v>
      </c>
      <c r="F341" s="3">
        <v>9.8333333333333339</v>
      </c>
      <c r="G341" s="3">
        <v>0.88888888888888884</v>
      </c>
      <c r="H341" s="3">
        <v>0</v>
      </c>
      <c r="I341" s="3">
        <v>8.8888888888888892E-2</v>
      </c>
      <c r="J341" s="3">
        <v>0</v>
      </c>
      <c r="K341" s="3">
        <v>0</v>
      </c>
      <c r="L341" s="3">
        <v>3.5117777777777772</v>
      </c>
      <c r="M341" s="3">
        <v>4.916666666666667</v>
      </c>
      <c r="N341" s="3">
        <v>0</v>
      </c>
      <c r="O341" s="3">
        <f>SUM(Table2[[#This Row],[Qualified Social Work Staff Hours]:[Other Social Work Staff Hours]])/Table2[[#This Row],[MDS Census]]</f>
        <v>0.15877287405812704</v>
      </c>
      <c r="P341" s="3">
        <v>19.18611111111111</v>
      </c>
      <c r="Q341" s="3">
        <v>0</v>
      </c>
      <c r="R341" s="3">
        <f>SUM(Table2[[#This Row],[Qualified Activities Professional Hours]:[Other Activities Professional Hours]])/Table2[[#This Row],[MDS Census]]</f>
        <v>0.61957301758162897</v>
      </c>
      <c r="S341" s="3">
        <v>4.1308888888888902</v>
      </c>
      <c r="T341" s="3">
        <v>3.7596666666666674</v>
      </c>
      <c r="U341" s="3">
        <v>0</v>
      </c>
      <c r="V341" s="3">
        <f>SUM(Table2[[#This Row],[Occupational Therapist Hours]:[OT Aide Hours]])/Table2[[#This Row],[MDS Census]]</f>
        <v>0.25480803731611062</v>
      </c>
      <c r="W341" s="3">
        <v>5.2859999999999987</v>
      </c>
      <c r="X341" s="3">
        <v>2.5844444444444452</v>
      </c>
      <c r="Y341" s="3">
        <v>0</v>
      </c>
      <c r="Z341" s="3">
        <f>SUM(Table2[[#This Row],[Physical Therapist (PT) Hours]:[PT Aide Hours]])/Table2[[#This Row],[MDS Census]]</f>
        <v>0.25415859346968067</v>
      </c>
      <c r="AA341" s="3">
        <v>2.2222222222222223E-2</v>
      </c>
      <c r="AB341" s="3">
        <v>0</v>
      </c>
      <c r="AC341" s="3">
        <v>0</v>
      </c>
      <c r="AD341" s="3">
        <v>38.166666666666664</v>
      </c>
      <c r="AE341" s="3">
        <v>0</v>
      </c>
      <c r="AF341" s="3">
        <v>0</v>
      </c>
      <c r="AG341" s="3">
        <v>5.5555555555555552E-2</v>
      </c>
      <c r="AH341" s="1" t="s">
        <v>339</v>
      </c>
      <c r="AI341" s="17">
        <v>3</v>
      </c>
      <c r="AJ341" s="1"/>
    </row>
    <row r="342" spans="1:36" x14ac:dyDescent="0.2">
      <c r="A342" s="1" t="s">
        <v>681</v>
      </c>
      <c r="B342" s="1" t="s">
        <v>687</v>
      </c>
      <c r="C342" s="1" t="s">
        <v>1607</v>
      </c>
      <c r="D342" s="1" t="s">
        <v>1730</v>
      </c>
      <c r="E342" s="3">
        <v>130.74444444444444</v>
      </c>
      <c r="F342" s="3">
        <v>10.533333333333333</v>
      </c>
      <c r="G342" s="3">
        <v>0.55555555555555558</v>
      </c>
      <c r="H342" s="3">
        <v>0</v>
      </c>
      <c r="I342" s="3">
        <v>19.869444444444444</v>
      </c>
      <c r="J342" s="3">
        <v>0</v>
      </c>
      <c r="K342" s="3">
        <v>0</v>
      </c>
      <c r="L342" s="3">
        <v>8.5288888888888845</v>
      </c>
      <c r="M342" s="3">
        <v>4.4666666666666668</v>
      </c>
      <c r="N342" s="3">
        <v>8.9888888888888889</v>
      </c>
      <c r="O342" s="3">
        <f>SUM(Table2[[#This Row],[Qualified Social Work Staff Hours]:[Other Social Work Staff Hours]])/Table2[[#This Row],[MDS Census]]</f>
        <v>0.10291493158834028</v>
      </c>
      <c r="P342" s="3">
        <v>4.7666666666666666</v>
      </c>
      <c r="Q342" s="3">
        <v>29.872222222222224</v>
      </c>
      <c r="R342" s="3">
        <f>SUM(Table2[[#This Row],[Qualified Activities Professional Hours]:[Other Activities Professional Hours]])/Table2[[#This Row],[MDS Census]]</f>
        <v>0.26493583751168526</v>
      </c>
      <c r="S342" s="3">
        <v>24.105444444444437</v>
      </c>
      <c r="T342" s="3">
        <v>0</v>
      </c>
      <c r="U342" s="3">
        <v>0</v>
      </c>
      <c r="V342" s="3">
        <f>SUM(Table2[[#This Row],[Occupational Therapist Hours]:[OT Aide Hours]])/Table2[[#This Row],[MDS Census]]</f>
        <v>0.18437069771394574</v>
      </c>
      <c r="W342" s="3">
        <v>24.606333333333325</v>
      </c>
      <c r="X342" s="3">
        <v>12.610333333333331</v>
      </c>
      <c r="Y342" s="3">
        <v>0</v>
      </c>
      <c r="Z342" s="3">
        <f>SUM(Table2[[#This Row],[Physical Therapist (PT) Hours]:[PT Aide Hours]])/Table2[[#This Row],[MDS Census]]</f>
        <v>0.28465199286139192</v>
      </c>
      <c r="AA342" s="3">
        <v>0</v>
      </c>
      <c r="AB342" s="3">
        <v>0</v>
      </c>
      <c r="AC342" s="3">
        <v>0</v>
      </c>
      <c r="AD342" s="3">
        <v>0</v>
      </c>
      <c r="AE342" s="3">
        <v>0</v>
      </c>
      <c r="AF342" s="3">
        <v>0</v>
      </c>
      <c r="AG342" s="3">
        <v>0</v>
      </c>
      <c r="AH342" s="1" t="s">
        <v>340</v>
      </c>
      <c r="AI342" s="17">
        <v>3</v>
      </c>
      <c r="AJ342" s="1"/>
    </row>
    <row r="343" spans="1:36" x14ac:dyDescent="0.2">
      <c r="A343" s="1" t="s">
        <v>681</v>
      </c>
      <c r="B343" s="1" t="s">
        <v>1033</v>
      </c>
      <c r="C343" s="1" t="s">
        <v>1608</v>
      </c>
      <c r="D343" s="1" t="s">
        <v>1721</v>
      </c>
      <c r="E343" s="3">
        <v>94.422222222222217</v>
      </c>
      <c r="F343" s="3">
        <v>5.0222222222222221</v>
      </c>
      <c r="G343" s="3">
        <v>3.3333333333333333E-2</v>
      </c>
      <c r="H343" s="3">
        <v>0.38611111111111113</v>
      </c>
      <c r="I343" s="3">
        <v>2.6916666666666669</v>
      </c>
      <c r="J343" s="3">
        <v>0</v>
      </c>
      <c r="K343" s="3">
        <v>0</v>
      </c>
      <c r="L343" s="3">
        <v>5.822222222222222</v>
      </c>
      <c r="M343" s="3">
        <v>0</v>
      </c>
      <c r="N343" s="3">
        <v>11.175000000000001</v>
      </c>
      <c r="O343" s="3">
        <f>SUM(Table2[[#This Row],[Qualified Social Work Staff Hours]:[Other Social Work Staff Hours]])/Table2[[#This Row],[MDS Census]]</f>
        <v>0.1183513767945399</v>
      </c>
      <c r="P343" s="3">
        <v>5.2583333333333337</v>
      </c>
      <c r="Q343" s="3">
        <v>7.6916666666666664</v>
      </c>
      <c r="R343" s="3">
        <f>SUM(Table2[[#This Row],[Qualified Activities Professional Hours]:[Other Activities Professional Hours]])/Table2[[#This Row],[MDS Census]]</f>
        <v>0.13714991762767709</v>
      </c>
      <c r="S343" s="3">
        <v>8.9333333333333336</v>
      </c>
      <c r="T343" s="3">
        <v>10.238888888888889</v>
      </c>
      <c r="U343" s="3">
        <v>0</v>
      </c>
      <c r="V343" s="3">
        <f>SUM(Table2[[#This Row],[Occupational Therapist Hours]:[OT Aide Hours]])/Table2[[#This Row],[MDS Census]]</f>
        <v>0.20304777594728174</v>
      </c>
      <c r="W343" s="3">
        <v>7.3694444444444445</v>
      </c>
      <c r="X343" s="3">
        <v>10.552777777777777</v>
      </c>
      <c r="Y343" s="3">
        <v>0</v>
      </c>
      <c r="Z343" s="3">
        <f>SUM(Table2[[#This Row],[Physical Therapist (PT) Hours]:[PT Aide Hours]])/Table2[[#This Row],[MDS Census]]</f>
        <v>0.18980936690986114</v>
      </c>
      <c r="AA343" s="3">
        <v>0</v>
      </c>
      <c r="AB343" s="3">
        <v>0</v>
      </c>
      <c r="AC343" s="3">
        <v>0</v>
      </c>
      <c r="AD343" s="3">
        <v>0</v>
      </c>
      <c r="AE343" s="3">
        <v>0</v>
      </c>
      <c r="AF343" s="3">
        <v>0</v>
      </c>
      <c r="AG343" s="3">
        <v>0</v>
      </c>
      <c r="AH343" s="1" t="s">
        <v>341</v>
      </c>
      <c r="AI343" s="17">
        <v>3</v>
      </c>
      <c r="AJ343" s="1"/>
    </row>
    <row r="344" spans="1:36" x14ac:dyDescent="0.2">
      <c r="A344" s="1" t="s">
        <v>681</v>
      </c>
      <c r="B344" s="1" t="s">
        <v>1034</v>
      </c>
      <c r="C344" s="1" t="s">
        <v>1406</v>
      </c>
      <c r="D344" s="1" t="s">
        <v>1734</v>
      </c>
      <c r="E344" s="3">
        <v>89.711111111111109</v>
      </c>
      <c r="F344" s="3">
        <v>5.6</v>
      </c>
      <c r="G344" s="3">
        <v>0.58333333333333337</v>
      </c>
      <c r="H344" s="3">
        <v>0.77222222222222225</v>
      </c>
      <c r="I344" s="3">
        <v>6.3111111111111109</v>
      </c>
      <c r="J344" s="3">
        <v>0</v>
      </c>
      <c r="K344" s="3">
        <v>0</v>
      </c>
      <c r="L344" s="3">
        <v>2.2671111111111104</v>
      </c>
      <c r="M344" s="3">
        <v>0</v>
      </c>
      <c r="N344" s="3">
        <v>0</v>
      </c>
      <c r="O344" s="3">
        <f>SUM(Table2[[#This Row],[Qualified Social Work Staff Hours]:[Other Social Work Staff Hours]])/Table2[[#This Row],[MDS Census]]</f>
        <v>0</v>
      </c>
      <c r="P344" s="3">
        <v>5.4222222222222225</v>
      </c>
      <c r="Q344" s="3">
        <v>22.538888888888888</v>
      </c>
      <c r="R344" s="3">
        <f>SUM(Table2[[#This Row],[Qualified Activities Professional Hours]:[Other Activities Professional Hours]])/Table2[[#This Row],[MDS Census]]</f>
        <v>0.31167946494921972</v>
      </c>
      <c r="S344" s="3">
        <v>4.6789999999999994</v>
      </c>
      <c r="T344" s="3">
        <v>7.8163333333333336</v>
      </c>
      <c r="U344" s="3">
        <v>0</v>
      </c>
      <c r="V344" s="3">
        <f>SUM(Table2[[#This Row],[Occupational Therapist Hours]:[OT Aide Hours]])/Table2[[#This Row],[MDS Census]]</f>
        <v>0.13928412187267772</v>
      </c>
      <c r="W344" s="3">
        <v>5.487222222222222</v>
      </c>
      <c r="X344" s="3">
        <v>10.930333333333335</v>
      </c>
      <c r="Y344" s="3">
        <v>3.7518888888888884</v>
      </c>
      <c r="Z344" s="3">
        <f>SUM(Table2[[#This Row],[Physical Therapist (PT) Hours]:[PT Aide Hours]])/Table2[[#This Row],[MDS Census]]</f>
        <v>0.22482660391379741</v>
      </c>
      <c r="AA344" s="3">
        <v>0</v>
      </c>
      <c r="AB344" s="3">
        <v>0</v>
      </c>
      <c r="AC344" s="3">
        <v>0</v>
      </c>
      <c r="AD344" s="3">
        <v>0</v>
      </c>
      <c r="AE344" s="3">
        <v>0</v>
      </c>
      <c r="AF344" s="3">
        <v>0</v>
      </c>
      <c r="AG344" s="3">
        <v>0</v>
      </c>
      <c r="AH344" s="1" t="s">
        <v>342</v>
      </c>
      <c r="AI344" s="17">
        <v>3</v>
      </c>
      <c r="AJ344" s="1"/>
    </row>
    <row r="345" spans="1:36" x14ac:dyDescent="0.2">
      <c r="A345" s="1" t="s">
        <v>681</v>
      </c>
      <c r="B345" s="1" t="s">
        <v>1035</v>
      </c>
      <c r="C345" s="1" t="s">
        <v>1609</v>
      </c>
      <c r="D345" s="1" t="s">
        <v>1721</v>
      </c>
      <c r="E345" s="3">
        <v>55.93333333333333</v>
      </c>
      <c r="F345" s="3">
        <v>5.1111111111111107</v>
      </c>
      <c r="G345" s="3">
        <v>7.7777777777777779E-2</v>
      </c>
      <c r="H345" s="3">
        <v>0.19444444444444445</v>
      </c>
      <c r="I345" s="3">
        <v>0</v>
      </c>
      <c r="J345" s="3">
        <v>0</v>
      </c>
      <c r="K345" s="3">
        <v>0</v>
      </c>
      <c r="L345" s="3">
        <v>0.95333333333333348</v>
      </c>
      <c r="M345" s="3">
        <v>0</v>
      </c>
      <c r="N345" s="3">
        <v>0</v>
      </c>
      <c r="O345" s="3">
        <f>SUM(Table2[[#This Row],[Qualified Social Work Staff Hours]:[Other Social Work Staff Hours]])/Table2[[#This Row],[MDS Census]]</f>
        <v>0</v>
      </c>
      <c r="P345" s="3">
        <v>0</v>
      </c>
      <c r="Q345" s="3">
        <v>12.294444444444444</v>
      </c>
      <c r="R345" s="3">
        <f>SUM(Table2[[#This Row],[Qualified Activities Professional Hours]:[Other Activities Professional Hours]])/Table2[[#This Row],[MDS Census]]</f>
        <v>0.21980532379817244</v>
      </c>
      <c r="S345" s="3">
        <v>0.33300000000000007</v>
      </c>
      <c r="T345" s="3">
        <v>0.32788888888888884</v>
      </c>
      <c r="U345" s="3">
        <v>0</v>
      </c>
      <c r="V345" s="3">
        <f>SUM(Table2[[#This Row],[Occupational Therapist Hours]:[OT Aide Hours]])/Table2[[#This Row],[MDS Census]]</f>
        <v>1.1815653555820422E-2</v>
      </c>
      <c r="W345" s="3">
        <v>0.27011111111111114</v>
      </c>
      <c r="X345" s="3">
        <v>0.31033333333333335</v>
      </c>
      <c r="Y345" s="3">
        <v>0</v>
      </c>
      <c r="Z345" s="3">
        <f>SUM(Table2[[#This Row],[Physical Therapist (PT) Hours]:[PT Aide Hours]])/Table2[[#This Row],[MDS Census]]</f>
        <v>1.0377433452522847E-2</v>
      </c>
      <c r="AA345" s="3">
        <v>0</v>
      </c>
      <c r="AB345" s="3">
        <v>0</v>
      </c>
      <c r="AC345" s="3">
        <v>0</v>
      </c>
      <c r="AD345" s="3">
        <v>0</v>
      </c>
      <c r="AE345" s="3">
        <v>0</v>
      </c>
      <c r="AF345" s="3">
        <v>0</v>
      </c>
      <c r="AG345" s="3">
        <v>0</v>
      </c>
      <c r="AH345" s="1" t="s">
        <v>343</v>
      </c>
      <c r="AI345" s="17">
        <v>3</v>
      </c>
      <c r="AJ345" s="1"/>
    </row>
    <row r="346" spans="1:36" x14ac:dyDescent="0.2">
      <c r="A346" s="1" t="s">
        <v>681</v>
      </c>
      <c r="B346" s="1" t="s">
        <v>1036</v>
      </c>
      <c r="C346" s="1" t="s">
        <v>1467</v>
      </c>
      <c r="D346" s="1" t="s">
        <v>1721</v>
      </c>
      <c r="E346" s="3">
        <v>145.96666666666667</v>
      </c>
      <c r="F346" s="3">
        <v>4</v>
      </c>
      <c r="G346" s="3">
        <v>0.28888888888888886</v>
      </c>
      <c r="H346" s="3">
        <v>1.5444444444444445</v>
      </c>
      <c r="I346" s="3">
        <v>15.769444444444444</v>
      </c>
      <c r="J346" s="3">
        <v>0</v>
      </c>
      <c r="K346" s="3">
        <v>0</v>
      </c>
      <c r="L346" s="3">
        <v>8.7162222222222212</v>
      </c>
      <c r="M346" s="3">
        <v>22.861111111111111</v>
      </c>
      <c r="N346" s="3">
        <v>0</v>
      </c>
      <c r="O346" s="3">
        <f>SUM(Table2[[#This Row],[Qualified Social Work Staff Hours]:[Other Social Work Staff Hours]])/Table2[[#This Row],[MDS Census]]</f>
        <v>0.15661871051229351</v>
      </c>
      <c r="P346" s="3">
        <v>21.55</v>
      </c>
      <c r="Q346" s="3">
        <v>10.46111111111111</v>
      </c>
      <c r="R346" s="3">
        <f>SUM(Table2[[#This Row],[Qualified Activities Professional Hours]:[Other Activities Professional Hours]])/Table2[[#This Row],[MDS Census]]</f>
        <v>0.21930425515718963</v>
      </c>
      <c r="S346" s="3">
        <v>5.5463333333333331</v>
      </c>
      <c r="T346" s="3">
        <v>14.871444444444442</v>
      </c>
      <c r="U346" s="3">
        <v>0</v>
      </c>
      <c r="V346" s="3">
        <f>SUM(Table2[[#This Row],[Occupational Therapist Hours]:[OT Aide Hours]])/Table2[[#This Row],[MDS Census]]</f>
        <v>0.13987972900966733</v>
      </c>
      <c r="W346" s="3">
        <v>13.759222222222222</v>
      </c>
      <c r="X346" s="3">
        <v>15.72088888888889</v>
      </c>
      <c r="Y346" s="3">
        <v>0</v>
      </c>
      <c r="Z346" s="3">
        <f>SUM(Table2[[#This Row],[Physical Therapist (PT) Hours]:[PT Aide Hours]])/Table2[[#This Row],[MDS Census]]</f>
        <v>0.20196467991169981</v>
      </c>
      <c r="AA346" s="3">
        <v>0</v>
      </c>
      <c r="AB346" s="3">
        <v>0</v>
      </c>
      <c r="AC346" s="3">
        <v>0</v>
      </c>
      <c r="AD346" s="3">
        <v>0</v>
      </c>
      <c r="AE346" s="3">
        <v>0</v>
      </c>
      <c r="AF346" s="3">
        <v>0</v>
      </c>
      <c r="AG346" s="3">
        <v>0</v>
      </c>
      <c r="AH346" s="1" t="s">
        <v>344</v>
      </c>
      <c r="AI346" s="17">
        <v>3</v>
      </c>
      <c r="AJ346" s="1"/>
    </row>
    <row r="347" spans="1:36" x14ac:dyDescent="0.2">
      <c r="A347" s="1" t="s">
        <v>681</v>
      </c>
      <c r="B347" s="1" t="s">
        <v>1037</v>
      </c>
      <c r="C347" s="1" t="s">
        <v>1610</v>
      </c>
      <c r="D347" s="1" t="s">
        <v>1749</v>
      </c>
      <c r="E347" s="3">
        <v>71.466666666666669</v>
      </c>
      <c r="F347" s="3">
        <v>5.333333333333333</v>
      </c>
      <c r="G347" s="3">
        <v>8.3333333333333329E-2</v>
      </c>
      <c r="H347" s="3">
        <v>0.55444444444444441</v>
      </c>
      <c r="I347" s="3">
        <v>1.7333333333333334</v>
      </c>
      <c r="J347" s="3">
        <v>0</v>
      </c>
      <c r="K347" s="3">
        <v>0</v>
      </c>
      <c r="L347" s="3">
        <v>12.418111111111115</v>
      </c>
      <c r="M347" s="3">
        <v>5.2722222222222221</v>
      </c>
      <c r="N347" s="3">
        <v>0</v>
      </c>
      <c r="O347" s="3">
        <f>SUM(Table2[[#This Row],[Qualified Social Work Staff Hours]:[Other Social Work Staff Hours]])/Table2[[#This Row],[MDS Census]]</f>
        <v>7.3771766169154221E-2</v>
      </c>
      <c r="P347" s="3">
        <v>5.6888888888888891</v>
      </c>
      <c r="Q347" s="3">
        <v>2.2055555555555557</v>
      </c>
      <c r="R347" s="3">
        <f>SUM(Table2[[#This Row],[Qualified Activities Professional Hours]:[Other Activities Professional Hours]])/Table2[[#This Row],[MDS Census]]</f>
        <v>0.11046330845771145</v>
      </c>
      <c r="S347" s="3">
        <v>5.4092222222222217</v>
      </c>
      <c r="T347" s="3">
        <v>9.7348888888888911</v>
      </c>
      <c r="U347" s="3">
        <v>0</v>
      </c>
      <c r="V347" s="3">
        <f>SUM(Table2[[#This Row],[Occupational Therapist Hours]:[OT Aide Hours]])/Table2[[#This Row],[MDS Census]]</f>
        <v>0.21190453980099502</v>
      </c>
      <c r="W347" s="3">
        <v>5.6044444444444439</v>
      </c>
      <c r="X347" s="3">
        <v>13.991222222222223</v>
      </c>
      <c r="Y347" s="3">
        <v>0</v>
      </c>
      <c r="Z347" s="3">
        <f>SUM(Table2[[#This Row],[Physical Therapist (PT) Hours]:[PT Aide Hours]])/Table2[[#This Row],[MDS Census]]</f>
        <v>0.27419309701492534</v>
      </c>
      <c r="AA347" s="3">
        <v>0</v>
      </c>
      <c r="AB347" s="3">
        <v>0</v>
      </c>
      <c r="AC347" s="3">
        <v>0</v>
      </c>
      <c r="AD347" s="3">
        <v>0</v>
      </c>
      <c r="AE347" s="3">
        <v>0</v>
      </c>
      <c r="AF347" s="3">
        <v>0</v>
      </c>
      <c r="AG347" s="3">
        <v>0</v>
      </c>
      <c r="AH347" s="1" t="s">
        <v>345</v>
      </c>
      <c r="AI347" s="17">
        <v>3</v>
      </c>
      <c r="AJ347" s="1"/>
    </row>
    <row r="348" spans="1:36" x14ac:dyDescent="0.2">
      <c r="A348" s="1" t="s">
        <v>681</v>
      </c>
      <c r="B348" s="1" t="s">
        <v>1038</v>
      </c>
      <c r="C348" s="1" t="s">
        <v>1611</v>
      </c>
      <c r="D348" s="1" t="s">
        <v>1704</v>
      </c>
      <c r="E348" s="3">
        <v>102.3</v>
      </c>
      <c r="F348" s="3">
        <v>3.5833333333333335</v>
      </c>
      <c r="G348" s="3">
        <v>0</v>
      </c>
      <c r="H348" s="3">
        <v>0</v>
      </c>
      <c r="I348" s="3">
        <v>5.166666666666667</v>
      </c>
      <c r="J348" s="3">
        <v>0</v>
      </c>
      <c r="K348" s="3">
        <v>0</v>
      </c>
      <c r="L348" s="3">
        <v>5.3972222222222221</v>
      </c>
      <c r="M348" s="3">
        <v>0</v>
      </c>
      <c r="N348" s="3">
        <v>10.458333333333334</v>
      </c>
      <c r="O348" s="3">
        <f>SUM(Table2[[#This Row],[Qualified Social Work Staff Hours]:[Other Social Work Staff Hours]])/Table2[[#This Row],[MDS Census]]</f>
        <v>0.10223199739328773</v>
      </c>
      <c r="P348" s="3">
        <v>3.8833333333333333</v>
      </c>
      <c r="Q348" s="3">
        <v>28.925000000000001</v>
      </c>
      <c r="R348" s="3">
        <f>SUM(Table2[[#This Row],[Qualified Activities Professional Hours]:[Other Activities Professional Hours]])/Table2[[#This Row],[MDS Census]]</f>
        <v>0.32070707070707077</v>
      </c>
      <c r="S348" s="3">
        <v>5.2027777777777775</v>
      </c>
      <c r="T348" s="3">
        <v>19.925000000000001</v>
      </c>
      <c r="U348" s="3">
        <v>0</v>
      </c>
      <c r="V348" s="3">
        <f>SUM(Table2[[#This Row],[Occupational Therapist Hours]:[OT Aide Hours]])/Table2[[#This Row],[MDS Census]]</f>
        <v>0.2456283262734876</v>
      </c>
      <c r="W348" s="3">
        <v>6.8361111111111112</v>
      </c>
      <c r="X348" s="3">
        <v>15.41388888888889</v>
      </c>
      <c r="Y348" s="3">
        <v>1.5</v>
      </c>
      <c r="Z348" s="3">
        <f>SUM(Table2[[#This Row],[Physical Therapist (PT) Hours]:[PT Aide Hours]])/Table2[[#This Row],[MDS Census]]</f>
        <v>0.23216031280547411</v>
      </c>
      <c r="AA348" s="3">
        <v>0</v>
      </c>
      <c r="AB348" s="3">
        <v>0</v>
      </c>
      <c r="AC348" s="3">
        <v>0</v>
      </c>
      <c r="AD348" s="3">
        <v>96.163888888888891</v>
      </c>
      <c r="AE348" s="3">
        <v>0</v>
      </c>
      <c r="AF348" s="3">
        <v>0</v>
      </c>
      <c r="AG348" s="3">
        <v>0</v>
      </c>
      <c r="AH348" s="1" t="s">
        <v>346</v>
      </c>
      <c r="AI348" s="17">
        <v>3</v>
      </c>
      <c r="AJ348" s="1"/>
    </row>
    <row r="349" spans="1:36" x14ac:dyDescent="0.2">
      <c r="A349" s="1" t="s">
        <v>681</v>
      </c>
      <c r="B349" s="1" t="s">
        <v>1039</v>
      </c>
      <c r="C349" s="1" t="s">
        <v>1449</v>
      </c>
      <c r="D349" s="1" t="s">
        <v>1748</v>
      </c>
      <c r="E349" s="3">
        <v>62.977777777777774</v>
      </c>
      <c r="F349" s="3">
        <v>5.4222222222222225</v>
      </c>
      <c r="G349" s="3">
        <v>0.23333333333333334</v>
      </c>
      <c r="H349" s="3">
        <v>0.55000000000000004</v>
      </c>
      <c r="I349" s="3">
        <v>0.35555555555555557</v>
      </c>
      <c r="J349" s="3">
        <v>0</v>
      </c>
      <c r="K349" s="3">
        <v>0</v>
      </c>
      <c r="L349" s="3">
        <v>5.4331111111111117</v>
      </c>
      <c r="M349" s="3">
        <v>3.963888888888889</v>
      </c>
      <c r="N349" s="3">
        <v>0</v>
      </c>
      <c r="O349" s="3">
        <f>SUM(Table2[[#This Row],[Qualified Social Work Staff Hours]:[Other Social Work Staff Hours]])/Table2[[#This Row],[MDS Census]]</f>
        <v>6.2941072688779118E-2</v>
      </c>
      <c r="P349" s="3">
        <v>5.2666666666666666</v>
      </c>
      <c r="Q349" s="3">
        <v>3.2472222222222222</v>
      </c>
      <c r="R349" s="3">
        <f>SUM(Table2[[#This Row],[Qualified Activities Professional Hours]:[Other Activities Professional Hours]])/Table2[[#This Row],[MDS Census]]</f>
        <v>0.13518877911079746</v>
      </c>
      <c r="S349" s="3">
        <v>5.6948888888888884</v>
      </c>
      <c r="T349" s="3">
        <v>4.6863333333333328</v>
      </c>
      <c r="U349" s="3">
        <v>0</v>
      </c>
      <c r="V349" s="3">
        <f>SUM(Table2[[#This Row],[Occupational Therapist Hours]:[OT Aide Hours]])/Table2[[#This Row],[MDS Census]]</f>
        <v>0.16483944954128438</v>
      </c>
      <c r="W349" s="3">
        <v>5.1031111111111098</v>
      </c>
      <c r="X349" s="3">
        <v>5.0917777777777777</v>
      </c>
      <c r="Y349" s="3">
        <v>0</v>
      </c>
      <c r="Z349" s="3">
        <f>SUM(Table2[[#This Row],[Physical Therapist (PT) Hours]:[PT Aide Hours]])/Table2[[#This Row],[MDS Census]]</f>
        <v>0.16188073394495411</v>
      </c>
      <c r="AA349" s="3">
        <v>0</v>
      </c>
      <c r="AB349" s="3">
        <v>0</v>
      </c>
      <c r="AC349" s="3">
        <v>0</v>
      </c>
      <c r="AD349" s="3">
        <v>0</v>
      </c>
      <c r="AE349" s="3">
        <v>0</v>
      </c>
      <c r="AF349" s="3">
        <v>0</v>
      </c>
      <c r="AG349" s="3">
        <v>0</v>
      </c>
      <c r="AH349" s="1" t="s">
        <v>347</v>
      </c>
      <c r="AI349" s="17">
        <v>3</v>
      </c>
      <c r="AJ349" s="1"/>
    </row>
    <row r="350" spans="1:36" x14ac:dyDescent="0.2">
      <c r="A350" s="1" t="s">
        <v>681</v>
      </c>
      <c r="B350" s="1" t="s">
        <v>1040</v>
      </c>
      <c r="C350" s="1" t="s">
        <v>1365</v>
      </c>
      <c r="D350" s="1" t="s">
        <v>1711</v>
      </c>
      <c r="E350" s="3">
        <v>67.088888888888889</v>
      </c>
      <c r="F350" s="3">
        <v>31.368999999999978</v>
      </c>
      <c r="G350" s="3">
        <v>0.53333333333333333</v>
      </c>
      <c r="H350" s="3">
        <v>0.33888888888888891</v>
      </c>
      <c r="I350" s="3">
        <v>5.6</v>
      </c>
      <c r="J350" s="3">
        <v>0</v>
      </c>
      <c r="K350" s="3">
        <v>0</v>
      </c>
      <c r="L350" s="3">
        <v>2.701000000000001</v>
      </c>
      <c r="M350" s="3">
        <v>8.405555555555555</v>
      </c>
      <c r="N350" s="3">
        <v>0</v>
      </c>
      <c r="O350" s="3">
        <f>SUM(Table2[[#This Row],[Qualified Social Work Staff Hours]:[Other Social Work Staff Hours]])/Table2[[#This Row],[MDS Census]]</f>
        <v>0.12528983106989069</v>
      </c>
      <c r="P350" s="3">
        <v>6.9175555555555581</v>
      </c>
      <c r="Q350" s="3">
        <v>0</v>
      </c>
      <c r="R350" s="3">
        <f>SUM(Table2[[#This Row],[Qualified Activities Professional Hours]:[Other Activities Professional Hours]])/Table2[[#This Row],[MDS Census]]</f>
        <v>0.10311030142431273</v>
      </c>
      <c r="S350" s="3">
        <v>6.7330000000000014</v>
      </c>
      <c r="T350" s="3">
        <v>5.9665555555555541</v>
      </c>
      <c r="U350" s="3">
        <v>0</v>
      </c>
      <c r="V350" s="3">
        <f>SUM(Table2[[#This Row],[Occupational Therapist Hours]:[OT Aide Hours]])/Table2[[#This Row],[MDS Census]]</f>
        <v>0.18929446836700894</v>
      </c>
      <c r="W350" s="3">
        <v>2.1994444444444445</v>
      </c>
      <c r="X350" s="3">
        <v>8.3515555555555547</v>
      </c>
      <c r="Y350" s="3">
        <v>0</v>
      </c>
      <c r="Z350" s="3">
        <f>SUM(Table2[[#This Row],[Physical Therapist (PT) Hours]:[PT Aide Hours]])/Table2[[#This Row],[MDS Census]]</f>
        <v>0.15726896323285855</v>
      </c>
      <c r="AA350" s="3">
        <v>0</v>
      </c>
      <c r="AB350" s="3">
        <v>3.1666666666666665</v>
      </c>
      <c r="AC350" s="3">
        <v>0</v>
      </c>
      <c r="AD350" s="3">
        <v>0</v>
      </c>
      <c r="AE350" s="3">
        <v>0</v>
      </c>
      <c r="AF350" s="3">
        <v>0</v>
      </c>
      <c r="AG350" s="3">
        <v>0</v>
      </c>
      <c r="AH350" s="1" t="s">
        <v>348</v>
      </c>
      <c r="AI350" s="17">
        <v>3</v>
      </c>
      <c r="AJ350" s="1"/>
    </row>
    <row r="351" spans="1:36" x14ac:dyDescent="0.2">
      <c r="A351" s="1" t="s">
        <v>681</v>
      </c>
      <c r="B351" s="1" t="s">
        <v>1041</v>
      </c>
      <c r="C351" s="1" t="s">
        <v>1463</v>
      </c>
      <c r="D351" s="1" t="s">
        <v>1689</v>
      </c>
      <c r="E351" s="3">
        <v>154.86666666666667</v>
      </c>
      <c r="F351" s="3">
        <v>5.6</v>
      </c>
      <c r="G351" s="3">
        <v>0</v>
      </c>
      <c r="H351" s="3">
        <v>0</v>
      </c>
      <c r="I351" s="3">
        <v>2.72</v>
      </c>
      <c r="J351" s="3">
        <v>0</v>
      </c>
      <c r="K351" s="3">
        <v>0</v>
      </c>
      <c r="L351" s="3">
        <v>5.4344444444444466</v>
      </c>
      <c r="M351" s="3">
        <v>5.6266666666666687</v>
      </c>
      <c r="N351" s="3">
        <v>0</v>
      </c>
      <c r="O351" s="3">
        <f>SUM(Table2[[#This Row],[Qualified Social Work Staff Hours]:[Other Social Work Staff Hours]])/Table2[[#This Row],[MDS Census]]</f>
        <v>3.633232888506243E-2</v>
      </c>
      <c r="P351" s="3">
        <v>5.6066666666666674</v>
      </c>
      <c r="Q351" s="3">
        <v>15.357777777777772</v>
      </c>
      <c r="R351" s="3">
        <f>SUM(Table2[[#This Row],[Qualified Activities Professional Hours]:[Other Activities Professional Hours]])/Table2[[#This Row],[MDS Census]]</f>
        <v>0.13537092839718751</v>
      </c>
      <c r="S351" s="3">
        <v>6.2022222222222219</v>
      </c>
      <c r="T351" s="3">
        <v>20.068888888888878</v>
      </c>
      <c r="U351" s="3">
        <v>0</v>
      </c>
      <c r="V351" s="3">
        <f>SUM(Table2[[#This Row],[Occupational Therapist Hours]:[OT Aide Hours]])/Table2[[#This Row],[MDS Census]]</f>
        <v>0.16963696369636955</v>
      </c>
      <c r="W351" s="3">
        <v>1.4966666666666666</v>
      </c>
      <c r="X351" s="3">
        <v>16.103333333333321</v>
      </c>
      <c r="Y351" s="3">
        <v>0</v>
      </c>
      <c r="Z351" s="3">
        <f>SUM(Table2[[#This Row],[Physical Therapist (PT) Hours]:[PT Aide Hours]])/Table2[[#This Row],[MDS Census]]</f>
        <v>0.11364614722341791</v>
      </c>
      <c r="AA351" s="3">
        <v>0</v>
      </c>
      <c r="AB351" s="3">
        <v>0</v>
      </c>
      <c r="AC351" s="3">
        <v>0</v>
      </c>
      <c r="AD351" s="3">
        <v>0</v>
      </c>
      <c r="AE351" s="3">
        <v>0</v>
      </c>
      <c r="AF351" s="3">
        <v>5.6644444444444444</v>
      </c>
      <c r="AG351" s="3">
        <v>0</v>
      </c>
      <c r="AH351" s="1" t="s">
        <v>349</v>
      </c>
      <c r="AI351" s="17">
        <v>3</v>
      </c>
      <c r="AJ351" s="1"/>
    </row>
    <row r="352" spans="1:36" x14ac:dyDescent="0.2">
      <c r="A352" s="1" t="s">
        <v>681</v>
      </c>
      <c r="B352" s="1" t="s">
        <v>1042</v>
      </c>
      <c r="C352" s="1" t="s">
        <v>1612</v>
      </c>
      <c r="D352" s="1" t="s">
        <v>1700</v>
      </c>
      <c r="E352" s="3">
        <v>50.844444444444441</v>
      </c>
      <c r="F352" s="3">
        <v>5.25</v>
      </c>
      <c r="G352" s="3">
        <v>0.18055555555555555</v>
      </c>
      <c r="H352" s="3">
        <v>0.26666666666666666</v>
      </c>
      <c r="I352" s="3">
        <v>0.87777777777777777</v>
      </c>
      <c r="J352" s="3">
        <v>0.19444444444444445</v>
      </c>
      <c r="K352" s="3">
        <v>0</v>
      </c>
      <c r="L352" s="3">
        <v>2.4361111111111109</v>
      </c>
      <c r="M352" s="3">
        <v>5.25</v>
      </c>
      <c r="N352" s="3">
        <v>0</v>
      </c>
      <c r="O352" s="3">
        <f>SUM(Table2[[#This Row],[Qualified Social Work Staff Hours]:[Other Social Work Staff Hours]])/Table2[[#This Row],[MDS Census]]</f>
        <v>0.10325611888111889</v>
      </c>
      <c r="P352" s="3">
        <v>5.6638888888888888</v>
      </c>
      <c r="Q352" s="3">
        <v>0</v>
      </c>
      <c r="R352" s="3">
        <f>SUM(Table2[[#This Row],[Qualified Activities Professional Hours]:[Other Activities Professional Hours]])/Table2[[#This Row],[MDS Census]]</f>
        <v>0.11139641608391609</v>
      </c>
      <c r="S352" s="3">
        <v>2.1286666666666667</v>
      </c>
      <c r="T352" s="3">
        <v>5.5083333333333337</v>
      </c>
      <c r="U352" s="3">
        <v>0</v>
      </c>
      <c r="V352" s="3">
        <f>SUM(Table2[[#This Row],[Occupational Therapist Hours]:[OT Aide Hours]])/Table2[[#This Row],[MDS Census]]</f>
        <v>0.15020323426573429</v>
      </c>
      <c r="W352" s="3">
        <v>1.9499999999999997</v>
      </c>
      <c r="X352" s="3">
        <v>5.0014444444444441</v>
      </c>
      <c r="Y352" s="3">
        <v>0</v>
      </c>
      <c r="Z352" s="3">
        <f>SUM(Table2[[#This Row],[Physical Therapist (PT) Hours]:[PT Aide Hours]])/Table2[[#This Row],[MDS Census]]</f>
        <v>0.13671984265734266</v>
      </c>
      <c r="AA352" s="3">
        <v>0</v>
      </c>
      <c r="AB352" s="3">
        <v>0</v>
      </c>
      <c r="AC352" s="3">
        <v>0</v>
      </c>
      <c r="AD352" s="3">
        <v>0</v>
      </c>
      <c r="AE352" s="3">
        <v>0</v>
      </c>
      <c r="AF352" s="3">
        <v>0</v>
      </c>
      <c r="AG352" s="3">
        <v>0</v>
      </c>
      <c r="AH352" s="1" t="s">
        <v>350</v>
      </c>
      <c r="AI352" s="17">
        <v>3</v>
      </c>
      <c r="AJ352" s="1"/>
    </row>
    <row r="353" spans="1:36" x14ac:dyDescent="0.2">
      <c r="A353" s="1" t="s">
        <v>681</v>
      </c>
      <c r="B353" s="1" t="s">
        <v>1043</v>
      </c>
      <c r="C353" s="1" t="s">
        <v>1469</v>
      </c>
      <c r="D353" s="1" t="s">
        <v>1706</v>
      </c>
      <c r="E353" s="3">
        <v>105.33333333333333</v>
      </c>
      <c r="F353" s="3">
        <v>5.333333333333333</v>
      </c>
      <c r="G353" s="3">
        <v>0.14444444444444443</v>
      </c>
      <c r="H353" s="3">
        <v>0.35555555555555557</v>
      </c>
      <c r="I353" s="3">
        <v>5.6888888888888891</v>
      </c>
      <c r="J353" s="3">
        <v>0</v>
      </c>
      <c r="K353" s="3">
        <v>0</v>
      </c>
      <c r="L353" s="3">
        <v>9.9023333333333312</v>
      </c>
      <c r="M353" s="3">
        <v>9.8194444444444446</v>
      </c>
      <c r="N353" s="3">
        <v>0</v>
      </c>
      <c r="O353" s="3">
        <f>SUM(Table2[[#This Row],[Qualified Social Work Staff Hours]:[Other Social Work Staff Hours]])/Table2[[#This Row],[MDS Census]]</f>
        <v>9.3222573839662454E-2</v>
      </c>
      <c r="P353" s="3">
        <v>4.6833333333333336</v>
      </c>
      <c r="Q353" s="3">
        <v>7.5638888888888891</v>
      </c>
      <c r="R353" s="3">
        <f>SUM(Table2[[#This Row],[Qualified Activities Professional Hours]:[Other Activities Professional Hours]])/Table2[[#This Row],[MDS Census]]</f>
        <v>0.11627109704641352</v>
      </c>
      <c r="S353" s="3">
        <v>11.449888888888886</v>
      </c>
      <c r="T353" s="3">
        <v>24.017555555555553</v>
      </c>
      <c r="U353" s="3">
        <v>0</v>
      </c>
      <c r="V353" s="3">
        <f>SUM(Table2[[#This Row],[Occupational Therapist Hours]:[OT Aide Hours]])/Table2[[#This Row],[MDS Census]]</f>
        <v>0.33671624472573836</v>
      </c>
      <c r="W353" s="3">
        <v>5.0902222222222226</v>
      </c>
      <c r="X353" s="3">
        <v>10.101666666666667</v>
      </c>
      <c r="Y353" s="3">
        <v>0</v>
      </c>
      <c r="Z353" s="3">
        <f>SUM(Table2[[#This Row],[Physical Therapist (PT) Hours]:[PT Aide Hours]])/Table2[[#This Row],[MDS Census]]</f>
        <v>0.14422679324894516</v>
      </c>
      <c r="AA353" s="3">
        <v>0</v>
      </c>
      <c r="AB353" s="3">
        <v>5.0666666666666664</v>
      </c>
      <c r="AC353" s="3">
        <v>0</v>
      </c>
      <c r="AD353" s="3">
        <v>0</v>
      </c>
      <c r="AE353" s="3">
        <v>0</v>
      </c>
      <c r="AF353" s="3">
        <v>0</v>
      </c>
      <c r="AG353" s="3">
        <v>0.48555555555555557</v>
      </c>
      <c r="AH353" s="1" t="s">
        <v>351</v>
      </c>
      <c r="AI353" s="17">
        <v>3</v>
      </c>
      <c r="AJ353" s="1"/>
    </row>
    <row r="354" spans="1:36" x14ac:dyDescent="0.2">
      <c r="A354" s="1" t="s">
        <v>681</v>
      </c>
      <c r="B354" s="1" t="s">
        <v>1044</v>
      </c>
      <c r="C354" s="1" t="s">
        <v>1467</v>
      </c>
      <c r="D354" s="1" t="s">
        <v>1721</v>
      </c>
      <c r="E354" s="3">
        <v>180.11111111111111</v>
      </c>
      <c r="F354" s="3">
        <v>5.1694444444444443</v>
      </c>
      <c r="G354" s="3">
        <v>0.43888888888888888</v>
      </c>
      <c r="H354" s="3">
        <v>1.3333333333333333</v>
      </c>
      <c r="I354" s="3">
        <v>20.85</v>
      </c>
      <c r="J354" s="3">
        <v>0</v>
      </c>
      <c r="K354" s="3">
        <v>0</v>
      </c>
      <c r="L354" s="3">
        <v>8.4267777777777795</v>
      </c>
      <c r="M354" s="3">
        <v>23.588888888888889</v>
      </c>
      <c r="N354" s="3">
        <v>0</v>
      </c>
      <c r="O354" s="3">
        <f>SUM(Table2[[#This Row],[Qualified Social Work Staff Hours]:[Other Social Work Staff Hours]])/Table2[[#This Row],[MDS Census]]</f>
        <v>0.13096853793954349</v>
      </c>
      <c r="P354" s="3">
        <v>11.783333333333333</v>
      </c>
      <c r="Q354" s="3">
        <v>2.3194444444444446</v>
      </c>
      <c r="R354" s="3">
        <f>SUM(Table2[[#This Row],[Qualified Activities Professional Hours]:[Other Activities Professional Hours]])/Table2[[#This Row],[MDS Census]]</f>
        <v>7.8300431832202338E-2</v>
      </c>
      <c r="S354" s="3">
        <v>9.0818888888888889</v>
      </c>
      <c r="T354" s="3">
        <v>9.9203333333333337</v>
      </c>
      <c r="U354" s="3">
        <v>0</v>
      </c>
      <c r="V354" s="3">
        <f>SUM(Table2[[#This Row],[Occupational Therapist Hours]:[OT Aide Hours]])/Table2[[#This Row],[MDS Census]]</f>
        <v>0.10550277606415792</v>
      </c>
      <c r="W354" s="3">
        <v>14.27033333333334</v>
      </c>
      <c r="X354" s="3">
        <v>9.2057777777777758</v>
      </c>
      <c r="Y354" s="3">
        <v>5.1214444444444451</v>
      </c>
      <c r="Z354" s="3">
        <f>SUM(Table2[[#This Row],[Physical Therapist (PT) Hours]:[PT Aide Hours]])/Table2[[#This Row],[MDS Census]]</f>
        <v>0.15877729796421966</v>
      </c>
      <c r="AA354" s="3">
        <v>0.52777777777777779</v>
      </c>
      <c r="AB354" s="3">
        <v>0</v>
      </c>
      <c r="AC354" s="3">
        <v>0</v>
      </c>
      <c r="AD354" s="3">
        <v>0</v>
      </c>
      <c r="AE354" s="3">
        <v>0</v>
      </c>
      <c r="AF354" s="3">
        <v>0</v>
      </c>
      <c r="AG354" s="3">
        <v>0.23333333333333334</v>
      </c>
      <c r="AH354" s="1" t="s">
        <v>352</v>
      </c>
      <c r="AI354" s="17">
        <v>3</v>
      </c>
      <c r="AJ354" s="1"/>
    </row>
    <row r="355" spans="1:36" x14ac:dyDescent="0.2">
      <c r="A355" s="1" t="s">
        <v>681</v>
      </c>
      <c r="B355" s="1" t="s">
        <v>1045</v>
      </c>
      <c r="C355" s="1" t="s">
        <v>1613</v>
      </c>
      <c r="D355" s="1" t="s">
        <v>1687</v>
      </c>
      <c r="E355" s="3">
        <v>46.06666666666667</v>
      </c>
      <c r="F355" s="3">
        <v>5.4444444444444446</v>
      </c>
      <c r="G355" s="3">
        <v>3.3333333333333333E-2</v>
      </c>
      <c r="H355" s="3">
        <v>0.46833333333333332</v>
      </c>
      <c r="I355" s="3">
        <v>0.77500000000000002</v>
      </c>
      <c r="J355" s="3">
        <v>0</v>
      </c>
      <c r="K355" s="3">
        <v>0</v>
      </c>
      <c r="L355" s="3">
        <v>5.5225555555555559</v>
      </c>
      <c r="M355" s="3">
        <v>5.2722222222222221</v>
      </c>
      <c r="N355" s="3">
        <v>0</v>
      </c>
      <c r="O355" s="3">
        <f>SUM(Table2[[#This Row],[Qualified Social Work Staff Hours]:[Other Social Work Staff Hours]])/Table2[[#This Row],[MDS Census]]</f>
        <v>0.11444766039556198</v>
      </c>
      <c r="P355" s="3">
        <v>4.6888888888888891</v>
      </c>
      <c r="Q355" s="3">
        <v>3.0249999999999999</v>
      </c>
      <c r="R355" s="3">
        <f>SUM(Table2[[#This Row],[Qualified Activities Professional Hours]:[Other Activities Professional Hours]])/Table2[[#This Row],[MDS Census]]</f>
        <v>0.16745055475156775</v>
      </c>
      <c r="S355" s="3">
        <v>5.3314444444444451</v>
      </c>
      <c r="T355" s="3">
        <v>8.9146666666666672</v>
      </c>
      <c r="U355" s="3">
        <v>0</v>
      </c>
      <c r="V355" s="3">
        <f>SUM(Table2[[#This Row],[Occupational Therapist Hours]:[OT Aide Hours]])/Table2[[#This Row],[MDS Census]]</f>
        <v>0.30924987940183307</v>
      </c>
      <c r="W355" s="3">
        <v>4.7487777777777787</v>
      </c>
      <c r="X355" s="3">
        <v>3.9929999999999999</v>
      </c>
      <c r="Y355" s="3">
        <v>0</v>
      </c>
      <c r="Z355" s="3">
        <f>SUM(Table2[[#This Row],[Physical Therapist (PT) Hours]:[PT Aide Hours]])/Table2[[#This Row],[MDS Census]]</f>
        <v>0.18976362759286061</v>
      </c>
      <c r="AA355" s="3">
        <v>0</v>
      </c>
      <c r="AB355" s="3">
        <v>0</v>
      </c>
      <c r="AC355" s="3">
        <v>0</v>
      </c>
      <c r="AD355" s="3">
        <v>0</v>
      </c>
      <c r="AE355" s="3">
        <v>0</v>
      </c>
      <c r="AF355" s="3">
        <v>0</v>
      </c>
      <c r="AG355" s="3">
        <v>0</v>
      </c>
      <c r="AH355" s="1" t="s">
        <v>353</v>
      </c>
      <c r="AI355" s="17">
        <v>3</v>
      </c>
      <c r="AJ355" s="1"/>
    </row>
    <row r="356" spans="1:36" x14ac:dyDescent="0.2">
      <c r="A356" s="1" t="s">
        <v>681</v>
      </c>
      <c r="B356" s="1" t="s">
        <v>1046</v>
      </c>
      <c r="C356" s="1" t="s">
        <v>1614</v>
      </c>
      <c r="D356" s="1" t="s">
        <v>1698</v>
      </c>
      <c r="E356" s="3">
        <v>120.04444444444445</v>
      </c>
      <c r="F356" s="3">
        <v>10.411111111111111</v>
      </c>
      <c r="G356" s="3">
        <v>0.66666666666666663</v>
      </c>
      <c r="H356" s="3">
        <v>0</v>
      </c>
      <c r="I356" s="3">
        <v>0.9916666666666667</v>
      </c>
      <c r="J356" s="3">
        <v>0</v>
      </c>
      <c r="K356" s="3">
        <v>0</v>
      </c>
      <c r="L356" s="3">
        <v>4.1278888888888883</v>
      </c>
      <c r="M356" s="3">
        <v>10.372222222222222</v>
      </c>
      <c r="N356" s="3">
        <v>5.6388888888888893</v>
      </c>
      <c r="O356" s="3">
        <f>SUM(Table2[[#This Row],[Qualified Social Work Staff Hours]:[Other Social Work Staff Hours]])/Table2[[#This Row],[MDS Census]]</f>
        <v>0.13337652721214366</v>
      </c>
      <c r="P356" s="3">
        <v>6.0438888888888895</v>
      </c>
      <c r="Q356" s="3">
        <v>19.388999999999996</v>
      </c>
      <c r="R356" s="3">
        <f>SUM(Table2[[#This Row],[Qualified Activities Professional Hours]:[Other Activities Professional Hours]])/Table2[[#This Row],[MDS Census]]</f>
        <v>0.21186227323213622</v>
      </c>
      <c r="S356" s="3">
        <v>6.3760000000000003</v>
      </c>
      <c r="T356" s="3">
        <v>13.670777777777774</v>
      </c>
      <c r="U356" s="3">
        <v>0</v>
      </c>
      <c r="V356" s="3">
        <f>SUM(Table2[[#This Row],[Occupational Therapist Hours]:[OT Aide Hours]])/Table2[[#This Row],[MDS Census]]</f>
        <v>0.16699463161791925</v>
      </c>
      <c r="W356" s="3">
        <v>5.9111111111111114</v>
      </c>
      <c r="X356" s="3">
        <v>17.223222222222223</v>
      </c>
      <c r="Y356" s="3">
        <v>0</v>
      </c>
      <c r="Z356" s="3">
        <f>SUM(Table2[[#This Row],[Physical Therapist (PT) Hours]:[PT Aide Hours]])/Table2[[#This Row],[MDS Census]]</f>
        <v>0.19271473528322844</v>
      </c>
      <c r="AA356" s="3">
        <v>0</v>
      </c>
      <c r="AB356" s="3">
        <v>0</v>
      </c>
      <c r="AC356" s="3">
        <v>0</v>
      </c>
      <c r="AD356" s="3">
        <v>0</v>
      </c>
      <c r="AE356" s="3">
        <v>0</v>
      </c>
      <c r="AF356" s="3">
        <v>0</v>
      </c>
      <c r="AG356" s="3">
        <v>0</v>
      </c>
      <c r="AH356" s="1" t="s">
        <v>354</v>
      </c>
      <c r="AI356" s="17">
        <v>3</v>
      </c>
      <c r="AJ356" s="1"/>
    </row>
    <row r="357" spans="1:36" x14ac:dyDescent="0.2">
      <c r="A357" s="1" t="s">
        <v>681</v>
      </c>
      <c r="B357" s="1" t="s">
        <v>1047</v>
      </c>
      <c r="C357" s="1" t="s">
        <v>1608</v>
      </c>
      <c r="D357" s="1" t="s">
        <v>1721</v>
      </c>
      <c r="E357" s="3">
        <v>90.511111111111106</v>
      </c>
      <c r="F357" s="3">
        <v>5.9555555555555557</v>
      </c>
      <c r="G357" s="3">
        <v>0.28000000000000003</v>
      </c>
      <c r="H357" s="3">
        <v>0.69599999999999984</v>
      </c>
      <c r="I357" s="3">
        <v>5.3638888888888889</v>
      </c>
      <c r="J357" s="3">
        <v>0</v>
      </c>
      <c r="K357" s="3">
        <v>0</v>
      </c>
      <c r="L357" s="3">
        <v>7.0914444444444431</v>
      </c>
      <c r="M357" s="3">
        <v>5.5111111111111111</v>
      </c>
      <c r="N357" s="3">
        <v>5.8250000000000002</v>
      </c>
      <c r="O357" s="3">
        <f>SUM(Table2[[#This Row],[Qualified Social Work Staff Hours]:[Other Social Work Staff Hours]])/Table2[[#This Row],[MDS Census]]</f>
        <v>0.12524551927326297</v>
      </c>
      <c r="P357" s="3">
        <v>0</v>
      </c>
      <c r="Q357" s="3">
        <v>0</v>
      </c>
      <c r="R357" s="3">
        <f>SUM(Table2[[#This Row],[Qualified Activities Professional Hours]:[Other Activities Professional Hours]])/Table2[[#This Row],[MDS Census]]</f>
        <v>0</v>
      </c>
      <c r="S357" s="3">
        <v>17.533333333333335</v>
      </c>
      <c r="T357" s="3">
        <v>12.608666666666668</v>
      </c>
      <c r="U357" s="3">
        <v>0</v>
      </c>
      <c r="V357" s="3">
        <f>SUM(Table2[[#This Row],[Occupational Therapist Hours]:[OT Aide Hours]])/Table2[[#This Row],[MDS Census]]</f>
        <v>0.33301988706113433</v>
      </c>
      <c r="W357" s="3">
        <v>20.386777777777773</v>
      </c>
      <c r="X357" s="3">
        <v>11.891111111111112</v>
      </c>
      <c r="Y357" s="3">
        <v>0</v>
      </c>
      <c r="Z357" s="3">
        <f>SUM(Table2[[#This Row],[Physical Therapist (PT) Hours]:[PT Aide Hours]])/Table2[[#This Row],[MDS Census]]</f>
        <v>0.35661797201080281</v>
      </c>
      <c r="AA357" s="3">
        <v>0</v>
      </c>
      <c r="AB357" s="3">
        <v>0</v>
      </c>
      <c r="AC357" s="3">
        <v>0</v>
      </c>
      <c r="AD357" s="3">
        <v>0</v>
      </c>
      <c r="AE357" s="3">
        <v>0</v>
      </c>
      <c r="AF357" s="3">
        <v>0</v>
      </c>
      <c r="AG357" s="3">
        <v>0</v>
      </c>
      <c r="AH357" s="1" t="s">
        <v>355</v>
      </c>
      <c r="AI357" s="17">
        <v>3</v>
      </c>
      <c r="AJ357" s="1"/>
    </row>
    <row r="358" spans="1:36" x14ac:dyDescent="0.2">
      <c r="A358" s="1" t="s">
        <v>681</v>
      </c>
      <c r="B358" s="1" t="s">
        <v>1048</v>
      </c>
      <c r="C358" s="1" t="s">
        <v>1510</v>
      </c>
      <c r="D358" s="1" t="s">
        <v>1688</v>
      </c>
      <c r="E358" s="3">
        <v>101.66666666666667</v>
      </c>
      <c r="F358" s="3">
        <v>6.4572222222222218</v>
      </c>
      <c r="G358" s="3">
        <v>2.1944444444444446</v>
      </c>
      <c r="H358" s="3">
        <v>0.4</v>
      </c>
      <c r="I358" s="3">
        <v>5.3217777777777782</v>
      </c>
      <c r="J358" s="3">
        <v>0</v>
      </c>
      <c r="K358" s="3">
        <v>0</v>
      </c>
      <c r="L358" s="3">
        <v>4.6492222222222228</v>
      </c>
      <c r="M358" s="3">
        <v>0</v>
      </c>
      <c r="N358" s="3">
        <v>6.2311111111111135</v>
      </c>
      <c r="O358" s="3">
        <f>SUM(Table2[[#This Row],[Qualified Social Work Staff Hours]:[Other Social Work Staff Hours]])/Table2[[#This Row],[MDS Census]]</f>
        <v>6.1289617486338821E-2</v>
      </c>
      <c r="P358" s="3">
        <v>4.552999999999999</v>
      </c>
      <c r="Q358" s="3">
        <v>20.940888888888889</v>
      </c>
      <c r="R358" s="3">
        <f>SUM(Table2[[#This Row],[Qualified Activities Professional Hours]:[Other Activities Professional Hours]])/Table2[[#This Row],[MDS Census]]</f>
        <v>0.25075956284153006</v>
      </c>
      <c r="S358" s="3">
        <v>6.1995555555555546</v>
      </c>
      <c r="T358" s="3">
        <v>9.7946666666666644</v>
      </c>
      <c r="U358" s="3">
        <v>0</v>
      </c>
      <c r="V358" s="3">
        <f>SUM(Table2[[#This Row],[Occupational Therapist Hours]:[OT Aide Hours]])/Table2[[#This Row],[MDS Census]]</f>
        <v>0.15732021857923495</v>
      </c>
      <c r="W358" s="3">
        <v>5.2336666666666654</v>
      </c>
      <c r="X358" s="3">
        <v>9.3677777777777784</v>
      </c>
      <c r="Y358" s="3">
        <v>0</v>
      </c>
      <c r="Z358" s="3">
        <f>SUM(Table2[[#This Row],[Physical Therapist (PT) Hours]:[PT Aide Hours]])/Table2[[#This Row],[MDS Census]]</f>
        <v>0.14362076502732238</v>
      </c>
      <c r="AA358" s="3">
        <v>0</v>
      </c>
      <c r="AB358" s="3">
        <v>0</v>
      </c>
      <c r="AC358" s="3">
        <v>0</v>
      </c>
      <c r="AD358" s="3">
        <v>0</v>
      </c>
      <c r="AE358" s="3">
        <v>0</v>
      </c>
      <c r="AF358" s="3">
        <v>0</v>
      </c>
      <c r="AG358" s="3">
        <v>0</v>
      </c>
      <c r="AH358" s="1" t="s">
        <v>356</v>
      </c>
      <c r="AI358" s="17">
        <v>3</v>
      </c>
      <c r="AJ358" s="1"/>
    </row>
    <row r="359" spans="1:36" x14ac:dyDescent="0.2">
      <c r="A359" s="1" t="s">
        <v>681</v>
      </c>
      <c r="B359" s="1" t="s">
        <v>1049</v>
      </c>
      <c r="C359" s="1" t="s">
        <v>1379</v>
      </c>
      <c r="D359" s="1" t="s">
        <v>1752</v>
      </c>
      <c r="E359" s="3">
        <v>143.77777777777777</v>
      </c>
      <c r="F359" s="3">
        <v>5.4222222222222225</v>
      </c>
      <c r="G359" s="3">
        <v>6.6666666666666666E-2</v>
      </c>
      <c r="H359" s="3">
        <v>0.68888888888888888</v>
      </c>
      <c r="I359" s="3">
        <v>10.447222222222223</v>
      </c>
      <c r="J359" s="3">
        <v>0</v>
      </c>
      <c r="K359" s="3">
        <v>0</v>
      </c>
      <c r="L359" s="3">
        <v>4.3327777777777783</v>
      </c>
      <c r="M359" s="3">
        <v>5.6888888888888891</v>
      </c>
      <c r="N359" s="3">
        <v>0</v>
      </c>
      <c r="O359" s="3">
        <f>SUM(Table2[[#This Row],[Qualified Social Work Staff Hours]:[Other Social Work Staff Hours]])/Table2[[#This Row],[MDS Census]]</f>
        <v>3.956723338485317E-2</v>
      </c>
      <c r="P359" s="3">
        <v>0</v>
      </c>
      <c r="Q359" s="3">
        <v>29.777777777777779</v>
      </c>
      <c r="R359" s="3">
        <f>SUM(Table2[[#This Row],[Qualified Activities Professional Hours]:[Other Activities Professional Hours]])/Table2[[#This Row],[MDS Census]]</f>
        <v>0.20710973724884083</v>
      </c>
      <c r="S359" s="3">
        <v>9.0945555555555515</v>
      </c>
      <c r="T359" s="3">
        <v>21.655000000000001</v>
      </c>
      <c r="U359" s="3">
        <v>0</v>
      </c>
      <c r="V359" s="3">
        <f>SUM(Table2[[#This Row],[Occupational Therapist Hours]:[OT Aide Hours]])/Table2[[#This Row],[MDS Census]]</f>
        <v>0.21386862442040183</v>
      </c>
      <c r="W359" s="3">
        <v>9.4832222222222207</v>
      </c>
      <c r="X359" s="3">
        <v>17.27288888888889</v>
      </c>
      <c r="Y359" s="3">
        <v>0</v>
      </c>
      <c r="Z359" s="3">
        <f>SUM(Table2[[#This Row],[Physical Therapist (PT) Hours]:[PT Aide Hours]])/Table2[[#This Row],[MDS Census]]</f>
        <v>0.1860935085007728</v>
      </c>
      <c r="AA359" s="3">
        <v>2.2222222222222223E-2</v>
      </c>
      <c r="AB359" s="3">
        <v>5.6</v>
      </c>
      <c r="AC359" s="3">
        <v>0</v>
      </c>
      <c r="AD359" s="3">
        <v>0</v>
      </c>
      <c r="AE359" s="3">
        <v>0</v>
      </c>
      <c r="AF359" s="3">
        <v>1.1111111111111112E-2</v>
      </c>
      <c r="AG359" s="3">
        <v>0</v>
      </c>
      <c r="AH359" s="1" t="s">
        <v>357</v>
      </c>
      <c r="AI359" s="17">
        <v>3</v>
      </c>
      <c r="AJ359" s="1"/>
    </row>
    <row r="360" spans="1:36" x14ac:dyDescent="0.2">
      <c r="A360" s="1" t="s">
        <v>681</v>
      </c>
      <c r="B360" s="1" t="s">
        <v>1050</v>
      </c>
      <c r="C360" s="1" t="s">
        <v>1615</v>
      </c>
      <c r="D360" s="1" t="s">
        <v>1699</v>
      </c>
      <c r="E360" s="3">
        <v>83.36666666666666</v>
      </c>
      <c r="F360" s="3">
        <v>36.991666666666667</v>
      </c>
      <c r="G360" s="3">
        <v>0</v>
      </c>
      <c r="H360" s="3">
        <v>0</v>
      </c>
      <c r="I360" s="3">
        <v>5.6888888888888891</v>
      </c>
      <c r="J360" s="3">
        <v>0</v>
      </c>
      <c r="K360" s="3">
        <v>0</v>
      </c>
      <c r="L360" s="3">
        <v>4.8888888888888893</v>
      </c>
      <c r="M360" s="3">
        <v>7.4666666666666668</v>
      </c>
      <c r="N360" s="3">
        <v>0</v>
      </c>
      <c r="O360" s="3">
        <f>SUM(Table2[[#This Row],[Qualified Social Work Staff Hours]:[Other Social Work Staff Hours]])/Table2[[#This Row],[MDS Census]]</f>
        <v>8.9564174330267907E-2</v>
      </c>
      <c r="P360" s="3">
        <v>5.6444444444444448</v>
      </c>
      <c r="Q360" s="3">
        <v>13.033333333333333</v>
      </c>
      <c r="R360" s="3">
        <f>SUM(Table2[[#This Row],[Qualified Activities Professional Hours]:[Other Activities Professional Hours]])/Table2[[#This Row],[MDS Census]]</f>
        <v>0.22404371584699453</v>
      </c>
      <c r="S360" s="3">
        <v>4.0588888888888892</v>
      </c>
      <c r="T360" s="3">
        <v>7.9727777777777789</v>
      </c>
      <c r="U360" s="3">
        <v>0</v>
      </c>
      <c r="V360" s="3">
        <f>SUM(Table2[[#This Row],[Occupational Therapist Hours]:[OT Aide Hours]])/Table2[[#This Row],[MDS Census]]</f>
        <v>0.1443222710915634</v>
      </c>
      <c r="W360" s="3">
        <v>5.677777777777778</v>
      </c>
      <c r="X360" s="3">
        <v>10.693000000000003</v>
      </c>
      <c r="Y360" s="3">
        <v>0</v>
      </c>
      <c r="Z360" s="3">
        <f>SUM(Table2[[#This Row],[Physical Therapist (PT) Hours]:[PT Aide Hours]])/Table2[[#This Row],[MDS Census]]</f>
        <v>0.19637078501932567</v>
      </c>
      <c r="AA360" s="3">
        <v>0</v>
      </c>
      <c r="AB360" s="3">
        <v>0</v>
      </c>
      <c r="AC360" s="3">
        <v>0</v>
      </c>
      <c r="AD360" s="3">
        <v>0</v>
      </c>
      <c r="AE360" s="3">
        <v>0</v>
      </c>
      <c r="AF360" s="3">
        <v>0</v>
      </c>
      <c r="AG360" s="3">
        <v>0</v>
      </c>
      <c r="AH360" s="1" t="s">
        <v>358</v>
      </c>
      <c r="AI360" s="17">
        <v>3</v>
      </c>
      <c r="AJ360" s="1"/>
    </row>
    <row r="361" spans="1:36" x14ac:dyDescent="0.2">
      <c r="A361" s="1" t="s">
        <v>681</v>
      </c>
      <c r="B361" s="1" t="s">
        <v>1051</v>
      </c>
      <c r="C361" s="1" t="s">
        <v>1477</v>
      </c>
      <c r="D361" s="1" t="s">
        <v>1725</v>
      </c>
      <c r="E361" s="3">
        <v>51.966666666666669</v>
      </c>
      <c r="F361" s="3">
        <v>5.6</v>
      </c>
      <c r="G361" s="3">
        <v>0.2</v>
      </c>
      <c r="H361" s="3">
        <v>0</v>
      </c>
      <c r="I361" s="3">
        <v>8.1972222222222229</v>
      </c>
      <c r="J361" s="3">
        <v>0</v>
      </c>
      <c r="K361" s="3">
        <v>0</v>
      </c>
      <c r="L361" s="3">
        <v>5.2459999999999996</v>
      </c>
      <c r="M361" s="3">
        <v>0</v>
      </c>
      <c r="N361" s="3">
        <v>5.6</v>
      </c>
      <c r="O361" s="3">
        <f>SUM(Table2[[#This Row],[Qualified Social Work Staff Hours]:[Other Social Work Staff Hours]])/Table2[[#This Row],[MDS Census]]</f>
        <v>0.10776138550352789</v>
      </c>
      <c r="P361" s="3">
        <v>4.4027777777777777</v>
      </c>
      <c r="Q361" s="3">
        <v>12.25</v>
      </c>
      <c r="R361" s="3">
        <f>SUM(Table2[[#This Row],[Qualified Activities Professional Hours]:[Other Activities Professional Hours]])/Table2[[#This Row],[MDS Census]]</f>
        <v>0.3204511438956596</v>
      </c>
      <c r="S361" s="3">
        <v>5.6</v>
      </c>
      <c r="T361" s="3">
        <v>4.6394444444444431</v>
      </c>
      <c r="U361" s="3">
        <v>0</v>
      </c>
      <c r="V361" s="3">
        <f>SUM(Table2[[#This Row],[Occupational Therapist Hours]:[OT Aide Hours]])/Table2[[#This Row],[MDS Census]]</f>
        <v>0.19703870002138119</v>
      </c>
      <c r="W361" s="3">
        <v>2.3790000000000009</v>
      </c>
      <c r="X361" s="3">
        <v>5.1463333333333319</v>
      </c>
      <c r="Y361" s="3">
        <v>0</v>
      </c>
      <c r="Z361" s="3">
        <f>SUM(Table2[[#This Row],[Physical Therapist (PT) Hours]:[PT Aide Hours]])/Table2[[#This Row],[MDS Census]]</f>
        <v>0.14481077613855034</v>
      </c>
      <c r="AA361" s="3">
        <v>0</v>
      </c>
      <c r="AB361" s="3">
        <v>0</v>
      </c>
      <c r="AC361" s="3">
        <v>0</v>
      </c>
      <c r="AD361" s="3">
        <v>0</v>
      </c>
      <c r="AE361" s="3">
        <v>0</v>
      </c>
      <c r="AF361" s="3">
        <v>0</v>
      </c>
      <c r="AG361" s="3">
        <v>0</v>
      </c>
      <c r="AH361" s="1" t="s">
        <v>359</v>
      </c>
      <c r="AI361" s="17">
        <v>3</v>
      </c>
      <c r="AJ361" s="1"/>
    </row>
    <row r="362" spans="1:36" x14ac:dyDescent="0.2">
      <c r="A362" s="1" t="s">
        <v>681</v>
      </c>
      <c r="B362" s="1" t="s">
        <v>1052</v>
      </c>
      <c r="C362" s="1" t="s">
        <v>1409</v>
      </c>
      <c r="D362" s="1" t="s">
        <v>1687</v>
      </c>
      <c r="E362" s="3">
        <v>85.13333333333334</v>
      </c>
      <c r="F362" s="3">
        <v>0</v>
      </c>
      <c r="G362" s="3">
        <v>0.13333333333333333</v>
      </c>
      <c r="H362" s="3">
        <v>0.45555555555555555</v>
      </c>
      <c r="I362" s="3">
        <v>3.6979999999999995</v>
      </c>
      <c r="J362" s="3">
        <v>0</v>
      </c>
      <c r="K362" s="3">
        <v>0</v>
      </c>
      <c r="L362" s="3">
        <v>4.916666666666667</v>
      </c>
      <c r="M362" s="3">
        <v>5.083333333333333</v>
      </c>
      <c r="N362" s="3">
        <v>0</v>
      </c>
      <c r="O362" s="3">
        <f>SUM(Table2[[#This Row],[Qualified Social Work Staff Hours]:[Other Social Work Staff Hours]])/Table2[[#This Row],[MDS Census]]</f>
        <v>5.9710258418167572E-2</v>
      </c>
      <c r="P362" s="3">
        <v>4.75</v>
      </c>
      <c r="Q362" s="3">
        <v>15.622222222222222</v>
      </c>
      <c r="R362" s="3">
        <f>SUM(Table2[[#This Row],[Qualified Activities Professional Hours]:[Other Activities Professional Hours]])/Table2[[#This Row],[MDS Census]]</f>
        <v>0.2392978334638475</v>
      </c>
      <c r="S362" s="3">
        <v>3.9296666666666655</v>
      </c>
      <c r="T362" s="3">
        <v>9.9714444444444457</v>
      </c>
      <c r="U362" s="3">
        <v>0</v>
      </c>
      <c r="V362" s="3">
        <f>SUM(Table2[[#This Row],[Occupational Therapist Hours]:[OT Aide Hours]])/Table2[[#This Row],[MDS Census]]</f>
        <v>0.16328634821195509</v>
      </c>
      <c r="W362" s="3">
        <v>3.5055555555555555</v>
      </c>
      <c r="X362" s="3">
        <v>10.058333333333334</v>
      </c>
      <c r="Y362" s="3">
        <v>0</v>
      </c>
      <c r="Z362" s="3">
        <f>SUM(Table2[[#This Row],[Physical Therapist (PT) Hours]:[PT Aide Hours]])/Table2[[#This Row],[MDS Census]]</f>
        <v>0.15932524145131818</v>
      </c>
      <c r="AA362" s="3">
        <v>0</v>
      </c>
      <c r="AB362" s="3">
        <v>0</v>
      </c>
      <c r="AC362" s="3">
        <v>0</v>
      </c>
      <c r="AD362" s="3">
        <v>0</v>
      </c>
      <c r="AE362" s="3">
        <v>0</v>
      </c>
      <c r="AF362" s="3">
        <v>0</v>
      </c>
      <c r="AG362" s="3">
        <v>0</v>
      </c>
      <c r="AH362" s="1" t="s">
        <v>360</v>
      </c>
      <c r="AI362" s="17">
        <v>3</v>
      </c>
      <c r="AJ362" s="1"/>
    </row>
    <row r="363" spans="1:36" x14ac:dyDescent="0.2">
      <c r="A363" s="1" t="s">
        <v>681</v>
      </c>
      <c r="B363" s="1" t="s">
        <v>1053</v>
      </c>
      <c r="C363" s="1" t="s">
        <v>1429</v>
      </c>
      <c r="D363" s="1" t="s">
        <v>1729</v>
      </c>
      <c r="E363" s="3">
        <v>102.9</v>
      </c>
      <c r="F363" s="3">
        <v>5.333333333333333</v>
      </c>
      <c r="G363" s="3">
        <v>0.21111111111111111</v>
      </c>
      <c r="H363" s="3">
        <v>0.40111111111111114</v>
      </c>
      <c r="I363" s="3">
        <v>3.7749999999999999</v>
      </c>
      <c r="J363" s="3">
        <v>0</v>
      </c>
      <c r="K363" s="3">
        <v>0</v>
      </c>
      <c r="L363" s="3">
        <v>0.57499999999999996</v>
      </c>
      <c r="M363" s="3">
        <v>4.8888888888888893</v>
      </c>
      <c r="N363" s="3">
        <v>0</v>
      </c>
      <c r="O363" s="3">
        <f>SUM(Table2[[#This Row],[Qualified Social Work Staff Hours]:[Other Social Work Staff Hours]])/Table2[[#This Row],[MDS Census]]</f>
        <v>4.7511067919231188E-2</v>
      </c>
      <c r="P363" s="3">
        <v>0.71111111111111114</v>
      </c>
      <c r="Q363" s="3">
        <v>5.708333333333333</v>
      </c>
      <c r="R363" s="3">
        <f>SUM(Table2[[#This Row],[Qualified Activities Professional Hours]:[Other Activities Professional Hours]])/Table2[[#This Row],[MDS Census]]</f>
        <v>6.2385271568945036E-2</v>
      </c>
      <c r="S363" s="3">
        <v>10.386111111111111</v>
      </c>
      <c r="T363" s="3">
        <v>13.077777777777778</v>
      </c>
      <c r="U363" s="3">
        <v>0</v>
      </c>
      <c r="V363" s="3">
        <f>SUM(Table2[[#This Row],[Occupational Therapist Hours]:[OT Aide Hours]])/Table2[[#This Row],[MDS Census]]</f>
        <v>0.22802613108735556</v>
      </c>
      <c r="W363" s="3">
        <v>5.4527777777777775</v>
      </c>
      <c r="X363" s="3">
        <v>10.7</v>
      </c>
      <c r="Y363" s="3">
        <v>0</v>
      </c>
      <c r="Z363" s="3">
        <f>SUM(Table2[[#This Row],[Physical Therapist (PT) Hours]:[PT Aide Hours]])/Table2[[#This Row],[MDS Census]]</f>
        <v>0.15697548860814167</v>
      </c>
      <c r="AA363" s="3">
        <v>0</v>
      </c>
      <c r="AB363" s="3">
        <v>0</v>
      </c>
      <c r="AC363" s="3">
        <v>0</v>
      </c>
      <c r="AD363" s="3">
        <v>0</v>
      </c>
      <c r="AE363" s="3">
        <v>0</v>
      </c>
      <c r="AF363" s="3">
        <v>0</v>
      </c>
      <c r="AG363" s="3">
        <v>0</v>
      </c>
      <c r="AH363" s="1" t="s">
        <v>361</v>
      </c>
      <c r="AI363" s="17">
        <v>3</v>
      </c>
      <c r="AJ363" s="1"/>
    </row>
    <row r="364" spans="1:36" x14ac:dyDescent="0.2">
      <c r="A364" s="1" t="s">
        <v>681</v>
      </c>
      <c r="B364" s="1" t="s">
        <v>1054</v>
      </c>
      <c r="C364" s="1" t="s">
        <v>1443</v>
      </c>
      <c r="D364" s="1" t="s">
        <v>1727</v>
      </c>
      <c r="E364" s="3">
        <v>89.833333333333329</v>
      </c>
      <c r="F364" s="3">
        <v>5.333333333333333</v>
      </c>
      <c r="G364" s="3">
        <v>0</v>
      </c>
      <c r="H364" s="3">
        <v>0</v>
      </c>
      <c r="I364" s="3">
        <v>0</v>
      </c>
      <c r="J364" s="3">
        <v>0</v>
      </c>
      <c r="K364" s="3">
        <v>0</v>
      </c>
      <c r="L364" s="3">
        <v>5.3580000000000005</v>
      </c>
      <c r="M364" s="3">
        <v>10.488888888888889</v>
      </c>
      <c r="N364" s="3">
        <v>0</v>
      </c>
      <c r="O364" s="3">
        <f>SUM(Table2[[#This Row],[Qualified Social Work Staff Hours]:[Other Social Work Staff Hours]])/Table2[[#This Row],[MDS Census]]</f>
        <v>0.11675943104514534</v>
      </c>
      <c r="P364" s="3">
        <v>0</v>
      </c>
      <c r="Q364" s="3">
        <v>16.44522222222222</v>
      </c>
      <c r="R364" s="3">
        <f>SUM(Table2[[#This Row],[Qualified Activities Professional Hours]:[Other Activities Professional Hours]])/Table2[[#This Row],[MDS Census]]</f>
        <v>0.18306369820655533</v>
      </c>
      <c r="S364" s="3">
        <v>8.1581111111111113</v>
      </c>
      <c r="T364" s="3">
        <v>0.20277777777777778</v>
      </c>
      <c r="U364" s="3">
        <v>0</v>
      </c>
      <c r="V364" s="3">
        <f>SUM(Table2[[#This Row],[Occupational Therapist Hours]:[OT Aide Hours]])/Table2[[#This Row],[MDS Census]]</f>
        <v>9.307111935683364E-2</v>
      </c>
      <c r="W364" s="3">
        <v>9.474444444444444</v>
      </c>
      <c r="X364" s="3">
        <v>7.6173333333333311</v>
      </c>
      <c r="Y364" s="3">
        <v>0</v>
      </c>
      <c r="Z364" s="3">
        <f>SUM(Table2[[#This Row],[Physical Therapist (PT) Hours]:[PT Aide Hours]])/Table2[[#This Row],[MDS Census]]</f>
        <v>0.19026097711811996</v>
      </c>
      <c r="AA364" s="3">
        <v>0</v>
      </c>
      <c r="AB364" s="3">
        <v>0</v>
      </c>
      <c r="AC364" s="3">
        <v>0</v>
      </c>
      <c r="AD364" s="3">
        <v>0</v>
      </c>
      <c r="AE364" s="3">
        <v>0</v>
      </c>
      <c r="AF364" s="3">
        <v>0</v>
      </c>
      <c r="AG364" s="3">
        <v>0</v>
      </c>
      <c r="AH364" s="1" t="s">
        <v>362</v>
      </c>
      <c r="AI364" s="17">
        <v>3</v>
      </c>
      <c r="AJ364" s="1"/>
    </row>
    <row r="365" spans="1:36" x14ac:dyDescent="0.2">
      <c r="A365" s="1" t="s">
        <v>681</v>
      </c>
      <c r="B365" s="1" t="s">
        <v>1055</v>
      </c>
      <c r="C365" s="1" t="s">
        <v>1506</v>
      </c>
      <c r="D365" s="1" t="s">
        <v>1693</v>
      </c>
      <c r="E365" s="3">
        <v>90.2</v>
      </c>
      <c r="F365" s="3">
        <v>5.4222222222222225</v>
      </c>
      <c r="G365" s="3">
        <v>7.7777777777777779E-2</v>
      </c>
      <c r="H365" s="3">
        <v>0.31666666666666665</v>
      </c>
      <c r="I365" s="3">
        <v>5.4162222222222223</v>
      </c>
      <c r="J365" s="3">
        <v>0</v>
      </c>
      <c r="K365" s="3">
        <v>0</v>
      </c>
      <c r="L365" s="3">
        <v>11.086</v>
      </c>
      <c r="M365" s="3">
        <v>10.799666666666667</v>
      </c>
      <c r="N365" s="3">
        <v>0</v>
      </c>
      <c r="O365" s="3">
        <f>SUM(Table2[[#This Row],[Qualified Social Work Staff Hours]:[Other Social Work Staff Hours]])/Table2[[#This Row],[MDS Census]]</f>
        <v>0.11973022912047303</v>
      </c>
      <c r="P365" s="3">
        <v>5.2444444444444445</v>
      </c>
      <c r="Q365" s="3">
        <v>15.574999999999999</v>
      </c>
      <c r="R365" s="3">
        <f>SUM(Table2[[#This Row],[Qualified Activities Professional Hours]:[Other Activities Professional Hours]])/Table2[[#This Row],[MDS Census]]</f>
        <v>0.2308142399605814</v>
      </c>
      <c r="S365" s="3">
        <v>10.739111111111109</v>
      </c>
      <c r="T365" s="3">
        <v>16.704444444444444</v>
      </c>
      <c r="U365" s="3">
        <v>0</v>
      </c>
      <c r="V365" s="3">
        <f>SUM(Table2[[#This Row],[Occupational Therapist Hours]:[OT Aide Hours]])/Table2[[#This Row],[MDS Census]]</f>
        <v>0.3042522788864252</v>
      </c>
      <c r="W365" s="3">
        <v>7.9220000000000006</v>
      </c>
      <c r="X365" s="3">
        <v>23.584111111111106</v>
      </c>
      <c r="Y365" s="3">
        <v>0</v>
      </c>
      <c r="Z365" s="3">
        <f>SUM(Table2[[#This Row],[Physical Therapist (PT) Hours]:[PT Aide Hours]])/Table2[[#This Row],[MDS Census]]</f>
        <v>0.34929169746242911</v>
      </c>
      <c r="AA365" s="3">
        <v>0</v>
      </c>
      <c r="AB365" s="3">
        <v>0</v>
      </c>
      <c r="AC365" s="3">
        <v>0</v>
      </c>
      <c r="AD365" s="3">
        <v>0</v>
      </c>
      <c r="AE365" s="3">
        <v>0</v>
      </c>
      <c r="AF365" s="3">
        <v>0</v>
      </c>
      <c r="AG365" s="3">
        <v>0</v>
      </c>
      <c r="AH365" s="1" t="s">
        <v>363</v>
      </c>
      <c r="AI365" s="17">
        <v>3</v>
      </c>
      <c r="AJ365" s="1"/>
    </row>
    <row r="366" spans="1:36" x14ac:dyDescent="0.2">
      <c r="A366" s="1" t="s">
        <v>681</v>
      </c>
      <c r="B366" s="1" t="s">
        <v>1056</v>
      </c>
      <c r="C366" s="1" t="s">
        <v>1534</v>
      </c>
      <c r="D366" s="1" t="s">
        <v>1714</v>
      </c>
      <c r="E366" s="3">
        <v>56.966666666666669</v>
      </c>
      <c r="F366" s="3">
        <v>0</v>
      </c>
      <c r="G366" s="3">
        <v>0</v>
      </c>
      <c r="H366" s="3">
        <v>0.32222222222222224</v>
      </c>
      <c r="I366" s="3">
        <v>5.333333333333333</v>
      </c>
      <c r="J366" s="3">
        <v>0</v>
      </c>
      <c r="K366" s="3">
        <v>0</v>
      </c>
      <c r="L366" s="3">
        <v>1.9248888888888891</v>
      </c>
      <c r="M366" s="3">
        <v>3.2625555555555557</v>
      </c>
      <c r="N366" s="3">
        <v>0</v>
      </c>
      <c r="O366" s="3">
        <f>SUM(Table2[[#This Row],[Qualified Social Work Staff Hours]:[Other Social Work Staff Hours]])/Table2[[#This Row],[MDS Census]]</f>
        <v>5.7271308757558023E-2</v>
      </c>
      <c r="P366" s="3">
        <v>0</v>
      </c>
      <c r="Q366" s="3">
        <v>13.889222222222227</v>
      </c>
      <c r="R366" s="3">
        <f>SUM(Table2[[#This Row],[Qualified Activities Professional Hours]:[Other Activities Professional Hours]])/Table2[[#This Row],[MDS Census]]</f>
        <v>0.24381314608933105</v>
      </c>
      <c r="S366" s="3">
        <v>5.6892222222222193</v>
      </c>
      <c r="T366" s="3">
        <v>4.681333333333332</v>
      </c>
      <c r="U366" s="3">
        <v>0</v>
      </c>
      <c r="V366" s="3">
        <f>SUM(Table2[[#This Row],[Occupational Therapist Hours]:[OT Aide Hours]])/Table2[[#This Row],[MDS Census]]</f>
        <v>0.18204603081724197</v>
      </c>
      <c r="W366" s="3">
        <v>3.6064444444444455</v>
      </c>
      <c r="X366" s="3">
        <v>4.0990000000000011</v>
      </c>
      <c r="Y366" s="3">
        <v>0</v>
      </c>
      <c r="Z366" s="3">
        <f>SUM(Table2[[#This Row],[Physical Therapist (PT) Hours]:[PT Aide Hours]])/Table2[[#This Row],[MDS Census]]</f>
        <v>0.13526233664911258</v>
      </c>
      <c r="AA366" s="3">
        <v>0</v>
      </c>
      <c r="AB366" s="3">
        <v>0</v>
      </c>
      <c r="AC366" s="3">
        <v>0</v>
      </c>
      <c r="AD366" s="3">
        <v>0</v>
      </c>
      <c r="AE366" s="3">
        <v>0</v>
      </c>
      <c r="AF366" s="3">
        <v>0</v>
      </c>
      <c r="AG366" s="3">
        <v>0</v>
      </c>
      <c r="AH366" s="1" t="s">
        <v>364</v>
      </c>
      <c r="AI366" s="17">
        <v>3</v>
      </c>
      <c r="AJ366" s="1"/>
    </row>
    <row r="367" spans="1:36" x14ac:dyDescent="0.2">
      <c r="A367" s="1" t="s">
        <v>681</v>
      </c>
      <c r="B367" s="1" t="s">
        <v>1057</v>
      </c>
      <c r="C367" s="1" t="s">
        <v>1616</v>
      </c>
      <c r="D367" s="1" t="s">
        <v>1691</v>
      </c>
      <c r="E367" s="3">
        <v>43.87777777777778</v>
      </c>
      <c r="F367" s="3">
        <v>5.4444444444444446</v>
      </c>
      <c r="G367" s="3">
        <v>0.28888888888888886</v>
      </c>
      <c r="H367" s="3">
        <v>0.62777777777777777</v>
      </c>
      <c r="I367" s="3">
        <v>1.1055555555555556</v>
      </c>
      <c r="J367" s="3">
        <v>0</v>
      </c>
      <c r="K367" s="3">
        <v>0</v>
      </c>
      <c r="L367" s="3">
        <v>4.7169999999999996</v>
      </c>
      <c r="M367" s="3">
        <v>5.4111111111111114</v>
      </c>
      <c r="N367" s="3">
        <v>0</v>
      </c>
      <c r="O367" s="3">
        <f>SUM(Table2[[#This Row],[Qualified Social Work Staff Hours]:[Other Social Work Staff Hours]])/Table2[[#This Row],[MDS Census]]</f>
        <v>0.12332236009116232</v>
      </c>
      <c r="P367" s="3">
        <v>5.3777777777777782</v>
      </c>
      <c r="Q367" s="3">
        <v>0</v>
      </c>
      <c r="R367" s="3">
        <f>SUM(Table2[[#This Row],[Qualified Activities Professional Hours]:[Other Activities Professional Hours]])/Table2[[#This Row],[MDS Census]]</f>
        <v>0.12256267409470753</v>
      </c>
      <c r="S367" s="3">
        <v>3.7001111111111116</v>
      </c>
      <c r="T367" s="3">
        <v>3.6395555555555563</v>
      </c>
      <c r="U367" s="3">
        <v>0</v>
      </c>
      <c r="V367" s="3">
        <f>SUM(Table2[[#This Row],[Occupational Therapist Hours]:[OT Aide Hours]])/Table2[[#This Row],[MDS Census]]</f>
        <v>0.16727525955938213</v>
      </c>
      <c r="W367" s="3">
        <v>3.2301111111111109</v>
      </c>
      <c r="X367" s="3">
        <v>4.0488888888888885</v>
      </c>
      <c r="Y367" s="3">
        <v>0</v>
      </c>
      <c r="Z367" s="3">
        <f>SUM(Table2[[#This Row],[Physical Therapist (PT) Hours]:[PT Aide Hours]])/Table2[[#This Row],[MDS Census]]</f>
        <v>0.16589263104583438</v>
      </c>
      <c r="AA367" s="3">
        <v>0</v>
      </c>
      <c r="AB367" s="3">
        <v>0</v>
      </c>
      <c r="AC367" s="3">
        <v>0</v>
      </c>
      <c r="AD367" s="3">
        <v>0</v>
      </c>
      <c r="AE367" s="3">
        <v>0</v>
      </c>
      <c r="AF367" s="3">
        <v>0</v>
      </c>
      <c r="AG367" s="3">
        <v>0</v>
      </c>
      <c r="AH367" s="1" t="s">
        <v>365</v>
      </c>
      <c r="AI367" s="17">
        <v>3</v>
      </c>
      <c r="AJ367" s="1"/>
    </row>
    <row r="368" spans="1:36" x14ac:dyDescent="0.2">
      <c r="A368" s="1" t="s">
        <v>681</v>
      </c>
      <c r="B368" s="1" t="s">
        <v>1058</v>
      </c>
      <c r="C368" s="1" t="s">
        <v>1617</v>
      </c>
      <c r="D368" s="1" t="s">
        <v>1688</v>
      </c>
      <c r="E368" s="3">
        <v>55.766666666666666</v>
      </c>
      <c r="F368" s="3">
        <v>5.333333333333333</v>
      </c>
      <c r="G368" s="3">
        <v>0</v>
      </c>
      <c r="H368" s="3">
        <v>0.26100000000000001</v>
      </c>
      <c r="I368" s="3">
        <v>6.333333333333333</v>
      </c>
      <c r="J368" s="3">
        <v>0</v>
      </c>
      <c r="K368" s="3">
        <v>0</v>
      </c>
      <c r="L368" s="3">
        <v>3.9999999999999996</v>
      </c>
      <c r="M368" s="3">
        <v>5.4305555555555554</v>
      </c>
      <c r="N368" s="3">
        <v>0</v>
      </c>
      <c r="O368" s="3">
        <f>SUM(Table2[[#This Row],[Qualified Social Work Staff Hours]:[Other Social Work Staff Hours]])/Table2[[#This Row],[MDS Census]]</f>
        <v>9.7379956166567042E-2</v>
      </c>
      <c r="P368" s="3">
        <v>5.0277777777777777</v>
      </c>
      <c r="Q368" s="3">
        <v>7.1416666666666666</v>
      </c>
      <c r="R368" s="3">
        <f>SUM(Table2[[#This Row],[Qualified Activities Professional Hours]:[Other Activities Professional Hours]])/Table2[[#This Row],[MDS Census]]</f>
        <v>0.2182207611077904</v>
      </c>
      <c r="S368" s="3">
        <v>4.4547777777777773</v>
      </c>
      <c r="T368" s="3">
        <v>4.6877777777777778</v>
      </c>
      <c r="U368" s="3">
        <v>0</v>
      </c>
      <c r="V368" s="3">
        <f>SUM(Table2[[#This Row],[Occupational Therapist Hours]:[OT Aide Hours]])/Table2[[#This Row],[MDS Census]]</f>
        <v>0.16394301653715879</v>
      </c>
      <c r="W368" s="3">
        <v>4.9286666666666656</v>
      </c>
      <c r="X368" s="3">
        <v>4.3464444444444439</v>
      </c>
      <c r="Y368" s="3">
        <v>0</v>
      </c>
      <c r="Z368" s="3">
        <f>SUM(Table2[[#This Row],[Physical Therapist (PT) Hours]:[PT Aide Hours]])/Table2[[#This Row],[MDS Census]]</f>
        <v>0.1663199840605698</v>
      </c>
      <c r="AA368" s="3">
        <v>0</v>
      </c>
      <c r="AB368" s="3">
        <v>0</v>
      </c>
      <c r="AC368" s="3">
        <v>0</v>
      </c>
      <c r="AD368" s="3">
        <v>0</v>
      </c>
      <c r="AE368" s="3">
        <v>0</v>
      </c>
      <c r="AF368" s="3">
        <v>0</v>
      </c>
      <c r="AG368" s="3">
        <v>0</v>
      </c>
      <c r="AH368" s="1" t="s">
        <v>366</v>
      </c>
      <c r="AI368" s="17">
        <v>3</v>
      </c>
      <c r="AJ368" s="1"/>
    </row>
    <row r="369" spans="1:36" x14ac:dyDescent="0.2">
      <c r="A369" s="1" t="s">
        <v>681</v>
      </c>
      <c r="B369" s="1" t="s">
        <v>1059</v>
      </c>
      <c r="C369" s="1" t="s">
        <v>1513</v>
      </c>
      <c r="D369" s="1" t="s">
        <v>1730</v>
      </c>
      <c r="E369" s="3">
        <v>81.166666666666671</v>
      </c>
      <c r="F369" s="3">
        <v>5.333333333333333</v>
      </c>
      <c r="G369" s="3">
        <v>0.15333333333333318</v>
      </c>
      <c r="H369" s="3">
        <v>0.47255555555555567</v>
      </c>
      <c r="I369" s="3">
        <v>2.2361111111111112</v>
      </c>
      <c r="J369" s="3">
        <v>0</v>
      </c>
      <c r="K369" s="3">
        <v>0</v>
      </c>
      <c r="L369" s="3">
        <v>9.7790000000000035</v>
      </c>
      <c r="M369" s="3">
        <v>0</v>
      </c>
      <c r="N369" s="3">
        <v>10.734111111111114</v>
      </c>
      <c r="O369" s="3">
        <f>SUM(Table2[[#This Row],[Qualified Social Work Staff Hours]:[Other Social Work Staff Hours]])/Table2[[#This Row],[MDS Census]]</f>
        <v>0.13224777549623548</v>
      </c>
      <c r="P369" s="3">
        <v>5.5481111111111101</v>
      </c>
      <c r="Q369" s="3">
        <v>5.2197777777777787</v>
      </c>
      <c r="R369" s="3">
        <f>SUM(Table2[[#This Row],[Qualified Activities Professional Hours]:[Other Activities Professional Hours]])/Table2[[#This Row],[MDS Census]]</f>
        <v>0.13266392881587952</v>
      </c>
      <c r="S369" s="3">
        <v>3.4771111111111113</v>
      </c>
      <c r="T369" s="3">
        <v>9.434333333333333</v>
      </c>
      <c r="U369" s="3">
        <v>0</v>
      </c>
      <c r="V369" s="3">
        <f>SUM(Table2[[#This Row],[Occupational Therapist Hours]:[OT Aide Hours]])/Table2[[#This Row],[MDS Census]]</f>
        <v>0.15907323750855579</v>
      </c>
      <c r="W369" s="3">
        <v>4.155888888888887</v>
      </c>
      <c r="X369" s="3">
        <v>10.292444444444444</v>
      </c>
      <c r="Y369" s="3">
        <v>0</v>
      </c>
      <c r="Z369" s="3">
        <f>SUM(Table2[[#This Row],[Physical Therapist (PT) Hours]:[PT Aide Hours]])/Table2[[#This Row],[MDS Census]]</f>
        <v>0.17800821355236135</v>
      </c>
      <c r="AA369" s="3">
        <v>0</v>
      </c>
      <c r="AB369" s="3">
        <v>0</v>
      </c>
      <c r="AC369" s="3">
        <v>0</v>
      </c>
      <c r="AD369" s="3">
        <v>0</v>
      </c>
      <c r="AE369" s="3">
        <v>0</v>
      </c>
      <c r="AF369" s="3">
        <v>0</v>
      </c>
      <c r="AG369" s="3">
        <v>0</v>
      </c>
      <c r="AH369" s="1" t="s">
        <v>367</v>
      </c>
      <c r="AI369" s="17">
        <v>3</v>
      </c>
      <c r="AJ369" s="1"/>
    </row>
    <row r="370" spans="1:36" x14ac:dyDescent="0.2">
      <c r="A370" s="1" t="s">
        <v>681</v>
      </c>
      <c r="B370" s="1" t="s">
        <v>1060</v>
      </c>
      <c r="C370" s="1" t="s">
        <v>1443</v>
      </c>
      <c r="D370" s="1" t="s">
        <v>1727</v>
      </c>
      <c r="E370" s="3">
        <v>24.255555555555556</v>
      </c>
      <c r="F370" s="3">
        <v>4.5111111111111111</v>
      </c>
      <c r="G370" s="3">
        <v>0</v>
      </c>
      <c r="H370" s="3">
        <v>0.11666666666666667</v>
      </c>
      <c r="I370" s="3">
        <v>0.5444444444444444</v>
      </c>
      <c r="J370" s="3">
        <v>0</v>
      </c>
      <c r="K370" s="3">
        <v>0</v>
      </c>
      <c r="L370" s="3">
        <v>3.888888888888889E-2</v>
      </c>
      <c r="M370" s="3">
        <v>3.1944444444444446</v>
      </c>
      <c r="N370" s="3">
        <v>4.927777777777778</v>
      </c>
      <c r="O370" s="3">
        <f>SUM(Table2[[#This Row],[Qualified Social Work Staff Hours]:[Other Social Work Staff Hours]])/Table2[[#This Row],[MDS Census]]</f>
        <v>0.33486028401282641</v>
      </c>
      <c r="P370" s="3">
        <v>5.2277777777777779</v>
      </c>
      <c r="Q370" s="3">
        <v>8.2222222222222214</v>
      </c>
      <c r="R370" s="3">
        <f>SUM(Table2[[#This Row],[Qualified Activities Professional Hours]:[Other Activities Professional Hours]])/Table2[[#This Row],[MDS Census]]</f>
        <v>0.55451213925790188</v>
      </c>
      <c r="S370" s="3">
        <v>5.0479999999999992</v>
      </c>
      <c r="T370" s="3">
        <v>1.6888888888888891E-2</v>
      </c>
      <c r="U370" s="3">
        <v>0</v>
      </c>
      <c r="V370" s="3">
        <f>SUM(Table2[[#This Row],[Occupational Therapist Hours]:[OT Aide Hours]])/Table2[[#This Row],[MDS Census]]</f>
        <v>0.20881355932203385</v>
      </c>
      <c r="W370" s="3">
        <v>4.608777777777779</v>
      </c>
      <c r="X370" s="3">
        <v>0.125</v>
      </c>
      <c r="Y370" s="3">
        <v>0</v>
      </c>
      <c r="Z370" s="3">
        <f>SUM(Table2[[#This Row],[Physical Therapist (PT) Hours]:[PT Aide Hours]])/Table2[[#This Row],[MDS Census]]</f>
        <v>0.19516262024736605</v>
      </c>
      <c r="AA370" s="3">
        <v>0</v>
      </c>
      <c r="AB370" s="3">
        <v>0</v>
      </c>
      <c r="AC370" s="3">
        <v>0</v>
      </c>
      <c r="AD370" s="3">
        <v>0</v>
      </c>
      <c r="AE370" s="3">
        <v>0</v>
      </c>
      <c r="AF370" s="3">
        <v>0</v>
      </c>
      <c r="AG370" s="3">
        <v>0</v>
      </c>
      <c r="AH370" s="1" t="s">
        <v>368</v>
      </c>
      <c r="AI370" s="17">
        <v>3</v>
      </c>
      <c r="AJ370" s="1"/>
    </row>
    <row r="371" spans="1:36" x14ac:dyDescent="0.2">
      <c r="A371" s="1" t="s">
        <v>681</v>
      </c>
      <c r="B371" s="1" t="s">
        <v>1061</v>
      </c>
      <c r="C371" s="1" t="s">
        <v>1618</v>
      </c>
      <c r="D371" s="1" t="s">
        <v>1721</v>
      </c>
      <c r="E371" s="3">
        <v>95.722222222222229</v>
      </c>
      <c r="F371" s="3">
        <v>4.833333333333333</v>
      </c>
      <c r="G371" s="3">
        <v>6.6666666666666652E-2</v>
      </c>
      <c r="H371" s="3">
        <v>0.36666666666666664</v>
      </c>
      <c r="I371" s="3">
        <v>5.083333333333333</v>
      </c>
      <c r="J371" s="3">
        <v>0</v>
      </c>
      <c r="K371" s="3">
        <v>0</v>
      </c>
      <c r="L371" s="3">
        <v>4.5253333333333332</v>
      </c>
      <c r="M371" s="3">
        <v>9.6277777777777782</v>
      </c>
      <c r="N371" s="3">
        <v>0</v>
      </c>
      <c r="O371" s="3">
        <f>SUM(Table2[[#This Row],[Qualified Social Work Staff Hours]:[Other Social Work Staff Hours]])/Table2[[#This Row],[MDS Census]]</f>
        <v>0.10058038305281486</v>
      </c>
      <c r="P371" s="3">
        <v>9.5866666666666678</v>
      </c>
      <c r="Q371" s="3">
        <v>9.8331111111111156</v>
      </c>
      <c r="R371" s="3">
        <f>SUM(Table2[[#This Row],[Qualified Activities Professional Hours]:[Other Activities Professional Hours]])/Table2[[#This Row],[MDS Census]]</f>
        <v>0.20287637840975045</v>
      </c>
      <c r="S371" s="3">
        <v>7.1574444444444456</v>
      </c>
      <c r="T371" s="3">
        <v>4.8413333333333339</v>
      </c>
      <c r="U371" s="3">
        <v>0</v>
      </c>
      <c r="V371" s="3">
        <f>SUM(Table2[[#This Row],[Occupational Therapist Hours]:[OT Aide Hours]])/Table2[[#This Row],[MDS Census]]</f>
        <v>0.12534997098084735</v>
      </c>
      <c r="W371" s="3">
        <v>4.7708888888888898</v>
      </c>
      <c r="X371" s="3">
        <v>7.7120000000000042</v>
      </c>
      <c r="Y371" s="3">
        <v>0</v>
      </c>
      <c r="Z371" s="3">
        <f>SUM(Table2[[#This Row],[Physical Therapist (PT) Hours]:[PT Aide Hours]])/Table2[[#This Row],[MDS Census]]</f>
        <v>0.13040742890307608</v>
      </c>
      <c r="AA371" s="3">
        <v>0</v>
      </c>
      <c r="AB371" s="3">
        <v>0</v>
      </c>
      <c r="AC371" s="3">
        <v>0</v>
      </c>
      <c r="AD371" s="3">
        <v>0</v>
      </c>
      <c r="AE371" s="3">
        <v>0</v>
      </c>
      <c r="AF371" s="3">
        <v>0</v>
      </c>
      <c r="AG371" s="3">
        <v>0</v>
      </c>
      <c r="AH371" s="1" t="s">
        <v>369</v>
      </c>
      <c r="AI371" s="17">
        <v>3</v>
      </c>
      <c r="AJ371" s="1"/>
    </row>
    <row r="372" spans="1:36" x14ac:dyDescent="0.2">
      <c r="A372" s="1" t="s">
        <v>681</v>
      </c>
      <c r="B372" s="1" t="s">
        <v>1062</v>
      </c>
      <c r="C372" s="1" t="s">
        <v>1619</v>
      </c>
      <c r="D372" s="1" t="s">
        <v>1721</v>
      </c>
      <c r="E372" s="3">
        <v>215.4</v>
      </c>
      <c r="F372" s="3">
        <v>5.1083333333333334</v>
      </c>
      <c r="G372" s="3">
        <v>0.2</v>
      </c>
      <c r="H372" s="3">
        <v>1.5666666666666667</v>
      </c>
      <c r="I372" s="3">
        <v>15.733333333333333</v>
      </c>
      <c r="J372" s="3">
        <v>0</v>
      </c>
      <c r="K372" s="3">
        <v>0</v>
      </c>
      <c r="L372" s="3">
        <v>5.1601111111111111</v>
      </c>
      <c r="M372" s="3">
        <v>19.661111111111111</v>
      </c>
      <c r="N372" s="3">
        <v>0</v>
      </c>
      <c r="O372" s="3">
        <f>SUM(Table2[[#This Row],[Qualified Social Work Staff Hours]:[Other Social Work Staff Hours]])/Table2[[#This Row],[MDS Census]]</f>
        <v>9.1277210357990302E-2</v>
      </c>
      <c r="P372" s="3">
        <v>15.516666666666667</v>
      </c>
      <c r="Q372" s="3">
        <v>7.4</v>
      </c>
      <c r="R372" s="3">
        <f>SUM(Table2[[#This Row],[Qualified Activities Professional Hours]:[Other Activities Professional Hours]])/Table2[[#This Row],[MDS Census]]</f>
        <v>0.10639121015165584</v>
      </c>
      <c r="S372" s="3">
        <v>21.256888888888891</v>
      </c>
      <c r="T372" s="3">
        <v>20.928888888888892</v>
      </c>
      <c r="U372" s="3">
        <v>0</v>
      </c>
      <c r="V372" s="3">
        <f>SUM(Table2[[#This Row],[Occupational Therapist Hours]:[OT Aide Hours]])/Table2[[#This Row],[MDS Census]]</f>
        <v>0.19584855050036112</v>
      </c>
      <c r="W372" s="3">
        <v>11.989222222222219</v>
      </c>
      <c r="X372" s="3">
        <v>13.253555555555552</v>
      </c>
      <c r="Y372" s="3">
        <v>11.072222222222223</v>
      </c>
      <c r="Z372" s="3">
        <f>SUM(Table2[[#This Row],[Physical Therapist (PT) Hours]:[PT Aide Hours]])/Table2[[#This Row],[MDS Census]]</f>
        <v>0.16859331476323119</v>
      </c>
      <c r="AA372" s="3">
        <v>0</v>
      </c>
      <c r="AB372" s="3">
        <v>14.783333333333333</v>
      </c>
      <c r="AC372" s="3">
        <v>0</v>
      </c>
      <c r="AD372" s="3">
        <v>0</v>
      </c>
      <c r="AE372" s="3">
        <v>0</v>
      </c>
      <c r="AF372" s="3">
        <v>0</v>
      </c>
      <c r="AG372" s="3">
        <v>0.96111111111111114</v>
      </c>
      <c r="AH372" s="1" t="s">
        <v>370</v>
      </c>
      <c r="AI372" s="17">
        <v>3</v>
      </c>
      <c r="AJ372" s="1"/>
    </row>
    <row r="373" spans="1:36" x14ac:dyDescent="0.2">
      <c r="A373" s="1" t="s">
        <v>681</v>
      </c>
      <c r="B373" s="1" t="s">
        <v>1063</v>
      </c>
      <c r="C373" s="1" t="s">
        <v>1467</v>
      </c>
      <c r="D373" s="1" t="s">
        <v>1721</v>
      </c>
      <c r="E373" s="3">
        <v>166.9</v>
      </c>
      <c r="F373" s="3">
        <v>4.2166666666666668</v>
      </c>
      <c r="G373" s="3">
        <v>0.3</v>
      </c>
      <c r="H373" s="3">
        <v>1.288888888888889</v>
      </c>
      <c r="I373" s="3">
        <v>13.391666666666667</v>
      </c>
      <c r="J373" s="3">
        <v>0</v>
      </c>
      <c r="K373" s="3">
        <v>0</v>
      </c>
      <c r="L373" s="3">
        <v>4.7431111111111113</v>
      </c>
      <c r="M373" s="3">
        <v>24.219444444444445</v>
      </c>
      <c r="N373" s="3">
        <v>0</v>
      </c>
      <c r="O373" s="3">
        <f>SUM(Table2[[#This Row],[Qualified Social Work Staff Hours]:[Other Social Work Staff Hours]])/Table2[[#This Row],[MDS Census]]</f>
        <v>0.14511350775580853</v>
      </c>
      <c r="P373" s="3">
        <v>12.08611111111111</v>
      </c>
      <c r="Q373" s="3">
        <v>5.8333333333333334E-2</v>
      </c>
      <c r="R373" s="3">
        <f>SUM(Table2[[#This Row],[Qualified Activities Professional Hours]:[Other Activities Professional Hours]])/Table2[[#This Row],[MDS Census]]</f>
        <v>7.27647959523334E-2</v>
      </c>
      <c r="S373" s="3">
        <v>4.7323333333333339</v>
      </c>
      <c r="T373" s="3">
        <v>14.747888888888887</v>
      </c>
      <c r="U373" s="3">
        <v>0</v>
      </c>
      <c r="V373" s="3">
        <f>SUM(Table2[[#This Row],[Occupational Therapist Hours]:[OT Aide Hours]])/Table2[[#This Row],[MDS Census]]</f>
        <v>0.11671792823380599</v>
      </c>
      <c r="W373" s="3">
        <v>9.1516666666666673</v>
      </c>
      <c r="X373" s="3">
        <v>14.897111111111112</v>
      </c>
      <c r="Y373" s="3">
        <v>0.76666666666666672</v>
      </c>
      <c r="Z373" s="3">
        <f>SUM(Table2[[#This Row],[Physical Therapist (PT) Hours]:[PT Aide Hours]])/Table2[[#This Row],[MDS Census]]</f>
        <v>0.14868450835496971</v>
      </c>
      <c r="AA373" s="3">
        <v>0.30555555555555558</v>
      </c>
      <c r="AB373" s="3">
        <v>11.527777777777779</v>
      </c>
      <c r="AC373" s="3">
        <v>0</v>
      </c>
      <c r="AD373" s="3">
        <v>0</v>
      </c>
      <c r="AE373" s="3">
        <v>0</v>
      </c>
      <c r="AF373" s="3">
        <v>0</v>
      </c>
      <c r="AG373" s="3">
        <v>0.45555555555555555</v>
      </c>
      <c r="AH373" s="1" t="s">
        <v>371</v>
      </c>
      <c r="AI373" s="17">
        <v>3</v>
      </c>
      <c r="AJ373" s="1"/>
    </row>
    <row r="374" spans="1:36" x14ac:dyDescent="0.2">
      <c r="A374" s="1" t="s">
        <v>681</v>
      </c>
      <c r="B374" s="1" t="s">
        <v>1064</v>
      </c>
      <c r="C374" s="1" t="s">
        <v>1620</v>
      </c>
      <c r="D374" s="1" t="s">
        <v>1725</v>
      </c>
      <c r="E374" s="3">
        <v>32.233333333333334</v>
      </c>
      <c r="F374" s="3">
        <v>5.1555555555555559</v>
      </c>
      <c r="G374" s="3">
        <v>6.6666666666666666E-2</v>
      </c>
      <c r="H374" s="3">
        <v>0.1</v>
      </c>
      <c r="I374" s="3">
        <v>0.53333333333333333</v>
      </c>
      <c r="J374" s="3">
        <v>0</v>
      </c>
      <c r="K374" s="3">
        <v>0</v>
      </c>
      <c r="L374" s="3">
        <v>2.8666666666666667</v>
      </c>
      <c r="M374" s="3">
        <v>0</v>
      </c>
      <c r="N374" s="3">
        <v>2.4222222222222221</v>
      </c>
      <c r="O374" s="3">
        <f>SUM(Table2[[#This Row],[Qualified Social Work Staff Hours]:[Other Social Work Staff Hours]])/Table2[[#This Row],[MDS Census]]</f>
        <v>7.5146501206480518E-2</v>
      </c>
      <c r="P374" s="3">
        <v>5.3</v>
      </c>
      <c r="Q374" s="3">
        <v>2.0583333333333331</v>
      </c>
      <c r="R374" s="3">
        <f>SUM(Table2[[#This Row],[Qualified Activities Professional Hours]:[Other Activities Professional Hours]])/Table2[[#This Row],[MDS Census]]</f>
        <v>0.22828335056876936</v>
      </c>
      <c r="S374" s="3">
        <v>5.1166666666666663</v>
      </c>
      <c r="T374" s="3">
        <v>0</v>
      </c>
      <c r="U374" s="3">
        <v>0</v>
      </c>
      <c r="V374" s="3">
        <f>SUM(Table2[[#This Row],[Occupational Therapist Hours]:[OT Aide Hours]])/Table2[[#This Row],[MDS Census]]</f>
        <v>0.15873836608066183</v>
      </c>
      <c r="W374" s="3">
        <v>0</v>
      </c>
      <c r="X374" s="3">
        <v>4.5444444444444443</v>
      </c>
      <c r="Y374" s="3">
        <v>0</v>
      </c>
      <c r="Z374" s="3">
        <f>SUM(Table2[[#This Row],[Physical Therapist (PT) Hours]:[PT Aide Hours]])/Table2[[#This Row],[MDS Census]]</f>
        <v>0.14098586694243365</v>
      </c>
      <c r="AA374" s="3">
        <v>0</v>
      </c>
      <c r="AB374" s="3">
        <v>0</v>
      </c>
      <c r="AC374" s="3">
        <v>0</v>
      </c>
      <c r="AD374" s="3">
        <v>0</v>
      </c>
      <c r="AE374" s="3">
        <v>0</v>
      </c>
      <c r="AF374" s="3">
        <v>0</v>
      </c>
      <c r="AG374" s="3">
        <v>0</v>
      </c>
      <c r="AH374" s="1" t="s">
        <v>372</v>
      </c>
      <c r="AI374" s="17">
        <v>3</v>
      </c>
      <c r="AJ374" s="1"/>
    </row>
    <row r="375" spans="1:36" x14ac:dyDescent="0.2">
      <c r="A375" s="1" t="s">
        <v>681</v>
      </c>
      <c r="B375" s="1" t="s">
        <v>1065</v>
      </c>
      <c r="C375" s="1" t="s">
        <v>1621</v>
      </c>
      <c r="D375" s="1" t="s">
        <v>1716</v>
      </c>
      <c r="E375" s="3">
        <v>101.22222222222223</v>
      </c>
      <c r="F375" s="3">
        <v>5.5111111111111111</v>
      </c>
      <c r="G375" s="3">
        <v>1.0666666666666667</v>
      </c>
      <c r="H375" s="3">
        <v>0.50455555555555553</v>
      </c>
      <c r="I375" s="3">
        <v>0</v>
      </c>
      <c r="J375" s="3">
        <v>0</v>
      </c>
      <c r="K375" s="3">
        <v>0</v>
      </c>
      <c r="L375" s="3">
        <v>6.4043333333333345</v>
      </c>
      <c r="M375" s="3">
        <v>2.813333333333333</v>
      </c>
      <c r="N375" s="3">
        <v>5.3599999999999985</v>
      </c>
      <c r="O375" s="3">
        <f>SUM(Table2[[#This Row],[Qualified Social Work Staff Hours]:[Other Social Work Staff Hours]])/Table2[[#This Row],[MDS Census]]</f>
        <v>8.0746432491767273E-2</v>
      </c>
      <c r="P375" s="3">
        <v>3.2888888888888888</v>
      </c>
      <c r="Q375" s="3">
        <v>8.1222222222222218</v>
      </c>
      <c r="R375" s="3">
        <f>SUM(Table2[[#This Row],[Qualified Activities Professional Hours]:[Other Activities Professional Hours]])/Table2[[#This Row],[MDS Census]]</f>
        <v>0.11273326015367727</v>
      </c>
      <c r="S375" s="3">
        <v>4.1722222222222225</v>
      </c>
      <c r="T375" s="3">
        <v>4.6804444444444462</v>
      </c>
      <c r="U375" s="3">
        <v>0</v>
      </c>
      <c r="V375" s="3">
        <f>SUM(Table2[[#This Row],[Occupational Therapist Hours]:[OT Aide Hours]])/Table2[[#This Row],[MDS Census]]</f>
        <v>8.7457738748627889E-2</v>
      </c>
      <c r="W375" s="3">
        <v>4.0728888888888886</v>
      </c>
      <c r="X375" s="3">
        <v>6.3533333333333344</v>
      </c>
      <c r="Y375" s="3">
        <v>0</v>
      </c>
      <c r="Z375" s="3">
        <f>SUM(Table2[[#This Row],[Physical Therapist (PT) Hours]:[PT Aide Hours]])/Table2[[#This Row],[MDS Census]]</f>
        <v>0.1030032930845225</v>
      </c>
      <c r="AA375" s="3">
        <v>0</v>
      </c>
      <c r="AB375" s="3">
        <v>0</v>
      </c>
      <c r="AC375" s="3">
        <v>0</v>
      </c>
      <c r="AD375" s="3">
        <v>0</v>
      </c>
      <c r="AE375" s="3">
        <v>0</v>
      </c>
      <c r="AF375" s="3">
        <v>0</v>
      </c>
      <c r="AG375" s="3">
        <v>0</v>
      </c>
      <c r="AH375" s="1" t="s">
        <v>373</v>
      </c>
      <c r="AI375" s="17">
        <v>3</v>
      </c>
      <c r="AJ375" s="1"/>
    </row>
    <row r="376" spans="1:36" x14ac:dyDescent="0.2">
      <c r="A376" s="1" t="s">
        <v>681</v>
      </c>
      <c r="B376" s="1" t="s">
        <v>1066</v>
      </c>
      <c r="C376" s="1" t="s">
        <v>1406</v>
      </c>
      <c r="D376" s="1" t="s">
        <v>1734</v>
      </c>
      <c r="E376" s="3">
        <v>37.855555555555554</v>
      </c>
      <c r="F376" s="3">
        <v>5.7777777777777777</v>
      </c>
      <c r="G376" s="3">
        <v>0</v>
      </c>
      <c r="H376" s="3">
        <v>0.3527777777777778</v>
      </c>
      <c r="I376" s="3">
        <v>1.0666666666666667</v>
      </c>
      <c r="J376" s="3">
        <v>0</v>
      </c>
      <c r="K376" s="3">
        <v>0</v>
      </c>
      <c r="L376" s="3">
        <v>2.0398888888888891</v>
      </c>
      <c r="M376" s="3">
        <v>5.4222222222222225</v>
      </c>
      <c r="N376" s="3">
        <v>0</v>
      </c>
      <c r="O376" s="3">
        <f>SUM(Table2[[#This Row],[Qualified Social Work Staff Hours]:[Other Social Work Staff Hours]])/Table2[[#This Row],[MDS Census]]</f>
        <v>0.14323451717053126</v>
      </c>
      <c r="P376" s="3">
        <v>4.9888888888888889</v>
      </c>
      <c r="Q376" s="3">
        <v>0</v>
      </c>
      <c r="R376" s="3">
        <f>SUM(Table2[[#This Row],[Qualified Activities Professional Hours]:[Other Activities Professional Hours]])/Table2[[#This Row],[MDS Census]]</f>
        <v>0.13178749633108308</v>
      </c>
      <c r="S376" s="3">
        <v>1.6281111111111111</v>
      </c>
      <c r="T376" s="3">
        <v>6.065777777777777</v>
      </c>
      <c r="U376" s="3">
        <v>0</v>
      </c>
      <c r="V376" s="3">
        <f>SUM(Table2[[#This Row],[Occupational Therapist Hours]:[OT Aide Hours]])/Table2[[#This Row],[MDS Census]]</f>
        <v>0.20324332257117697</v>
      </c>
      <c r="W376" s="3">
        <v>6.7638888888888893</v>
      </c>
      <c r="X376" s="3">
        <v>0.3</v>
      </c>
      <c r="Y376" s="3">
        <v>0</v>
      </c>
      <c r="Z376" s="3">
        <f>SUM(Table2[[#This Row],[Physical Therapist (PT) Hours]:[PT Aide Hours]])/Table2[[#This Row],[MDS Census]]</f>
        <v>0.18660111535074847</v>
      </c>
      <c r="AA376" s="3">
        <v>0</v>
      </c>
      <c r="AB376" s="3">
        <v>0</v>
      </c>
      <c r="AC376" s="3">
        <v>0</v>
      </c>
      <c r="AD376" s="3">
        <v>0</v>
      </c>
      <c r="AE376" s="3">
        <v>0</v>
      </c>
      <c r="AF376" s="3">
        <v>0</v>
      </c>
      <c r="AG376" s="3">
        <v>0</v>
      </c>
      <c r="AH376" s="1" t="s">
        <v>374</v>
      </c>
      <c r="AI376" s="17">
        <v>3</v>
      </c>
      <c r="AJ376" s="1"/>
    </row>
    <row r="377" spans="1:36" x14ac:dyDescent="0.2">
      <c r="A377" s="1" t="s">
        <v>681</v>
      </c>
      <c r="B377" s="1" t="s">
        <v>1067</v>
      </c>
      <c r="C377" s="1" t="s">
        <v>1507</v>
      </c>
      <c r="D377" s="1" t="s">
        <v>1702</v>
      </c>
      <c r="E377" s="3">
        <v>37.655555555555559</v>
      </c>
      <c r="F377" s="3">
        <v>35.075888888888883</v>
      </c>
      <c r="G377" s="3">
        <v>1.8888888888888888</v>
      </c>
      <c r="H377" s="3">
        <v>0.21666666666666667</v>
      </c>
      <c r="I377" s="3">
        <v>3.3777777777777778</v>
      </c>
      <c r="J377" s="3">
        <v>0</v>
      </c>
      <c r="K377" s="3">
        <v>0</v>
      </c>
      <c r="L377" s="3">
        <v>1.2509999999999997</v>
      </c>
      <c r="M377" s="3">
        <v>4.833333333333333</v>
      </c>
      <c r="N377" s="3">
        <v>0</v>
      </c>
      <c r="O377" s="3">
        <f>SUM(Table2[[#This Row],[Qualified Social Work Staff Hours]:[Other Social Work Staff Hours]])/Table2[[#This Row],[MDS Census]]</f>
        <v>0.12835644732959572</v>
      </c>
      <c r="P377" s="3">
        <v>8.2822222222222326</v>
      </c>
      <c r="Q377" s="3">
        <v>0</v>
      </c>
      <c r="R377" s="3">
        <f>SUM(Table2[[#This Row],[Qualified Activities Professional Hours]:[Other Activities Professional Hours]])/Table2[[#This Row],[MDS Census]]</f>
        <v>0.21994688698731216</v>
      </c>
      <c r="S377" s="3">
        <v>1.9465555555555549</v>
      </c>
      <c r="T377" s="3">
        <v>5.2888888888888888</v>
      </c>
      <c r="U377" s="3">
        <v>0</v>
      </c>
      <c r="V377" s="3">
        <f>SUM(Table2[[#This Row],[Occupational Therapist Hours]:[OT Aide Hours]])/Table2[[#This Row],[MDS Census]]</f>
        <v>0.19214812629094125</v>
      </c>
      <c r="W377" s="3">
        <v>1.1151111111111112</v>
      </c>
      <c r="X377" s="3">
        <v>4.304333333333334</v>
      </c>
      <c r="Y377" s="3">
        <v>0</v>
      </c>
      <c r="Z377" s="3">
        <f>SUM(Table2[[#This Row],[Physical Therapist (PT) Hours]:[PT Aide Hours]])/Table2[[#This Row],[MDS Census]]</f>
        <v>0.14392151077013871</v>
      </c>
      <c r="AA377" s="3">
        <v>0</v>
      </c>
      <c r="AB377" s="3">
        <v>5.166666666666667</v>
      </c>
      <c r="AC377" s="3">
        <v>0</v>
      </c>
      <c r="AD377" s="3">
        <v>0</v>
      </c>
      <c r="AE377" s="3">
        <v>0</v>
      </c>
      <c r="AF377" s="3">
        <v>0</v>
      </c>
      <c r="AG377" s="3">
        <v>0</v>
      </c>
      <c r="AH377" s="1" t="s">
        <v>375</v>
      </c>
      <c r="AI377" s="17">
        <v>3</v>
      </c>
      <c r="AJ377" s="1"/>
    </row>
    <row r="378" spans="1:36" x14ac:dyDescent="0.2">
      <c r="A378" s="1" t="s">
        <v>681</v>
      </c>
      <c r="B378" s="1" t="s">
        <v>1068</v>
      </c>
      <c r="C378" s="1" t="s">
        <v>1622</v>
      </c>
      <c r="D378" s="1" t="s">
        <v>1688</v>
      </c>
      <c r="E378" s="3">
        <v>47.733333333333334</v>
      </c>
      <c r="F378" s="3">
        <v>5.5111111111111111</v>
      </c>
      <c r="G378" s="3">
        <v>0</v>
      </c>
      <c r="H378" s="3">
        <v>0</v>
      </c>
      <c r="I378" s="3">
        <v>2.2777777777777777</v>
      </c>
      <c r="J378" s="3">
        <v>0</v>
      </c>
      <c r="K378" s="3">
        <v>0</v>
      </c>
      <c r="L378" s="3">
        <v>2.2666666666666666</v>
      </c>
      <c r="M378" s="3">
        <v>10.916666666666666</v>
      </c>
      <c r="N378" s="3">
        <v>0</v>
      </c>
      <c r="O378" s="3">
        <f>SUM(Table2[[#This Row],[Qualified Social Work Staff Hours]:[Other Social Work Staff Hours]])/Table2[[#This Row],[MDS Census]]</f>
        <v>0.22870111731843573</v>
      </c>
      <c r="P378" s="3">
        <v>30.086111111111112</v>
      </c>
      <c r="Q378" s="3">
        <v>0</v>
      </c>
      <c r="R378" s="3">
        <f>SUM(Table2[[#This Row],[Qualified Activities Professional Hours]:[Other Activities Professional Hours]])/Table2[[#This Row],[MDS Census]]</f>
        <v>0.63029562383612658</v>
      </c>
      <c r="S378" s="3">
        <v>4.3250000000000002</v>
      </c>
      <c r="T378" s="3">
        <v>2.4138888888888888</v>
      </c>
      <c r="U378" s="3">
        <v>0</v>
      </c>
      <c r="V378" s="3">
        <f>SUM(Table2[[#This Row],[Occupational Therapist Hours]:[OT Aide Hours]])/Table2[[#This Row],[MDS Census]]</f>
        <v>0.14117783985102419</v>
      </c>
      <c r="W378" s="3">
        <v>5.3083333333333336</v>
      </c>
      <c r="X378" s="3">
        <v>9.1805555555555554</v>
      </c>
      <c r="Y378" s="3">
        <v>0</v>
      </c>
      <c r="Z378" s="3">
        <f>SUM(Table2[[#This Row],[Physical Therapist (PT) Hours]:[PT Aide Hours]])/Table2[[#This Row],[MDS Census]]</f>
        <v>0.30353817504655495</v>
      </c>
      <c r="AA378" s="3">
        <v>0</v>
      </c>
      <c r="AB378" s="3">
        <v>0</v>
      </c>
      <c r="AC378" s="3">
        <v>0</v>
      </c>
      <c r="AD378" s="3">
        <v>63.447222222222223</v>
      </c>
      <c r="AE378" s="3">
        <v>0</v>
      </c>
      <c r="AF378" s="3">
        <v>1.7388888888888889</v>
      </c>
      <c r="AG378" s="3">
        <v>0</v>
      </c>
      <c r="AH378" s="1" t="s">
        <v>376</v>
      </c>
      <c r="AI378" s="17">
        <v>3</v>
      </c>
      <c r="AJ378" s="1"/>
    </row>
    <row r="379" spans="1:36" x14ac:dyDescent="0.2">
      <c r="A379" s="1" t="s">
        <v>681</v>
      </c>
      <c r="B379" s="1" t="s">
        <v>1069</v>
      </c>
      <c r="C379" s="1" t="s">
        <v>1373</v>
      </c>
      <c r="D379" s="1" t="s">
        <v>1704</v>
      </c>
      <c r="E379" s="3">
        <v>92.1</v>
      </c>
      <c r="F379" s="3">
        <v>5.333333333333333</v>
      </c>
      <c r="G379" s="3">
        <v>0</v>
      </c>
      <c r="H379" s="3">
        <v>0.28044444444444444</v>
      </c>
      <c r="I379" s="3">
        <v>0</v>
      </c>
      <c r="J379" s="3">
        <v>0</v>
      </c>
      <c r="K379" s="3">
        <v>0</v>
      </c>
      <c r="L379" s="3">
        <v>10.081</v>
      </c>
      <c r="M379" s="3">
        <v>5.1555555555555559</v>
      </c>
      <c r="N379" s="3">
        <v>0</v>
      </c>
      <c r="O379" s="3">
        <f>SUM(Table2[[#This Row],[Qualified Social Work Staff Hours]:[Other Social Work Staff Hours]])/Table2[[#This Row],[MDS Census]]</f>
        <v>5.5977801906140677E-2</v>
      </c>
      <c r="P379" s="3">
        <v>5.6888888888888891</v>
      </c>
      <c r="Q379" s="3">
        <v>8.6700000000000017</v>
      </c>
      <c r="R379" s="3">
        <f>SUM(Table2[[#This Row],[Qualified Activities Professional Hours]:[Other Activities Professional Hours]])/Table2[[#This Row],[MDS Census]]</f>
        <v>0.15590541681746897</v>
      </c>
      <c r="S379" s="3">
        <v>8.899222222222221</v>
      </c>
      <c r="T379" s="3">
        <v>16.248111111111108</v>
      </c>
      <c r="U379" s="3">
        <v>0</v>
      </c>
      <c r="V379" s="3">
        <f>SUM(Table2[[#This Row],[Occupational Therapist Hours]:[OT Aide Hours]])/Table2[[#This Row],[MDS Census]]</f>
        <v>0.27304379297864634</v>
      </c>
      <c r="W379" s="3">
        <v>9.4644444444444442</v>
      </c>
      <c r="X379" s="3">
        <v>13.97488888888889</v>
      </c>
      <c r="Y379" s="3">
        <v>0</v>
      </c>
      <c r="Z379" s="3">
        <f>SUM(Table2[[#This Row],[Physical Therapist (PT) Hours]:[PT Aide Hours]])/Table2[[#This Row],[MDS Census]]</f>
        <v>0.25449873326094824</v>
      </c>
      <c r="AA379" s="3">
        <v>0</v>
      </c>
      <c r="AB379" s="3">
        <v>0</v>
      </c>
      <c r="AC379" s="3">
        <v>0</v>
      </c>
      <c r="AD379" s="3">
        <v>0</v>
      </c>
      <c r="AE379" s="3">
        <v>0</v>
      </c>
      <c r="AF379" s="3">
        <v>0</v>
      </c>
      <c r="AG379" s="3">
        <v>0</v>
      </c>
      <c r="AH379" s="1" t="s">
        <v>377</v>
      </c>
      <c r="AI379" s="17">
        <v>3</v>
      </c>
      <c r="AJ379" s="1"/>
    </row>
    <row r="380" spans="1:36" x14ac:dyDescent="0.2">
      <c r="A380" s="1" t="s">
        <v>681</v>
      </c>
      <c r="B380" s="1" t="s">
        <v>1070</v>
      </c>
      <c r="C380" s="1" t="s">
        <v>1526</v>
      </c>
      <c r="D380" s="1" t="s">
        <v>1730</v>
      </c>
      <c r="E380" s="3">
        <v>89.922222222222217</v>
      </c>
      <c r="F380" s="3">
        <v>5.5111111111111111</v>
      </c>
      <c r="G380" s="3">
        <v>0.25555555555555554</v>
      </c>
      <c r="H380" s="3">
        <v>0.4</v>
      </c>
      <c r="I380" s="3">
        <v>5.5111111111111111</v>
      </c>
      <c r="J380" s="3">
        <v>0</v>
      </c>
      <c r="K380" s="3">
        <v>0</v>
      </c>
      <c r="L380" s="3">
        <v>5.2611111111111111</v>
      </c>
      <c r="M380" s="3">
        <v>5.5111111111111111</v>
      </c>
      <c r="N380" s="3">
        <v>5.125</v>
      </c>
      <c r="O380" s="3">
        <f>SUM(Table2[[#This Row],[Qualified Social Work Staff Hours]:[Other Social Work Staff Hours]])/Table2[[#This Row],[MDS Census]]</f>
        <v>0.11828123069319166</v>
      </c>
      <c r="P380" s="3">
        <v>5.1555555555555559</v>
      </c>
      <c r="Q380" s="3">
        <v>4.4333333333333336</v>
      </c>
      <c r="R380" s="3">
        <f>SUM(Table2[[#This Row],[Qualified Activities Professional Hours]:[Other Activities Professional Hours]])/Table2[[#This Row],[MDS Census]]</f>
        <v>0.10663536389472383</v>
      </c>
      <c r="S380" s="3">
        <v>10.302777777777777</v>
      </c>
      <c r="T380" s="3">
        <v>5.1361111111111111</v>
      </c>
      <c r="U380" s="3">
        <v>0</v>
      </c>
      <c r="V380" s="3">
        <f>SUM(Table2[[#This Row],[Occupational Therapist Hours]:[OT Aide Hours]])/Table2[[#This Row],[MDS Census]]</f>
        <v>0.17169158532064749</v>
      </c>
      <c r="W380" s="3">
        <v>11.005555555555556</v>
      </c>
      <c r="X380" s="3">
        <v>11.297111111111111</v>
      </c>
      <c r="Y380" s="3">
        <v>0</v>
      </c>
      <c r="Z380" s="3">
        <f>SUM(Table2[[#This Row],[Physical Therapist (PT) Hours]:[PT Aide Hours]])/Table2[[#This Row],[MDS Census]]</f>
        <v>0.24802174718892872</v>
      </c>
      <c r="AA380" s="3">
        <v>0</v>
      </c>
      <c r="AB380" s="3">
        <v>0</v>
      </c>
      <c r="AC380" s="3">
        <v>0</v>
      </c>
      <c r="AD380" s="3">
        <v>0</v>
      </c>
      <c r="AE380" s="3">
        <v>0</v>
      </c>
      <c r="AF380" s="3">
        <v>5.6</v>
      </c>
      <c r="AG380" s="3">
        <v>0</v>
      </c>
      <c r="AH380" s="1" t="s">
        <v>378</v>
      </c>
      <c r="AI380" s="17">
        <v>3</v>
      </c>
      <c r="AJ380" s="1"/>
    </row>
    <row r="381" spans="1:36" x14ac:dyDescent="0.2">
      <c r="A381" s="1" t="s">
        <v>681</v>
      </c>
      <c r="B381" s="1" t="s">
        <v>1071</v>
      </c>
      <c r="C381" s="1" t="s">
        <v>1623</v>
      </c>
      <c r="D381" s="1" t="s">
        <v>1741</v>
      </c>
      <c r="E381" s="3">
        <v>86.066666666666663</v>
      </c>
      <c r="F381" s="3">
        <v>5.25</v>
      </c>
      <c r="G381" s="3">
        <v>0.16666666666666666</v>
      </c>
      <c r="H381" s="3">
        <v>0.41222222222222221</v>
      </c>
      <c r="I381" s="3">
        <v>0.12222222222222222</v>
      </c>
      <c r="J381" s="3">
        <v>0</v>
      </c>
      <c r="K381" s="3">
        <v>0.05</v>
      </c>
      <c r="L381" s="3">
        <v>5.0388888888888879</v>
      </c>
      <c r="M381" s="3">
        <v>0</v>
      </c>
      <c r="N381" s="3">
        <v>5.166666666666667</v>
      </c>
      <c r="O381" s="3">
        <f>SUM(Table2[[#This Row],[Qualified Social Work Staff Hours]:[Other Social Work Staff Hours]])/Table2[[#This Row],[MDS Census]]</f>
        <v>6.0030983733539899E-2</v>
      </c>
      <c r="P381" s="3">
        <v>3.4694444444444446</v>
      </c>
      <c r="Q381" s="3">
        <v>8.9527777777777775</v>
      </c>
      <c r="R381" s="3">
        <f>SUM(Table2[[#This Row],[Qualified Activities Professional Hours]:[Other Activities Professional Hours]])/Table2[[#This Row],[MDS Census]]</f>
        <v>0.14433255873999484</v>
      </c>
      <c r="S381" s="3">
        <v>5.1231111111111112</v>
      </c>
      <c r="T381" s="3">
        <v>6.1371111111111114</v>
      </c>
      <c r="U381" s="3">
        <v>0</v>
      </c>
      <c r="V381" s="3">
        <f>SUM(Table2[[#This Row],[Occupational Therapist Hours]:[OT Aide Hours]])/Table2[[#This Row],[MDS Census]]</f>
        <v>0.1308313968499871</v>
      </c>
      <c r="W381" s="3">
        <v>1.1315555555555556</v>
      </c>
      <c r="X381" s="3">
        <v>7.6925555555555549</v>
      </c>
      <c r="Y381" s="3">
        <v>0</v>
      </c>
      <c r="Z381" s="3">
        <f>SUM(Table2[[#This Row],[Physical Therapist (PT) Hours]:[PT Aide Hours]])/Table2[[#This Row],[MDS Census]]</f>
        <v>0.10252646527239864</v>
      </c>
      <c r="AA381" s="3">
        <v>0</v>
      </c>
      <c r="AB381" s="3">
        <v>0</v>
      </c>
      <c r="AC381" s="3">
        <v>0</v>
      </c>
      <c r="AD381" s="3">
        <v>0</v>
      </c>
      <c r="AE381" s="3">
        <v>0</v>
      </c>
      <c r="AF381" s="3">
        <v>0</v>
      </c>
      <c r="AG381" s="3">
        <v>0</v>
      </c>
      <c r="AH381" s="1" t="s">
        <v>379</v>
      </c>
      <c r="AI381" s="17">
        <v>3</v>
      </c>
      <c r="AJ381" s="1"/>
    </row>
    <row r="382" spans="1:36" x14ac:dyDescent="0.2">
      <c r="A382" s="1" t="s">
        <v>681</v>
      </c>
      <c r="B382" s="1" t="s">
        <v>1072</v>
      </c>
      <c r="C382" s="1" t="s">
        <v>1371</v>
      </c>
      <c r="D382" s="1" t="s">
        <v>1721</v>
      </c>
      <c r="E382" s="3">
        <v>82.055555555555557</v>
      </c>
      <c r="F382" s="3">
        <v>5.4888888888888889</v>
      </c>
      <c r="G382" s="3">
        <v>1.9</v>
      </c>
      <c r="H382" s="3">
        <v>0.69444444444444442</v>
      </c>
      <c r="I382" s="3">
        <v>5.5111111111111111</v>
      </c>
      <c r="J382" s="3">
        <v>0</v>
      </c>
      <c r="K382" s="3">
        <v>0</v>
      </c>
      <c r="L382" s="3">
        <v>2.6998888888888888</v>
      </c>
      <c r="M382" s="3">
        <v>8.2249999999999996</v>
      </c>
      <c r="N382" s="3">
        <v>0</v>
      </c>
      <c r="O382" s="3">
        <f>SUM(Table2[[#This Row],[Qualified Social Work Staff Hours]:[Other Social Work Staff Hours]])/Table2[[#This Row],[MDS Census]]</f>
        <v>0.10023696682464454</v>
      </c>
      <c r="P382" s="3">
        <v>5.2</v>
      </c>
      <c r="Q382" s="3">
        <v>9.1444444444444439</v>
      </c>
      <c r="R382" s="3">
        <f>SUM(Table2[[#This Row],[Qualified Activities Professional Hours]:[Other Activities Professional Hours]])/Table2[[#This Row],[MDS Census]]</f>
        <v>0.17481381178063643</v>
      </c>
      <c r="S382" s="3">
        <v>9.2128888888888891</v>
      </c>
      <c r="T382" s="3">
        <v>18.070777777777778</v>
      </c>
      <c r="U382" s="3">
        <v>0</v>
      </c>
      <c r="V382" s="3">
        <f>SUM(Table2[[#This Row],[Occupational Therapist Hours]:[OT Aide Hours]])/Table2[[#This Row],[MDS Census]]</f>
        <v>0.33250236966824648</v>
      </c>
      <c r="W382" s="3">
        <v>5.5417777777777779</v>
      </c>
      <c r="X382" s="3">
        <v>13.316111111111111</v>
      </c>
      <c r="Y382" s="3">
        <v>0</v>
      </c>
      <c r="Z382" s="3">
        <f>SUM(Table2[[#This Row],[Physical Therapist (PT) Hours]:[PT Aide Hours]])/Table2[[#This Row],[MDS Census]]</f>
        <v>0.22981855111712929</v>
      </c>
      <c r="AA382" s="3">
        <v>0</v>
      </c>
      <c r="AB382" s="3">
        <v>0</v>
      </c>
      <c r="AC382" s="3">
        <v>0</v>
      </c>
      <c r="AD382" s="3">
        <v>0</v>
      </c>
      <c r="AE382" s="3">
        <v>0</v>
      </c>
      <c r="AF382" s="3">
        <v>0</v>
      </c>
      <c r="AG382" s="3">
        <v>0</v>
      </c>
      <c r="AH382" s="1" t="s">
        <v>380</v>
      </c>
      <c r="AI382" s="17">
        <v>3</v>
      </c>
      <c r="AJ382" s="1"/>
    </row>
    <row r="383" spans="1:36" x14ac:dyDescent="0.2">
      <c r="A383" s="1" t="s">
        <v>681</v>
      </c>
      <c r="B383" s="1" t="s">
        <v>1073</v>
      </c>
      <c r="C383" s="1" t="s">
        <v>1439</v>
      </c>
      <c r="D383" s="1" t="s">
        <v>1697</v>
      </c>
      <c r="E383" s="3">
        <v>59.533333333333331</v>
      </c>
      <c r="F383" s="3">
        <v>4.9138888888888888</v>
      </c>
      <c r="G383" s="3">
        <v>0.18333333333333332</v>
      </c>
      <c r="H383" s="3">
        <v>0.16666666666666666</v>
      </c>
      <c r="I383" s="3">
        <v>0.39166666666666666</v>
      </c>
      <c r="J383" s="3">
        <v>0</v>
      </c>
      <c r="K383" s="3">
        <v>0</v>
      </c>
      <c r="L383" s="3">
        <v>0.61644444444444468</v>
      </c>
      <c r="M383" s="3">
        <v>0</v>
      </c>
      <c r="N383" s="3">
        <v>4.8194444444444446</v>
      </c>
      <c r="O383" s="3">
        <f>SUM(Table2[[#This Row],[Qualified Social Work Staff Hours]:[Other Social Work Staff Hours]])/Table2[[#This Row],[MDS Census]]</f>
        <v>8.0953714072415084E-2</v>
      </c>
      <c r="P383" s="3">
        <v>4.197222222222222</v>
      </c>
      <c r="Q383" s="3">
        <v>5.0250000000000004</v>
      </c>
      <c r="R383" s="3">
        <f>SUM(Table2[[#This Row],[Qualified Activities Professional Hours]:[Other Activities Professional Hours]])/Table2[[#This Row],[MDS Census]]</f>
        <v>0.15490854796565881</v>
      </c>
      <c r="S383" s="3">
        <v>5.2128888888888874</v>
      </c>
      <c r="T383" s="3">
        <v>0</v>
      </c>
      <c r="U383" s="3">
        <v>0</v>
      </c>
      <c r="V383" s="3">
        <f>SUM(Table2[[#This Row],[Occupational Therapist Hours]:[OT Aide Hours]])/Table2[[#This Row],[MDS Census]]</f>
        <v>8.7562523329600572E-2</v>
      </c>
      <c r="W383" s="3">
        <v>3.5868888888888888</v>
      </c>
      <c r="X383" s="3">
        <v>0.48844444444444451</v>
      </c>
      <c r="Y383" s="3">
        <v>0</v>
      </c>
      <c r="Z383" s="3">
        <f>SUM(Table2[[#This Row],[Physical Therapist (PT) Hours]:[PT Aide Hours]])/Table2[[#This Row],[MDS Census]]</f>
        <v>6.8454647256438961E-2</v>
      </c>
      <c r="AA383" s="3">
        <v>0</v>
      </c>
      <c r="AB383" s="3">
        <v>0</v>
      </c>
      <c r="AC383" s="3">
        <v>0</v>
      </c>
      <c r="AD383" s="3">
        <v>0</v>
      </c>
      <c r="AE383" s="3">
        <v>0</v>
      </c>
      <c r="AF383" s="3">
        <v>0</v>
      </c>
      <c r="AG383" s="3">
        <v>0</v>
      </c>
      <c r="AH383" s="1" t="s">
        <v>381</v>
      </c>
      <c r="AI383" s="17">
        <v>3</v>
      </c>
      <c r="AJ383" s="1"/>
    </row>
    <row r="384" spans="1:36" x14ac:dyDescent="0.2">
      <c r="A384" s="1" t="s">
        <v>681</v>
      </c>
      <c r="B384" s="1" t="s">
        <v>1074</v>
      </c>
      <c r="C384" s="1" t="s">
        <v>1424</v>
      </c>
      <c r="D384" s="1" t="s">
        <v>1688</v>
      </c>
      <c r="E384" s="3">
        <v>35.700000000000003</v>
      </c>
      <c r="F384" s="3">
        <v>5.5111111111111111</v>
      </c>
      <c r="G384" s="3">
        <v>0.13333333333333333</v>
      </c>
      <c r="H384" s="3">
        <v>0.21666666666666667</v>
      </c>
      <c r="I384" s="3">
        <v>5.6888888888888891</v>
      </c>
      <c r="J384" s="3">
        <v>0</v>
      </c>
      <c r="K384" s="3">
        <v>0</v>
      </c>
      <c r="L384" s="3">
        <v>2.9865555555555563</v>
      </c>
      <c r="M384" s="3">
        <v>5.333333333333333</v>
      </c>
      <c r="N384" s="3">
        <v>0</v>
      </c>
      <c r="O384" s="3">
        <f>SUM(Table2[[#This Row],[Qualified Social Work Staff Hours]:[Other Social Work Staff Hours]])/Table2[[#This Row],[MDS Census]]</f>
        <v>0.14939309056956113</v>
      </c>
      <c r="P384" s="3">
        <v>0</v>
      </c>
      <c r="Q384" s="3">
        <v>7.3694444444444445</v>
      </c>
      <c r="R384" s="3">
        <f>SUM(Table2[[#This Row],[Qualified Activities Professional Hours]:[Other Activities Professional Hours]])/Table2[[#This Row],[MDS Census]]</f>
        <v>0.20642701525054466</v>
      </c>
      <c r="S384" s="3">
        <v>2.8233333333333337</v>
      </c>
      <c r="T384" s="3">
        <v>7.1868888888888867</v>
      </c>
      <c r="U384" s="3">
        <v>0</v>
      </c>
      <c r="V384" s="3">
        <f>SUM(Table2[[#This Row],[Occupational Therapist Hours]:[OT Aide Hours]])/Table2[[#This Row],[MDS Census]]</f>
        <v>0.28039838157485208</v>
      </c>
      <c r="W384" s="3">
        <v>2.2350000000000008</v>
      </c>
      <c r="X384" s="3">
        <v>3.1119999999999997</v>
      </c>
      <c r="Y384" s="3">
        <v>0</v>
      </c>
      <c r="Z384" s="3">
        <f>SUM(Table2[[#This Row],[Physical Therapist (PT) Hours]:[PT Aide Hours]])/Table2[[#This Row],[MDS Census]]</f>
        <v>0.14977591036414567</v>
      </c>
      <c r="AA384" s="3">
        <v>0</v>
      </c>
      <c r="AB384" s="3">
        <v>0</v>
      </c>
      <c r="AC384" s="3">
        <v>0</v>
      </c>
      <c r="AD384" s="3">
        <v>0</v>
      </c>
      <c r="AE384" s="3">
        <v>0</v>
      </c>
      <c r="AF384" s="3">
        <v>1.0944444444444446</v>
      </c>
      <c r="AG384" s="3">
        <v>0</v>
      </c>
      <c r="AH384" s="1" t="s">
        <v>382</v>
      </c>
      <c r="AI384" s="17">
        <v>3</v>
      </c>
      <c r="AJ384" s="1"/>
    </row>
    <row r="385" spans="1:36" x14ac:dyDescent="0.2">
      <c r="A385" s="1" t="s">
        <v>681</v>
      </c>
      <c r="B385" s="1" t="s">
        <v>1075</v>
      </c>
      <c r="C385" s="1" t="s">
        <v>1376</v>
      </c>
      <c r="D385" s="1" t="s">
        <v>1708</v>
      </c>
      <c r="E385" s="3">
        <v>144.87777777777777</v>
      </c>
      <c r="F385" s="3">
        <v>3.8444444444444446</v>
      </c>
      <c r="G385" s="3">
        <v>0.57777777777777772</v>
      </c>
      <c r="H385" s="3">
        <v>1.2722222222222221</v>
      </c>
      <c r="I385" s="3">
        <v>10.577777777777778</v>
      </c>
      <c r="J385" s="3">
        <v>0</v>
      </c>
      <c r="K385" s="3">
        <v>0</v>
      </c>
      <c r="L385" s="3">
        <v>9.4063333333333343</v>
      </c>
      <c r="M385" s="3">
        <v>0</v>
      </c>
      <c r="N385" s="3">
        <v>18.252777777777776</v>
      </c>
      <c r="O385" s="3">
        <f>SUM(Table2[[#This Row],[Qualified Social Work Staff Hours]:[Other Social Work Staff Hours]])/Table2[[#This Row],[MDS Census]]</f>
        <v>0.12598742234833959</v>
      </c>
      <c r="P385" s="3">
        <v>0</v>
      </c>
      <c r="Q385" s="3">
        <v>35.458333333333336</v>
      </c>
      <c r="R385" s="3">
        <f>SUM(Table2[[#This Row],[Qualified Activities Professional Hours]:[Other Activities Professional Hours]])/Table2[[#This Row],[MDS Census]]</f>
        <v>0.24474652964184374</v>
      </c>
      <c r="S385" s="3">
        <v>6.44122222222222</v>
      </c>
      <c r="T385" s="3">
        <v>10.533222222222218</v>
      </c>
      <c r="U385" s="3">
        <v>0</v>
      </c>
      <c r="V385" s="3">
        <f>SUM(Table2[[#This Row],[Occupational Therapist Hours]:[OT Aide Hours]])/Table2[[#This Row],[MDS Census]]</f>
        <v>0.11716389293657485</v>
      </c>
      <c r="W385" s="3">
        <v>4.810666666666668</v>
      </c>
      <c r="X385" s="3">
        <v>20.645555555555553</v>
      </c>
      <c r="Y385" s="3">
        <v>0</v>
      </c>
      <c r="Z385" s="3">
        <f>SUM(Table2[[#This Row],[Physical Therapist (PT) Hours]:[PT Aide Hours]])/Table2[[#This Row],[MDS Census]]</f>
        <v>0.17570825983587701</v>
      </c>
      <c r="AA385" s="3">
        <v>0</v>
      </c>
      <c r="AB385" s="3">
        <v>0</v>
      </c>
      <c r="AC385" s="3">
        <v>0</v>
      </c>
      <c r="AD385" s="3">
        <v>0</v>
      </c>
      <c r="AE385" s="3">
        <v>0</v>
      </c>
      <c r="AF385" s="3">
        <v>0</v>
      </c>
      <c r="AG385" s="3">
        <v>0</v>
      </c>
      <c r="AH385" s="1" t="s">
        <v>383</v>
      </c>
      <c r="AI385" s="17">
        <v>3</v>
      </c>
      <c r="AJ385" s="1"/>
    </row>
    <row r="386" spans="1:36" x14ac:dyDescent="0.2">
      <c r="A386" s="1" t="s">
        <v>681</v>
      </c>
      <c r="B386" s="1" t="s">
        <v>1076</v>
      </c>
      <c r="C386" s="1" t="s">
        <v>1624</v>
      </c>
      <c r="D386" s="1" t="s">
        <v>1712</v>
      </c>
      <c r="E386" s="3">
        <v>43.911111111111111</v>
      </c>
      <c r="F386" s="3">
        <v>5.6</v>
      </c>
      <c r="G386" s="3">
        <v>0.11666666666666667</v>
      </c>
      <c r="H386" s="3">
        <v>0.3477777777777778</v>
      </c>
      <c r="I386" s="3">
        <v>0.53333333333333333</v>
      </c>
      <c r="J386" s="3">
        <v>0</v>
      </c>
      <c r="K386" s="3">
        <v>0</v>
      </c>
      <c r="L386" s="3">
        <v>4.535333333333333</v>
      </c>
      <c r="M386" s="3">
        <v>6.4333333333333336</v>
      </c>
      <c r="N386" s="3">
        <v>0</v>
      </c>
      <c r="O386" s="3">
        <f>SUM(Table2[[#This Row],[Qualified Social Work Staff Hours]:[Other Social Work Staff Hours]])/Table2[[#This Row],[MDS Census]]</f>
        <v>0.14650809716599192</v>
      </c>
      <c r="P386" s="3">
        <v>3.7277777777777779</v>
      </c>
      <c r="Q386" s="3">
        <v>0.44722222222222224</v>
      </c>
      <c r="R386" s="3">
        <f>SUM(Table2[[#This Row],[Qualified Activities Professional Hours]:[Other Activities Professional Hours]])/Table2[[#This Row],[MDS Census]]</f>
        <v>9.5078441295546559E-2</v>
      </c>
      <c r="S386" s="3">
        <v>3.8366666666666673</v>
      </c>
      <c r="T386" s="3">
        <v>0</v>
      </c>
      <c r="U386" s="3">
        <v>0</v>
      </c>
      <c r="V386" s="3">
        <f>SUM(Table2[[#This Row],[Occupational Therapist Hours]:[OT Aide Hours]])/Table2[[#This Row],[MDS Census]]</f>
        <v>8.7373481781376536E-2</v>
      </c>
      <c r="W386" s="3">
        <v>3.3834444444444443</v>
      </c>
      <c r="X386" s="3">
        <v>5.5</v>
      </c>
      <c r="Y386" s="3">
        <v>0</v>
      </c>
      <c r="Z386" s="3">
        <f>SUM(Table2[[#This Row],[Physical Therapist (PT) Hours]:[PT Aide Hours]])/Table2[[#This Row],[MDS Census]]</f>
        <v>0.20230516194331985</v>
      </c>
      <c r="AA386" s="3">
        <v>0</v>
      </c>
      <c r="AB386" s="3">
        <v>0</v>
      </c>
      <c r="AC386" s="3">
        <v>0</v>
      </c>
      <c r="AD386" s="3">
        <v>0</v>
      </c>
      <c r="AE386" s="3">
        <v>0</v>
      </c>
      <c r="AF386" s="3">
        <v>0</v>
      </c>
      <c r="AG386" s="3">
        <v>0</v>
      </c>
      <c r="AH386" s="1" t="s">
        <v>384</v>
      </c>
      <c r="AI386" s="17">
        <v>3</v>
      </c>
      <c r="AJ386" s="1"/>
    </row>
    <row r="387" spans="1:36" x14ac:dyDescent="0.2">
      <c r="A387" s="1" t="s">
        <v>681</v>
      </c>
      <c r="B387" s="1" t="s">
        <v>1077</v>
      </c>
      <c r="C387" s="1" t="s">
        <v>1443</v>
      </c>
      <c r="D387" s="1" t="s">
        <v>1727</v>
      </c>
      <c r="E387" s="3">
        <v>55.044444444444444</v>
      </c>
      <c r="F387" s="3">
        <v>4.8</v>
      </c>
      <c r="G387" s="3">
        <v>0</v>
      </c>
      <c r="H387" s="3">
        <v>0</v>
      </c>
      <c r="I387" s="3">
        <v>0</v>
      </c>
      <c r="J387" s="3">
        <v>0</v>
      </c>
      <c r="K387" s="3">
        <v>0</v>
      </c>
      <c r="L387" s="3">
        <v>4.7645555555555559</v>
      </c>
      <c r="M387" s="3">
        <v>5.7044444444444444</v>
      </c>
      <c r="N387" s="3">
        <v>0</v>
      </c>
      <c r="O387" s="3">
        <f>SUM(Table2[[#This Row],[Qualified Social Work Staff Hours]:[Other Social Work Staff Hours]])/Table2[[#This Row],[MDS Census]]</f>
        <v>0.10363342753330641</v>
      </c>
      <c r="P387" s="3">
        <v>0</v>
      </c>
      <c r="Q387" s="3">
        <v>9.460333333333331</v>
      </c>
      <c r="R387" s="3">
        <f>SUM(Table2[[#This Row],[Qualified Activities Professional Hours]:[Other Activities Professional Hours]])/Table2[[#This Row],[MDS Census]]</f>
        <v>0.1718671780379491</v>
      </c>
      <c r="S387" s="3">
        <v>9.3155555555555534</v>
      </c>
      <c r="T387" s="3">
        <v>11.274555555555551</v>
      </c>
      <c r="U387" s="3">
        <v>0</v>
      </c>
      <c r="V387" s="3">
        <f>SUM(Table2[[#This Row],[Occupational Therapist Hours]:[OT Aide Hours]])/Table2[[#This Row],[MDS Census]]</f>
        <v>0.37406338312474757</v>
      </c>
      <c r="W387" s="3">
        <v>9.5535555555555547</v>
      </c>
      <c r="X387" s="3">
        <v>12.655111111111109</v>
      </c>
      <c r="Y387" s="3">
        <v>0</v>
      </c>
      <c r="Z387" s="3">
        <f>SUM(Table2[[#This Row],[Physical Therapist (PT) Hours]:[PT Aide Hours]])/Table2[[#This Row],[MDS Census]]</f>
        <v>0.40346790472345578</v>
      </c>
      <c r="AA387" s="3">
        <v>0</v>
      </c>
      <c r="AB387" s="3">
        <v>0</v>
      </c>
      <c r="AC387" s="3">
        <v>0</v>
      </c>
      <c r="AD387" s="3">
        <v>0</v>
      </c>
      <c r="AE387" s="3">
        <v>0</v>
      </c>
      <c r="AF387" s="3">
        <v>0</v>
      </c>
      <c r="AG387" s="3">
        <v>0</v>
      </c>
      <c r="AH387" s="1" t="s">
        <v>385</v>
      </c>
      <c r="AI387" s="17">
        <v>3</v>
      </c>
      <c r="AJ387" s="1"/>
    </row>
    <row r="388" spans="1:36" x14ac:dyDescent="0.2">
      <c r="A388" s="1" t="s">
        <v>681</v>
      </c>
      <c r="B388" s="1" t="s">
        <v>1078</v>
      </c>
      <c r="C388" s="1" t="s">
        <v>1625</v>
      </c>
      <c r="D388" s="1" t="s">
        <v>1688</v>
      </c>
      <c r="E388" s="3">
        <v>51.9</v>
      </c>
      <c r="F388" s="3">
        <v>5.1555555555555559</v>
      </c>
      <c r="G388" s="3">
        <v>0.15555555555555556</v>
      </c>
      <c r="H388" s="3">
        <v>0.27455555555555555</v>
      </c>
      <c r="I388" s="3">
        <v>2.1786666666666661</v>
      </c>
      <c r="J388" s="3">
        <v>0</v>
      </c>
      <c r="K388" s="3">
        <v>0</v>
      </c>
      <c r="L388" s="3">
        <v>1.7567777777777773</v>
      </c>
      <c r="M388" s="3">
        <v>4.8111111111111109</v>
      </c>
      <c r="N388" s="3">
        <v>0</v>
      </c>
      <c r="O388" s="3">
        <f>SUM(Table2[[#This Row],[Qualified Social Work Staff Hours]:[Other Social Work Staff Hours]])/Table2[[#This Row],[MDS Census]]</f>
        <v>9.2699636052237203E-2</v>
      </c>
      <c r="P388" s="3">
        <v>5.2444444444444445</v>
      </c>
      <c r="Q388" s="3">
        <v>8.0444444444444443</v>
      </c>
      <c r="R388" s="3">
        <f>SUM(Table2[[#This Row],[Qualified Activities Professional Hours]:[Other Activities Professional Hours]])/Table2[[#This Row],[MDS Census]]</f>
        <v>0.25604795546992076</v>
      </c>
      <c r="S388" s="3">
        <v>2.2270000000000012</v>
      </c>
      <c r="T388" s="3">
        <v>2.8810000000000007</v>
      </c>
      <c r="U388" s="3">
        <v>0</v>
      </c>
      <c r="V388" s="3">
        <f>SUM(Table2[[#This Row],[Occupational Therapist Hours]:[OT Aide Hours]])/Table2[[#This Row],[MDS Census]]</f>
        <v>9.8420038535645515E-2</v>
      </c>
      <c r="W388" s="3">
        <v>9.2226666666666652</v>
      </c>
      <c r="X388" s="3">
        <v>5.3666666666666668E-2</v>
      </c>
      <c r="Y388" s="3">
        <v>0</v>
      </c>
      <c r="Z388" s="3">
        <f>SUM(Table2[[#This Row],[Physical Therapist (PT) Hours]:[PT Aide Hours]])/Table2[[#This Row],[MDS Census]]</f>
        <v>0.17873474630700062</v>
      </c>
      <c r="AA388" s="3">
        <v>0</v>
      </c>
      <c r="AB388" s="3">
        <v>0</v>
      </c>
      <c r="AC388" s="3">
        <v>0</v>
      </c>
      <c r="AD388" s="3">
        <v>0</v>
      </c>
      <c r="AE388" s="3">
        <v>0</v>
      </c>
      <c r="AF388" s="3">
        <v>0</v>
      </c>
      <c r="AG388" s="3">
        <v>0</v>
      </c>
      <c r="AH388" s="1" t="s">
        <v>386</v>
      </c>
      <c r="AI388" s="17">
        <v>3</v>
      </c>
      <c r="AJ388" s="1"/>
    </row>
    <row r="389" spans="1:36" x14ac:dyDescent="0.2">
      <c r="A389" s="1" t="s">
        <v>681</v>
      </c>
      <c r="B389" s="1" t="s">
        <v>1079</v>
      </c>
      <c r="C389" s="1" t="s">
        <v>1467</v>
      </c>
      <c r="D389" s="1" t="s">
        <v>1721</v>
      </c>
      <c r="E389" s="3">
        <v>69.788888888888891</v>
      </c>
      <c r="F389" s="3">
        <v>5.5111111111111111</v>
      </c>
      <c r="G389" s="3">
        <v>0.1</v>
      </c>
      <c r="H389" s="3">
        <v>3.888888888888889E-2</v>
      </c>
      <c r="I389" s="3">
        <v>0</v>
      </c>
      <c r="J389" s="3">
        <v>0</v>
      </c>
      <c r="K389" s="3">
        <v>0</v>
      </c>
      <c r="L389" s="3">
        <v>3.7345555555555552</v>
      </c>
      <c r="M389" s="3">
        <v>5.2444444444444445</v>
      </c>
      <c r="N389" s="3">
        <v>0</v>
      </c>
      <c r="O389" s="3">
        <f>SUM(Table2[[#This Row],[Qualified Social Work Staff Hours]:[Other Social Work Staff Hours]])/Table2[[#This Row],[MDS Census]]</f>
        <v>7.5147269543066386E-2</v>
      </c>
      <c r="P389" s="3">
        <v>5.1378888888888872</v>
      </c>
      <c r="Q389" s="3">
        <v>5.5280000000000014</v>
      </c>
      <c r="R389" s="3">
        <f>SUM(Table2[[#This Row],[Qualified Activities Professional Hours]:[Other Activities Professional Hours]])/Table2[[#This Row],[MDS Census]]</f>
        <v>0.15283075943321126</v>
      </c>
      <c r="S389" s="3">
        <v>5.6653333333333356</v>
      </c>
      <c r="T389" s="3">
        <v>0.47599999999999998</v>
      </c>
      <c r="U389" s="3">
        <v>0</v>
      </c>
      <c r="V389" s="3">
        <f>SUM(Table2[[#This Row],[Occupational Therapist Hours]:[OT Aide Hours]])/Table2[[#This Row],[MDS Census]]</f>
        <v>8.7998726317465401E-2</v>
      </c>
      <c r="W389" s="3">
        <v>5.6446666666666667</v>
      </c>
      <c r="X389" s="3">
        <v>3.911111111111111E-2</v>
      </c>
      <c r="Y389" s="3">
        <v>0</v>
      </c>
      <c r="Z389" s="3">
        <f>SUM(Table2[[#This Row],[Physical Therapist (PT) Hours]:[PT Aide Hours]])/Table2[[#This Row],[MDS Census]]</f>
        <v>8.1442445470466487E-2</v>
      </c>
      <c r="AA389" s="3">
        <v>0</v>
      </c>
      <c r="AB389" s="3">
        <v>0</v>
      </c>
      <c r="AC389" s="3">
        <v>0</v>
      </c>
      <c r="AD389" s="3">
        <v>0</v>
      </c>
      <c r="AE389" s="3">
        <v>0</v>
      </c>
      <c r="AF389" s="3">
        <v>0</v>
      </c>
      <c r="AG389" s="3">
        <v>0</v>
      </c>
      <c r="AH389" s="1" t="s">
        <v>387</v>
      </c>
      <c r="AI389" s="17">
        <v>3</v>
      </c>
      <c r="AJ389" s="1"/>
    </row>
    <row r="390" spans="1:36" x14ac:dyDescent="0.2">
      <c r="A390" s="1" t="s">
        <v>681</v>
      </c>
      <c r="B390" s="1" t="s">
        <v>1080</v>
      </c>
      <c r="C390" s="1" t="s">
        <v>1371</v>
      </c>
      <c r="D390" s="1" t="s">
        <v>1721</v>
      </c>
      <c r="E390" s="3">
        <v>81.677777777777777</v>
      </c>
      <c r="F390" s="3">
        <v>5.4683333333333328</v>
      </c>
      <c r="G390" s="3">
        <v>0</v>
      </c>
      <c r="H390" s="3">
        <v>0</v>
      </c>
      <c r="I390" s="3">
        <v>5.5670000000000002</v>
      </c>
      <c r="J390" s="3">
        <v>0</v>
      </c>
      <c r="K390" s="3">
        <v>0</v>
      </c>
      <c r="L390" s="3">
        <v>5.1077777777777778</v>
      </c>
      <c r="M390" s="3">
        <v>9.1927777777777777</v>
      </c>
      <c r="N390" s="3">
        <v>0</v>
      </c>
      <c r="O390" s="3">
        <f>SUM(Table2[[#This Row],[Qualified Social Work Staff Hours]:[Other Social Work Staff Hours]])/Table2[[#This Row],[MDS Census]]</f>
        <v>0.11254931301863692</v>
      </c>
      <c r="P390" s="3">
        <v>4.4411111111111108</v>
      </c>
      <c r="Q390" s="3">
        <v>14.955666666666659</v>
      </c>
      <c r="R390" s="3">
        <f>SUM(Table2[[#This Row],[Qualified Activities Professional Hours]:[Other Activities Professional Hours]])/Table2[[#This Row],[MDS Census]]</f>
        <v>0.23747925452319404</v>
      </c>
      <c r="S390" s="3">
        <v>4.7898888888888891</v>
      </c>
      <c r="T390" s="3">
        <v>4.7081111111111111</v>
      </c>
      <c r="U390" s="3">
        <v>0</v>
      </c>
      <c r="V390" s="3">
        <f>SUM(Table2[[#This Row],[Occupational Therapist Hours]:[OT Aide Hours]])/Table2[[#This Row],[MDS Census]]</f>
        <v>0.11628621956196437</v>
      </c>
      <c r="W390" s="3">
        <v>9.44</v>
      </c>
      <c r="X390" s="3">
        <v>4.5930000000000009</v>
      </c>
      <c r="Y390" s="3">
        <v>0</v>
      </c>
      <c r="Z390" s="3">
        <f>SUM(Table2[[#This Row],[Physical Therapist (PT) Hours]:[PT Aide Hours]])/Table2[[#This Row],[MDS Census]]</f>
        <v>0.17180927764929943</v>
      </c>
      <c r="AA390" s="3">
        <v>0</v>
      </c>
      <c r="AB390" s="3">
        <v>0</v>
      </c>
      <c r="AC390" s="3">
        <v>0</v>
      </c>
      <c r="AD390" s="3">
        <v>0</v>
      </c>
      <c r="AE390" s="3">
        <v>0</v>
      </c>
      <c r="AF390" s="3">
        <v>0</v>
      </c>
      <c r="AG390" s="3">
        <v>0</v>
      </c>
      <c r="AH390" s="1" t="s">
        <v>388</v>
      </c>
      <c r="AI390" s="17">
        <v>3</v>
      </c>
      <c r="AJ390" s="1"/>
    </row>
    <row r="391" spans="1:36" x14ac:dyDescent="0.2">
      <c r="A391" s="1" t="s">
        <v>681</v>
      </c>
      <c r="B391" s="1" t="s">
        <v>1081</v>
      </c>
      <c r="C391" s="1" t="s">
        <v>1392</v>
      </c>
      <c r="D391" s="1" t="s">
        <v>1691</v>
      </c>
      <c r="E391" s="3">
        <v>110.01111111111111</v>
      </c>
      <c r="F391" s="3">
        <v>5.6</v>
      </c>
      <c r="G391" s="3">
        <v>0.50555555555555554</v>
      </c>
      <c r="H391" s="3">
        <v>0.7944444444444444</v>
      </c>
      <c r="I391" s="3">
        <v>0</v>
      </c>
      <c r="J391" s="3">
        <v>0</v>
      </c>
      <c r="K391" s="3">
        <v>0</v>
      </c>
      <c r="L391" s="3">
        <v>9.6301111111111108</v>
      </c>
      <c r="M391" s="3">
        <v>15.877777777777778</v>
      </c>
      <c r="N391" s="3">
        <v>10.683333333333334</v>
      </c>
      <c r="O391" s="3">
        <f>SUM(Table2[[#This Row],[Qualified Social Work Staff Hours]:[Other Social Work Staff Hours]])/Table2[[#This Row],[MDS Census]]</f>
        <v>0.24144025855974144</v>
      </c>
      <c r="P391" s="3">
        <v>4.9305555555555554</v>
      </c>
      <c r="Q391" s="3">
        <v>12.605555555555556</v>
      </c>
      <c r="R391" s="3">
        <f>SUM(Table2[[#This Row],[Qualified Activities Professional Hours]:[Other Activities Professional Hours]])/Table2[[#This Row],[MDS Census]]</f>
        <v>0.15940309059690941</v>
      </c>
      <c r="S391" s="3">
        <v>22.045333333333332</v>
      </c>
      <c r="T391" s="3">
        <v>13.478</v>
      </c>
      <c r="U391" s="3">
        <v>0</v>
      </c>
      <c r="V391" s="3">
        <f>SUM(Table2[[#This Row],[Occupational Therapist Hours]:[OT Aide Hours]])/Table2[[#This Row],[MDS Census]]</f>
        <v>0.32290677709322291</v>
      </c>
      <c r="W391" s="3">
        <v>15.012333333333334</v>
      </c>
      <c r="X391" s="3">
        <v>9.8546666666666667</v>
      </c>
      <c r="Y391" s="3">
        <v>0</v>
      </c>
      <c r="Z391" s="3">
        <f>SUM(Table2[[#This Row],[Physical Therapist (PT) Hours]:[PT Aide Hours]])/Table2[[#This Row],[MDS Census]]</f>
        <v>0.22604080395919607</v>
      </c>
      <c r="AA391" s="3">
        <v>0</v>
      </c>
      <c r="AB391" s="3">
        <v>0</v>
      </c>
      <c r="AC391" s="3">
        <v>0</v>
      </c>
      <c r="AD391" s="3">
        <v>0</v>
      </c>
      <c r="AE391" s="3">
        <v>0</v>
      </c>
      <c r="AF391" s="3">
        <v>0</v>
      </c>
      <c r="AG391" s="3">
        <v>0</v>
      </c>
      <c r="AH391" s="1" t="s">
        <v>389</v>
      </c>
      <c r="AI391" s="17">
        <v>3</v>
      </c>
      <c r="AJ391" s="1"/>
    </row>
    <row r="392" spans="1:36" x14ac:dyDescent="0.2">
      <c r="A392" s="1" t="s">
        <v>681</v>
      </c>
      <c r="B392" s="1" t="s">
        <v>1082</v>
      </c>
      <c r="C392" s="1" t="s">
        <v>1471</v>
      </c>
      <c r="D392" s="1" t="s">
        <v>1716</v>
      </c>
      <c r="E392" s="3">
        <v>82.433333333333337</v>
      </c>
      <c r="F392" s="3">
        <v>5.083333333333333</v>
      </c>
      <c r="G392" s="3">
        <v>0</v>
      </c>
      <c r="H392" s="3">
        <v>0</v>
      </c>
      <c r="I392" s="3">
        <v>5.1722222222222225</v>
      </c>
      <c r="J392" s="3">
        <v>0</v>
      </c>
      <c r="K392" s="3">
        <v>0</v>
      </c>
      <c r="L392" s="3">
        <v>0</v>
      </c>
      <c r="M392" s="3">
        <v>9.1750000000000007</v>
      </c>
      <c r="N392" s="3">
        <v>0</v>
      </c>
      <c r="O392" s="3">
        <f>SUM(Table2[[#This Row],[Qualified Social Work Staff Hours]:[Other Social Work Staff Hours]])/Table2[[#This Row],[MDS Census]]</f>
        <v>0.11130206227254347</v>
      </c>
      <c r="P392" s="3">
        <v>0</v>
      </c>
      <c r="Q392" s="3">
        <v>11.863888888888889</v>
      </c>
      <c r="R392" s="3">
        <f>SUM(Table2[[#This Row],[Qualified Activities Professional Hours]:[Other Activities Professional Hours]])/Table2[[#This Row],[MDS Census]]</f>
        <v>0.14392101361369455</v>
      </c>
      <c r="S392" s="3">
        <v>4.6277777777777782</v>
      </c>
      <c r="T392" s="3">
        <v>4.6305555555555555</v>
      </c>
      <c r="U392" s="3">
        <v>0</v>
      </c>
      <c r="V392" s="3">
        <f>SUM(Table2[[#This Row],[Occupational Therapist Hours]:[OT Aide Hours]])/Table2[[#This Row],[MDS Census]]</f>
        <v>0.11231298018600888</v>
      </c>
      <c r="W392" s="3">
        <v>5.1555555555555559</v>
      </c>
      <c r="X392" s="3">
        <v>1.3333333333333333</v>
      </c>
      <c r="Y392" s="3">
        <v>3.75</v>
      </c>
      <c r="Z392" s="3">
        <f>SUM(Table2[[#This Row],[Physical Therapist (PT) Hours]:[PT Aide Hours]])/Table2[[#This Row],[MDS Census]]</f>
        <v>0.12420811430111875</v>
      </c>
      <c r="AA392" s="3">
        <v>0</v>
      </c>
      <c r="AB392" s="3">
        <v>0</v>
      </c>
      <c r="AC392" s="3">
        <v>0</v>
      </c>
      <c r="AD392" s="3">
        <v>0</v>
      </c>
      <c r="AE392" s="3">
        <v>0</v>
      </c>
      <c r="AF392" s="3">
        <v>0</v>
      </c>
      <c r="AG392" s="3">
        <v>0</v>
      </c>
      <c r="AH392" s="1" t="s">
        <v>390</v>
      </c>
      <c r="AI392" s="17">
        <v>3</v>
      </c>
      <c r="AJ392" s="1"/>
    </row>
    <row r="393" spans="1:36" x14ac:dyDescent="0.2">
      <c r="A393" s="1" t="s">
        <v>681</v>
      </c>
      <c r="B393" s="1" t="s">
        <v>1083</v>
      </c>
      <c r="C393" s="1" t="s">
        <v>1506</v>
      </c>
      <c r="D393" s="1" t="s">
        <v>1693</v>
      </c>
      <c r="E393" s="3">
        <v>92.911111111111111</v>
      </c>
      <c r="F393" s="3">
        <v>5.6</v>
      </c>
      <c r="G393" s="3">
        <v>0.71111111111111114</v>
      </c>
      <c r="H393" s="3">
        <v>0.86388888888888893</v>
      </c>
      <c r="I393" s="3">
        <v>2.1333333333333333</v>
      </c>
      <c r="J393" s="3">
        <v>0</v>
      </c>
      <c r="K393" s="3">
        <v>0</v>
      </c>
      <c r="L393" s="3">
        <v>11.224333333333336</v>
      </c>
      <c r="M393" s="3">
        <v>5.5111111111111111</v>
      </c>
      <c r="N393" s="3">
        <v>0.64166666666666672</v>
      </c>
      <c r="O393" s="3">
        <f>SUM(Table2[[#This Row],[Qualified Social Work Staff Hours]:[Other Social Work Staff Hours]])/Table2[[#This Row],[MDS Census]]</f>
        <v>6.6222195646974402E-2</v>
      </c>
      <c r="P393" s="3">
        <v>5.1166666666666663</v>
      </c>
      <c r="Q393" s="3">
        <v>4.5333333333333332</v>
      </c>
      <c r="R393" s="3">
        <f>SUM(Table2[[#This Row],[Qualified Activities Professional Hours]:[Other Activities Professional Hours]])/Table2[[#This Row],[MDS Census]]</f>
        <v>0.10386271226979191</v>
      </c>
      <c r="S393" s="3">
        <v>11.619111111111112</v>
      </c>
      <c r="T393" s="3">
        <v>12.159444444444443</v>
      </c>
      <c r="U393" s="3">
        <v>0</v>
      </c>
      <c r="V393" s="3">
        <f>SUM(Table2[[#This Row],[Occupational Therapist Hours]:[OT Aide Hours]])/Table2[[#This Row],[MDS Census]]</f>
        <v>0.25592800765367135</v>
      </c>
      <c r="W393" s="3">
        <v>11.757666666666667</v>
      </c>
      <c r="X393" s="3">
        <v>16.933000000000007</v>
      </c>
      <c r="Y393" s="3">
        <v>0</v>
      </c>
      <c r="Z393" s="3">
        <f>SUM(Table2[[#This Row],[Physical Therapist (PT) Hours]:[PT Aide Hours]])/Table2[[#This Row],[MDS Census]]</f>
        <v>0.30879693853145185</v>
      </c>
      <c r="AA393" s="3">
        <v>0</v>
      </c>
      <c r="AB393" s="3">
        <v>0</v>
      </c>
      <c r="AC393" s="3">
        <v>0</v>
      </c>
      <c r="AD393" s="3">
        <v>0</v>
      </c>
      <c r="AE393" s="3">
        <v>0</v>
      </c>
      <c r="AF393" s="3">
        <v>0</v>
      </c>
      <c r="AG393" s="3">
        <v>0</v>
      </c>
      <c r="AH393" s="1" t="s">
        <v>391</v>
      </c>
      <c r="AI393" s="17">
        <v>3</v>
      </c>
      <c r="AJ393" s="1"/>
    </row>
    <row r="394" spans="1:36" x14ac:dyDescent="0.2">
      <c r="A394" s="1" t="s">
        <v>681</v>
      </c>
      <c r="B394" s="1" t="s">
        <v>1084</v>
      </c>
      <c r="C394" s="1" t="s">
        <v>1615</v>
      </c>
      <c r="D394" s="1" t="s">
        <v>1699</v>
      </c>
      <c r="E394" s="3">
        <v>107.1</v>
      </c>
      <c r="F394" s="3">
        <v>5.5111111111111111</v>
      </c>
      <c r="G394" s="3">
        <v>0.84722222222222221</v>
      </c>
      <c r="H394" s="3">
        <v>0.60055555555555551</v>
      </c>
      <c r="I394" s="3">
        <v>2.2222222222222223</v>
      </c>
      <c r="J394" s="3">
        <v>0</v>
      </c>
      <c r="K394" s="3">
        <v>0</v>
      </c>
      <c r="L394" s="3">
        <v>10.947888888888892</v>
      </c>
      <c r="M394" s="3">
        <v>5.6</v>
      </c>
      <c r="N394" s="3">
        <v>0</v>
      </c>
      <c r="O394" s="3">
        <f>SUM(Table2[[#This Row],[Qualified Social Work Staff Hours]:[Other Social Work Staff Hours]])/Table2[[#This Row],[MDS Census]]</f>
        <v>5.2287581699346407E-2</v>
      </c>
      <c r="P394" s="3">
        <v>4.9777777777777779</v>
      </c>
      <c r="Q394" s="3">
        <v>16</v>
      </c>
      <c r="R394" s="3">
        <f>SUM(Table2[[#This Row],[Qualified Activities Professional Hours]:[Other Activities Professional Hours]])/Table2[[#This Row],[MDS Census]]</f>
        <v>0.1958709409689802</v>
      </c>
      <c r="S394" s="3">
        <v>9.485777777777777</v>
      </c>
      <c r="T394" s="3">
        <v>7.2081111111111111</v>
      </c>
      <c r="U394" s="3">
        <v>0</v>
      </c>
      <c r="V394" s="3">
        <f>SUM(Table2[[#This Row],[Occupational Therapist Hours]:[OT Aide Hours]])/Table2[[#This Row],[MDS Census]]</f>
        <v>0.15587197842099804</v>
      </c>
      <c r="W394" s="3">
        <v>5.7544444444444443</v>
      </c>
      <c r="X394" s="3">
        <v>10.226000000000001</v>
      </c>
      <c r="Y394" s="3">
        <v>0</v>
      </c>
      <c r="Z394" s="3">
        <f>SUM(Table2[[#This Row],[Physical Therapist (PT) Hours]:[PT Aide Hours]])/Table2[[#This Row],[MDS Census]]</f>
        <v>0.1492104990144206</v>
      </c>
      <c r="AA394" s="3">
        <v>0</v>
      </c>
      <c r="AB394" s="3">
        <v>0</v>
      </c>
      <c r="AC394" s="3">
        <v>0</v>
      </c>
      <c r="AD394" s="3">
        <v>0</v>
      </c>
      <c r="AE394" s="3">
        <v>0</v>
      </c>
      <c r="AF394" s="3">
        <v>0</v>
      </c>
      <c r="AG394" s="3">
        <v>0</v>
      </c>
      <c r="AH394" s="1" t="s">
        <v>392</v>
      </c>
      <c r="AI394" s="17">
        <v>3</v>
      </c>
      <c r="AJ394" s="1"/>
    </row>
    <row r="395" spans="1:36" x14ac:dyDescent="0.2">
      <c r="A395" s="1" t="s">
        <v>681</v>
      </c>
      <c r="B395" s="1" t="s">
        <v>1085</v>
      </c>
      <c r="C395" s="1" t="s">
        <v>1376</v>
      </c>
      <c r="D395" s="1" t="s">
        <v>1708</v>
      </c>
      <c r="E395" s="3">
        <v>85.833333333333329</v>
      </c>
      <c r="F395" s="3">
        <v>5</v>
      </c>
      <c r="G395" s="3">
        <v>0.13333333333333333</v>
      </c>
      <c r="H395" s="3">
        <v>0</v>
      </c>
      <c r="I395" s="3">
        <v>3.9444444444444446</v>
      </c>
      <c r="J395" s="3">
        <v>0</v>
      </c>
      <c r="K395" s="3">
        <v>0</v>
      </c>
      <c r="L395" s="3">
        <v>2.3290000000000002</v>
      </c>
      <c r="M395" s="3">
        <v>10.14744444444444</v>
      </c>
      <c r="N395" s="3">
        <v>0</v>
      </c>
      <c r="O395" s="3">
        <f>SUM(Table2[[#This Row],[Qualified Social Work Staff Hours]:[Other Social Work Staff Hours]])/Table2[[#This Row],[MDS Census]]</f>
        <v>0.11822265372168281</v>
      </c>
      <c r="P395" s="3">
        <v>4.583333333333333</v>
      </c>
      <c r="Q395" s="3">
        <v>20.374111111111109</v>
      </c>
      <c r="R395" s="3">
        <f>SUM(Table2[[#This Row],[Qualified Activities Professional Hours]:[Other Activities Professional Hours]])/Table2[[#This Row],[MDS Census]]</f>
        <v>0.29076634304207116</v>
      </c>
      <c r="S395" s="3">
        <v>4.6215555555555552</v>
      </c>
      <c r="T395" s="3">
        <v>3.4122222222222218</v>
      </c>
      <c r="U395" s="3">
        <v>0</v>
      </c>
      <c r="V395" s="3">
        <f>SUM(Table2[[#This Row],[Occupational Therapist Hours]:[OT Aide Hours]])/Table2[[#This Row],[MDS Census]]</f>
        <v>9.3597411003236236E-2</v>
      </c>
      <c r="W395" s="3">
        <v>5.3052222222222198</v>
      </c>
      <c r="X395" s="3">
        <v>4.4459999999999997</v>
      </c>
      <c r="Y395" s="3">
        <v>0</v>
      </c>
      <c r="Z395" s="3">
        <f>SUM(Table2[[#This Row],[Physical Therapist (PT) Hours]:[PT Aide Hours]])/Table2[[#This Row],[MDS Census]]</f>
        <v>0.11360647249190936</v>
      </c>
      <c r="AA395" s="3">
        <v>0</v>
      </c>
      <c r="AB395" s="3">
        <v>0</v>
      </c>
      <c r="AC395" s="3">
        <v>0</v>
      </c>
      <c r="AD395" s="3">
        <v>0</v>
      </c>
      <c r="AE395" s="3">
        <v>0</v>
      </c>
      <c r="AF395" s="3">
        <v>0</v>
      </c>
      <c r="AG395" s="3">
        <v>0</v>
      </c>
      <c r="AH395" s="1" t="s">
        <v>393</v>
      </c>
      <c r="AI395" s="17">
        <v>3</v>
      </c>
      <c r="AJ395" s="1"/>
    </row>
    <row r="396" spans="1:36" x14ac:dyDescent="0.2">
      <c r="A396" s="1" t="s">
        <v>681</v>
      </c>
      <c r="B396" s="1" t="s">
        <v>1086</v>
      </c>
      <c r="C396" s="1" t="s">
        <v>1410</v>
      </c>
      <c r="D396" s="1" t="s">
        <v>1746</v>
      </c>
      <c r="E396" s="3">
        <v>109</v>
      </c>
      <c r="F396" s="3">
        <v>6.8361111111111112</v>
      </c>
      <c r="G396" s="3">
        <v>1.9583333333333333</v>
      </c>
      <c r="H396" s="3">
        <v>0.20277777777777778</v>
      </c>
      <c r="I396" s="3">
        <v>6.083333333333333</v>
      </c>
      <c r="J396" s="3">
        <v>0</v>
      </c>
      <c r="K396" s="3">
        <v>0</v>
      </c>
      <c r="L396" s="3">
        <v>4.9712222222222229</v>
      </c>
      <c r="M396" s="3">
        <v>0</v>
      </c>
      <c r="N396" s="3">
        <v>9.9666666666666668</v>
      </c>
      <c r="O396" s="3">
        <f>SUM(Table2[[#This Row],[Qualified Social Work Staff Hours]:[Other Social Work Staff Hours]])/Table2[[#This Row],[MDS Census]]</f>
        <v>9.143730886850153E-2</v>
      </c>
      <c r="P396" s="3">
        <v>0</v>
      </c>
      <c r="Q396" s="3">
        <v>17.630555555555556</v>
      </c>
      <c r="R396" s="3">
        <f>SUM(Table2[[#This Row],[Qualified Activities Professional Hours]:[Other Activities Professional Hours]])/Table2[[#This Row],[MDS Census]]</f>
        <v>0.16174821610601428</v>
      </c>
      <c r="S396" s="3">
        <v>5.2272222222222213</v>
      </c>
      <c r="T396" s="3">
        <v>19.744444444444451</v>
      </c>
      <c r="U396" s="3">
        <v>0</v>
      </c>
      <c r="V396" s="3">
        <f>SUM(Table2[[#This Row],[Occupational Therapist Hours]:[OT Aide Hours]])/Table2[[#This Row],[MDS Census]]</f>
        <v>0.22909785932721716</v>
      </c>
      <c r="W396" s="3">
        <v>6.2691111111111129</v>
      </c>
      <c r="X396" s="3">
        <v>10.903777777777776</v>
      </c>
      <c r="Y396" s="3">
        <v>0</v>
      </c>
      <c r="Z396" s="3">
        <f>SUM(Table2[[#This Row],[Physical Therapist (PT) Hours]:[PT Aide Hours]])/Table2[[#This Row],[MDS Census]]</f>
        <v>0.15754943934760449</v>
      </c>
      <c r="AA396" s="3">
        <v>0</v>
      </c>
      <c r="AB396" s="3">
        <v>0</v>
      </c>
      <c r="AC396" s="3">
        <v>0</v>
      </c>
      <c r="AD396" s="3">
        <v>0</v>
      </c>
      <c r="AE396" s="3">
        <v>0</v>
      </c>
      <c r="AF396" s="3">
        <v>0</v>
      </c>
      <c r="AG396" s="3">
        <v>0</v>
      </c>
      <c r="AH396" s="1" t="s">
        <v>394</v>
      </c>
      <c r="AI396" s="17">
        <v>3</v>
      </c>
      <c r="AJ396" s="1"/>
    </row>
    <row r="397" spans="1:36" x14ac:dyDescent="0.2">
      <c r="A397" s="1" t="s">
        <v>681</v>
      </c>
      <c r="B397" s="1" t="s">
        <v>1087</v>
      </c>
      <c r="C397" s="1" t="s">
        <v>1392</v>
      </c>
      <c r="D397" s="1" t="s">
        <v>1691</v>
      </c>
      <c r="E397" s="3">
        <v>63.81111111111111</v>
      </c>
      <c r="F397" s="3">
        <v>5.1484444444444462</v>
      </c>
      <c r="G397" s="3">
        <v>0</v>
      </c>
      <c r="H397" s="3">
        <v>0</v>
      </c>
      <c r="I397" s="3">
        <v>0.40833333333333333</v>
      </c>
      <c r="J397" s="3">
        <v>0</v>
      </c>
      <c r="K397" s="3">
        <v>0</v>
      </c>
      <c r="L397" s="3">
        <v>3.5416666666666665</v>
      </c>
      <c r="M397" s="3">
        <v>4.4071111111111119</v>
      </c>
      <c r="N397" s="3">
        <v>0</v>
      </c>
      <c r="O397" s="3">
        <f>SUM(Table2[[#This Row],[Qualified Social Work Staff Hours]:[Other Social Work Staff Hours]])/Table2[[#This Row],[MDS Census]]</f>
        <v>6.9064948633118586E-2</v>
      </c>
      <c r="P397" s="3">
        <v>5.3769999999999998</v>
      </c>
      <c r="Q397" s="3">
        <v>7.2575555555555553</v>
      </c>
      <c r="R397" s="3">
        <f>SUM(Table2[[#This Row],[Qualified Activities Professional Hours]:[Other Activities Professional Hours]])/Table2[[#This Row],[MDS Census]]</f>
        <v>0.19799930349991293</v>
      </c>
      <c r="S397" s="3">
        <v>0</v>
      </c>
      <c r="T397" s="3">
        <v>4.7022222222222219</v>
      </c>
      <c r="U397" s="3">
        <v>0</v>
      </c>
      <c r="V397" s="3">
        <f>SUM(Table2[[#This Row],[Occupational Therapist Hours]:[OT Aide Hours]])/Table2[[#This Row],[MDS Census]]</f>
        <v>7.368970921121365E-2</v>
      </c>
      <c r="W397" s="3">
        <v>8.6345555555555578</v>
      </c>
      <c r="X397" s="3">
        <v>3.2638888888888888</v>
      </c>
      <c r="Y397" s="3">
        <v>0</v>
      </c>
      <c r="Z397" s="3">
        <f>SUM(Table2[[#This Row],[Physical Therapist (PT) Hours]:[PT Aide Hours]])/Table2[[#This Row],[MDS Census]]</f>
        <v>0.18646352080794015</v>
      </c>
      <c r="AA397" s="3">
        <v>0</v>
      </c>
      <c r="AB397" s="3">
        <v>0</v>
      </c>
      <c r="AC397" s="3">
        <v>0</v>
      </c>
      <c r="AD397" s="3">
        <v>0</v>
      </c>
      <c r="AE397" s="3">
        <v>0</v>
      </c>
      <c r="AF397" s="3">
        <v>0</v>
      </c>
      <c r="AG397" s="3">
        <v>0</v>
      </c>
      <c r="AH397" s="1" t="s">
        <v>395</v>
      </c>
      <c r="AI397" s="17">
        <v>3</v>
      </c>
      <c r="AJ397" s="1"/>
    </row>
    <row r="398" spans="1:36" x14ac:dyDescent="0.2">
      <c r="A398" s="1" t="s">
        <v>681</v>
      </c>
      <c r="B398" s="1" t="s">
        <v>1088</v>
      </c>
      <c r="C398" s="1" t="s">
        <v>1626</v>
      </c>
      <c r="D398" s="1" t="s">
        <v>1729</v>
      </c>
      <c r="E398" s="3">
        <v>95.166666666666671</v>
      </c>
      <c r="F398" s="3">
        <v>6.1</v>
      </c>
      <c r="G398" s="3">
        <v>0</v>
      </c>
      <c r="H398" s="3">
        <v>0</v>
      </c>
      <c r="I398" s="3">
        <v>3.2388888888888889</v>
      </c>
      <c r="J398" s="3">
        <v>0</v>
      </c>
      <c r="K398" s="3">
        <v>0</v>
      </c>
      <c r="L398" s="3">
        <v>4.9888888888888889</v>
      </c>
      <c r="M398" s="3">
        <v>8.8888888888888893</v>
      </c>
      <c r="N398" s="3">
        <v>0</v>
      </c>
      <c r="O398" s="3">
        <f>SUM(Table2[[#This Row],[Qualified Social Work Staff Hours]:[Other Social Work Staff Hours]])/Table2[[#This Row],[MDS Census]]</f>
        <v>9.3403385872737887E-2</v>
      </c>
      <c r="P398" s="3">
        <v>9.6722222222222225</v>
      </c>
      <c r="Q398" s="3">
        <v>0</v>
      </c>
      <c r="R398" s="3">
        <f>SUM(Table2[[#This Row],[Qualified Activities Professional Hours]:[Other Activities Professional Hours]])/Table2[[#This Row],[MDS Census]]</f>
        <v>0.10163455925277291</v>
      </c>
      <c r="S398" s="3">
        <v>10.508333333333333</v>
      </c>
      <c r="T398" s="3">
        <v>8.2027777777777775</v>
      </c>
      <c r="U398" s="3">
        <v>0</v>
      </c>
      <c r="V398" s="3">
        <f>SUM(Table2[[#This Row],[Occupational Therapist Hours]:[OT Aide Hours]])/Table2[[#This Row],[MDS Census]]</f>
        <v>0.19661412726211322</v>
      </c>
      <c r="W398" s="3">
        <v>4.8499999999999996</v>
      </c>
      <c r="X398" s="3">
        <v>9.5083333333333329</v>
      </c>
      <c r="Y398" s="3">
        <v>0</v>
      </c>
      <c r="Z398" s="3">
        <f>SUM(Table2[[#This Row],[Physical Therapist (PT) Hours]:[PT Aide Hours]])/Table2[[#This Row],[MDS Census]]</f>
        <v>0.1508756567425569</v>
      </c>
      <c r="AA398" s="3">
        <v>0</v>
      </c>
      <c r="AB398" s="3">
        <v>0</v>
      </c>
      <c r="AC398" s="3">
        <v>0</v>
      </c>
      <c r="AD398" s="3">
        <v>0</v>
      </c>
      <c r="AE398" s="3">
        <v>0</v>
      </c>
      <c r="AF398" s="3">
        <v>0</v>
      </c>
      <c r="AG398" s="3">
        <v>0</v>
      </c>
      <c r="AH398" s="1" t="s">
        <v>396</v>
      </c>
      <c r="AI398" s="17">
        <v>3</v>
      </c>
      <c r="AJ398" s="1"/>
    </row>
    <row r="399" spans="1:36" x14ac:dyDescent="0.2">
      <c r="A399" s="1" t="s">
        <v>681</v>
      </c>
      <c r="B399" s="1" t="s">
        <v>699</v>
      </c>
      <c r="C399" s="1" t="s">
        <v>1514</v>
      </c>
      <c r="D399" s="1" t="s">
        <v>1719</v>
      </c>
      <c r="E399" s="3">
        <v>119.66666666666667</v>
      </c>
      <c r="F399" s="3">
        <v>5.6888888888888891</v>
      </c>
      <c r="G399" s="3">
        <v>5.5555555555555552E-2</v>
      </c>
      <c r="H399" s="3">
        <v>1.1444444444444444</v>
      </c>
      <c r="I399" s="3">
        <v>15.630555555555556</v>
      </c>
      <c r="J399" s="3">
        <v>0</v>
      </c>
      <c r="K399" s="3">
        <v>0</v>
      </c>
      <c r="L399" s="3">
        <v>4.0436666666666667</v>
      </c>
      <c r="M399" s="3">
        <v>15.897222222222222</v>
      </c>
      <c r="N399" s="3">
        <v>0</v>
      </c>
      <c r="O399" s="3">
        <f>SUM(Table2[[#This Row],[Qualified Social Work Staff Hours]:[Other Social Work Staff Hours]])/Table2[[#This Row],[MDS Census]]</f>
        <v>0.13284586815227484</v>
      </c>
      <c r="P399" s="3">
        <v>3.8222222222222224</v>
      </c>
      <c r="Q399" s="3">
        <v>17.702777777777779</v>
      </c>
      <c r="R399" s="3">
        <f>SUM(Table2[[#This Row],[Qualified Activities Professional Hours]:[Other Activities Professional Hours]])/Table2[[#This Row],[MDS Census]]</f>
        <v>0.17987465181058496</v>
      </c>
      <c r="S399" s="3">
        <v>10.173666666666666</v>
      </c>
      <c r="T399" s="3">
        <v>10.269111111111112</v>
      </c>
      <c r="U399" s="3">
        <v>0</v>
      </c>
      <c r="V399" s="3">
        <f>SUM(Table2[[#This Row],[Occupational Therapist Hours]:[OT Aide Hours]])/Table2[[#This Row],[MDS Census]]</f>
        <v>0.17083101207056639</v>
      </c>
      <c r="W399" s="3">
        <v>5.3133333333333335</v>
      </c>
      <c r="X399" s="3">
        <v>13.223111111111107</v>
      </c>
      <c r="Y399" s="3">
        <v>5.3157777777777779</v>
      </c>
      <c r="Z399" s="3">
        <f>SUM(Table2[[#This Row],[Physical Therapist (PT) Hours]:[PT Aide Hours]])/Table2[[#This Row],[MDS Census]]</f>
        <v>0.19932219127205197</v>
      </c>
      <c r="AA399" s="3">
        <v>0</v>
      </c>
      <c r="AB399" s="3">
        <v>0</v>
      </c>
      <c r="AC399" s="3">
        <v>0</v>
      </c>
      <c r="AD399" s="3">
        <v>0</v>
      </c>
      <c r="AE399" s="3">
        <v>0</v>
      </c>
      <c r="AF399" s="3">
        <v>0</v>
      </c>
      <c r="AG399" s="3">
        <v>0</v>
      </c>
      <c r="AH399" s="1" t="s">
        <v>397</v>
      </c>
      <c r="AI399" s="17">
        <v>3</v>
      </c>
      <c r="AJ399" s="1"/>
    </row>
    <row r="400" spans="1:36" x14ac:dyDescent="0.2">
      <c r="A400" s="1" t="s">
        <v>681</v>
      </c>
      <c r="B400" s="1" t="s">
        <v>1089</v>
      </c>
      <c r="C400" s="1" t="s">
        <v>1627</v>
      </c>
      <c r="D400" s="1" t="s">
        <v>1710</v>
      </c>
      <c r="E400" s="3">
        <v>93.311111111111117</v>
      </c>
      <c r="F400" s="3">
        <v>5.1555555555555559</v>
      </c>
      <c r="G400" s="3">
        <v>0.10833333333333334</v>
      </c>
      <c r="H400" s="3">
        <v>0.41111111111111109</v>
      </c>
      <c r="I400" s="3">
        <v>3.036111111111111</v>
      </c>
      <c r="J400" s="3">
        <v>0</v>
      </c>
      <c r="K400" s="3">
        <v>0</v>
      </c>
      <c r="L400" s="3">
        <v>5.0673333333333312</v>
      </c>
      <c r="M400" s="3">
        <v>5.0277777777777777</v>
      </c>
      <c r="N400" s="3">
        <v>0</v>
      </c>
      <c r="O400" s="3">
        <f>SUM(Table2[[#This Row],[Qualified Social Work Staff Hours]:[Other Social Work Staff Hours]])/Table2[[#This Row],[MDS Census]]</f>
        <v>5.3881876637294587E-2</v>
      </c>
      <c r="P400" s="3">
        <v>4.822222222222222</v>
      </c>
      <c r="Q400" s="3">
        <v>15.05</v>
      </c>
      <c r="R400" s="3">
        <f>SUM(Table2[[#This Row],[Qualified Activities Professional Hours]:[Other Activities Professional Hours]])/Table2[[#This Row],[MDS Census]]</f>
        <v>0.21296737318409145</v>
      </c>
      <c r="S400" s="3">
        <v>3.0999999999999992</v>
      </c>
      <c r="T400" s="3">
        <v>11.699111111111112</v>
      </c>
      <c r="U400" s="3">
        <v>0</v>
      </c>
      <c r="V400" s="3">
        <f>SUM(Table2[[#This Row],[Occupational Therapist Hours]:[OT Aide Hours]])/Table2[[#This Row],[MDS Census]]</f>
        <v>0.15859966658728267</v>
      </c>
      <c r="W400" s="3">
        <v>3.9005555555555551</v>
      </c>
      <c r="X400" s="3">
        <v>4.8803333333333336</v>
      </c>
      <c r="Y400" s="3">
        <v>0</v>
      </c>
      <c r="Z400" s="3">
        <f>SUM(Table2[[#This Row],[Physical Therapist (PT) Hours]:[PT Aide Hours]])/Table2[[#This Row],[MDS Census]]</f>
        <v>9.4103357942367225E-2</v>
      </c>
      <c r="AA400" s="3">
        <v>0</v>
      </c>
      <c r="AB400" s="3">
        <v>0</v>
      </c>
      <c r="AC400" s="3">
        <v>0</v>
      </c>
      <c r="AD400" s="3">
        <v>0</v>
      </c>
      <c r="AE400" s="3">
        <v>0</v>
      </c>
      <c r="AF400" s="3">
        <v>0</v>
      </c>
      <c r="AG400" s="3">
        <v>0</v>
      </c>
      <c r="AH400" s="1" t="s">
        <v>398</v>
      </c>
      <c r="AI400" s="17">
        <v>3</v>
      </c>
      <c r="AJ400" s="1"/>
    </row>
    <row r="401" spans="1:36" x14ac:dyDescent="0.2">
      <c r="A401" s="1" t="s">
        <v>681</v>
      </c>
      <c r="B401" s="1" t="s">
        <v>1090</v>
      </c>
      <c r="C401" s="1" t="s">
        <v>1374</v>
      </c>
      <c r="D401" s="1" t="s">
        <v>1694</v>
      </c>
      <c r="E401" s="3">
        <v>124.81111111111112</v>
      </c>
      <c r="F401" s="3">
        <v>6.7333333333333334</v>
      </c>
      <c r="G401" s="3">
        <v>4.4444444444444446E-2</v>
      </c>
      <c r="H401" s="3">
        <v>0</v>
      </c>
      <c r="I401" s="3">
        <v>0</v>
      </c>
      <c r="J401" s="3">
        <v>0</v>
      </c>
      <c r="K401" s="3">
        <v>0</v>
      </c>
      <c r="L401" s="3">
        <v>4.2944444444444443</v>
      </c>
      <c r="M401" s="3">
        <v>5.4</v>
      </c>
      <c r="N401" s="3">
        <v>26.747222222222224</v>
      </c>
      <c r="O401" s="3">
        <f>SUM(Table2[[#This Row],[Qualified Social Work Staff Hours]:[Other Social Work Staff Hours]])/Table2[[#This Row],[MDS Census]]</f>
        <v>0.25756699011840117</v>
      </c>
      <c r="P401" s="3">
        <v>0</v>
      </c>
      <c r="Q401" s="3">
        <v>18.312777777777779</v>
      </c>
      <c r="R401" s="3">
        <f>SUM(Table2[[#This Row],[Qualified Activities Professional Hours]:[Other Activities Professional Hours]])/Table2[[#This Row],[MDS Census]]</f>
        <v>0.14672393839579809</v>
      </c>
      <c r="S401" s="3">
        <v>13.080555555555556</v>
      </c>
      <c r="T401" s="3">
        <v>11.769444444444444</v>
      </c>
      <c r="U401" s="3">
        <v>0</v>
      </c>
      <c r="V401" s="3">
        <f>SUM(Table2[[#This Row],[Occupational Therapist Hours]:[OT Aide Hours]])/Table2[[#This Row],[MDS Census]]</f>
        <v>0.19910086352710762</v>
      </c>
      <c r="W401" s="3">
        <v>2.971888888888889</v>
      </c>
      <c r="X401" s="3">
        <v>28.990555555555552</v>
      </c>
      <c r="Y401" s="3">
        <v>0</v>
      </c>
      <c r="Z401" s="3">
        <f>SUM(Table2[[#This Row],[Physical Therapist (PT) Hours]:[PT Aide Hours]])/Table2[[#This Row],[MDS Census]]</f>
        <v>0.25608653075758919</v>
      </c>
      <c r="AA401" s="3">
        <v>0</v>
      </c>
      <c r="AB401" s="3">
        <v>0</v>
      </c>
      <c r="AC401" s="3">
        <v>0</v>
      </c>
      <c r="AD401" s="3">
        <v>15.494222222222222</v>
      </c>
      <c r="AE401" s="3">
        <v>0</v>
      </c>
      <c r="AF401" s="3">
        <v>0</v>
      </c>
      <c r="AG401" s="3">
        <v>7.1888888888888891E-2</v>
      </c>
      <c r="AH401" s="1" t="s">
        <v>399</v>
      </c>
      <c r="AI401" s="17">
        <v>3</v>
      </c>
      <c r="AJ401" s="1"/>
    </row>
    <row r="402" spans="1:36" x14ac:dyDescent="0.2">
      <c r="A402" s="1" t="s">
        <v>681</v>
      </c>
      <c r="B402" s="1" t="s">
        <v>1091</v>
      </c>
      <c r="C402" s="1" t="s">
        <v>1386</v>
      </c>
      <c r="D402" s="1" t="s">
        <v>1709</v>
      </c>
      <c r="E402" s="3">
        <v>149.56666666666666</v>
      </c>
      <c r="F402" s="3">
        <v>5.4222222222222225</v>
      </c>
      <c r="G402" s="3">
        <v>0.2388888888888889</v>
      </c>
      <c r="H402" s="3">
        <v>7.0000000000000007E-2</v>
      </c>
      <c r="I402" s="3">
        <v>4.476</v>
      </c>
      <c r="J402" s="3">
        <v>0</v>
      </c>
      <c r="K402" s="3">
        <v>0</v>
      </c>
      <c r="L402" s="3">
        <v>5.7100000000000009</v>
      </c>
      <c r="M402" s="3">
        <v>4.7111111111111112</v>
      </c>
      <c r="N402" s="3">
        <v>5.4588888888888887</v>
      </c>
      <c r="O402" s="3">
        <f>SUM(Table2[[#This Row],[Qualified Social Work Staff Hours]:[Other Social Work Staff Hours]])/Table2[[#This Row],[MDS Census]]</f>
        <v>6.7996434143080015E-2</v>
      </c>
      <c r="P402" s="3">
        <v>7.8830000000000018</v>
      </c>
      <c r="Q402" s="3">
        <v>11.983444444444451</v>
      </c>
      <c r="R402" s="3">
        <f>SUM(Table2[[#This Row],[Qualified Activities Professional Hours]:[Other Activities Professional Hours]])/Table2[[#This Row],[MDS Census]]</f>
        <v>0.13282668449595134</v>
      </c>
      <c r="S402" s="3">
        <v>5.9322222222222223</v>
      </c>
      <c r="T402" s="3">
        <v>8.5272222222222247</v>
      </c>
      <c r="U402" s="3">
        <v>0</v>
      </c>
      <c r="V402" s="3">
        <f>SUM(Table2[[#This Row],[Occupational Therapist Hours]:[OT Aide Hours]])/Table2[[#This Row],[MDS Census]]</f>
        <v>9.6675581308966668E-2</v>
      </c>
      <c r="W402" s="3">
        <v>12.466777777777775</v>
      </c>
      <c r="X402" s="3">
        <v>5.9388888888888918</v>
      </c>
      <c r="Y402" s="3">
        <v>0</v>
      </c>
      <c r="Z402" s="3">
        <f>SUM(Table2[[#This Row],[Physical Therapist (PT) Hours]:[PT Aide Hours]])/Table2[[#This Row],[MDS Census]]</f>
        <v>0.12305995096946737</v>
      </c>
      <c r="AA402" s="3">
        <v>0</v>
      </c>
      <c r="AB402" s="3">
        <v>0</v>
      </c>
      <c r="AC402" s="3">
        <v>0</v>
      </c>
      <c r="AD402" s="3">
        <v>0</v>
      </c>
      <c r="AE402" s="3">
        <v>0</v>
      </c>
      <c r="AF402" s="3">
        <v>0</v>
      </c>
      <c r="AG402" s="3">
        <v>0</v>
      </c>
      <c r="AH402" s="1" t="s">
        <v>400</v>
      </c>
      <c r="AI402" s="17">
        <v>3</v>
      </c>
      <c r="AJ402" s="1"/>
    </row>
    <row r="403" spans="1:36" x14ac:dyDescent="0.2">
      <c r="A403" s="1" t="s">
        <v>681</v>
      </c>
      <c r="B403" s="1" t="s">
        <v>1092</v>
      </c>
      <c r="C403" s="1" t="s">
        <v>1443</v>
      </c>
      <c r="D403" s="1" t="s">
        <v>1727</v>
      </c>
      <c r="E403" s="3">
        <v>98.533333333333331</v>
      </c>
      <c r="F403" s="3">
        <v>4.8</v>
      </c>
      <c r="G403" s="3">
        <v>1.3888888888888888</v>
      </c>
      <c r="H403" s="3">
        <v>0.55833333333333335</v>
      </c>
      <c r="I403" s="3">
        <v>6.3152222222222223</v>
      </c>
      <c r="J403" s="3">
        <v>0</v>
      </c>
      <c r="K403" s="3">
        <v>0</v>
      </c>
      <c r="L403" s="3">
        <v>2.8724444444444441</v>
      </c>
      <c r="M403" s="3">
        <v>4.9777777777777779</v>
      </c>
      <c r="N403" s="3">
        <v>0</v>
      </c>
      <c r="O403" s="3">
        <f>SUM(Table2[[#This Row],[Qualified Social Work Staff Hours]:[Other Social Work Staff Hours]])/Table2[[#This Row],[MDS Census]]</f>
        <v>5.0518718989625622E-2</v>
      </c>
      <c r="P403" s="3">
        <v>9.5861111111111104</v>
      </c>
      <c r="Q403" s="3">
        <v>0</v>
      </c>
      <c r="R403" s="3">
        <f>SUM(Table2[[#This Row],[Qualified Activities Professional Hours]:[Other Activities Professional Hours]])/Table2[[#This Row],[MDS Census]]</f>
        <v>9.7288001804239951E-2</v>
      </c>
      <c r="S403" s="3">
        <v>4.5306666666666651</v>
      </c>
      <c r="T403" s="3">
        <v>10.235888888888891</v>
      </c>
      <c r="U403" s="3">
        <v>0</v>
      </c>
      <c r="V403" s="3">
        <f>SUM(Table2[[#This Row],[Occupational Therapist Hours]:[OT Aide Hours]])/Table2[[#This Row],[MDS Census]]</f>
        <v>0.14986355435272891</v>
      </c>
      <c r="W403" s="3">
        <v>4.0766666666666662</v>
      </c>
      <c r="X403" s="3">
        <v>8.6214444444444425</v>
      </c>
      <c r="Y403" s="3">
        <v>0</v>
      </c>
      <c r="Z403" s="3">
        <f>SUM(Table2[[#This Row],[Physical Therapist (PT) Hours]:[PT Aide Hours]])/Table2[[#This Row],[MDS Census]]</f>
        <v>0.12887122237257553</v>
      </c>
      <c r="AA403" s="3">
        <v>0</v>
      </c>
      <c r="AB403" s="3">
        <v>0</v>
      </c>
      <c r="AC403" s="3">
        <v>0</v>
      </c>
      <c r="AD403" s="3">
        <v>0</v>
      </c>
      <c r="AE403" s="3">
        <v>0</v>
      </c>
      <c r="AF403" s="3">
        <v>0.12222222222222222</v>
      </c>
      <c r="AG403" s="3">
        <v>0</v>
      </c>
      <c r="AH403" s="1" t="s">
        <v>401</v>
      </c>
      <c r="AI403" s="17">
        <v>3</v>
      </c>
      <c r="AJ403" s="1"/>
    </row>
    <row r="404" spans="1:36" x14ac:dyDescent="0.2">
      <c r="A404" s="1" t="s">
        <v>681</v>
      </c>
      <c r="B404" s="1" t="s">
        <v>1093</v>
      </c>
      <c r="C404" s="1" t="s">
        <v>1628</v>
      </c>
      <c r="D404" s="1" t="s">
        <v>1688</v>
      </c>
      <c r="E404" s="3">
        <v>182.0888888888889</v>
      </c>
      <c r="F404" s="3">
        <v>7.56</v>
      </c>
      <c r="G404" s="3">
        <v>0</v>
      </c>
      <c r="H404" s="3">
        <v>0</v>
      </c>
      <c r="I404" s="3">
        <v>6.0044444444444451</v>
      </c>
      <c r="J404" s="3">
        <v>0</v>
      </c>
      <c r="K404" s="3">
        <v>0</v>
      </c>
      <c r="L404" s="3">
        <v>5.8672222222222219</v>
      </c>
      <c r="M404" s="3">
        <v>19.434444444444445</v>
      </c>
      <c r="N404" s="3">
        <v>0</v>
      </c>
      <c r="O404" s="3">
        <f>SUM(Table2[[#This Row],[Qualified Social Work Staff Hours]:[Other Social Work Staff Hours]])/Table2[[#This Row],[MDS Census]]</f>
        <v>0.10673053453746643</v>
      </c>
      <c r="P404" s="3">
        <v>11.28888888888889</v>
      </c>
      <c r="Q404" s="3">
        <v>26.174444444444443</v>
      </c>
      <c r="R404" s="3">
        <f>SUM(Table2[[#This Row],[Qualified Activities Professional Hours]:[Other Activities Professional Hours]])/Table2[[#This Row],[MDS Census]]</f>
        <v>0.20574200634610687</v>
      </c>
      <c r="S404" s="3">
        <v>7.059222222222223</v>
      </c>
      <c r="T404" s="3">
        <v>14.935777777777778</v>
      </c>
      <c r="U404" s="3">
        <v>0</v>
      </c>
      <c r="V404" s="3">
        <f>SUM(Table2[[#This Row],[Occupational Therapist Hours]:[OT Aide Hours]])/Table2[[#This Row],[MDS Census]]</f>
        <v>0.1207926531608494</v>
      </c>
      <c r="W404" s="3">
        <v>8.4124444444444446</v>
      </c>
      <c r="X404" s="3">
        <v>9.4504444444444431</v>
      </c>
      <c r="Y404" s="3">
        <v>4.3436666666666657</v>
      </c>
      <c r="Z404" s="3">
        <f>SUM(Table2[[#This Row],[Physical Therapist (PT) Hours]:[PT Aide Hours]])/Table2[[#This Row],[MDS Census]]</f>
        <v>0.12195447888699046</v>
      </c>
      <c r="AA404" s="3">
        <v>0</v>
      </c>
      <c r="AB404" s="3">
        <v>0</v>
      </c>
      <c r="AC404" s="3">
        <v>0</v>
      </c>
      <c r="AD404" s="3">
        <v>0</v>
      </c>
      <c r="AE404" s="3">
        <v>0</v>
      </c>
      <c r="AF404" s="3">
        <v>0</v>
      </c>
      <c r="AG404" s="3">
        <v>0</v>
      </c>
      <c r="AH404" s="1" t="s">
        <v>402</v>
      </c>
      <c r="AI404" s="17">
        <v>3</v>
      </c>
      <c r="AJ404" s="1"/>
    </row>
    <row r="405" spans="1:36" x14ac:dyDescent="0.2">
      <c r="A405" s="1" t="s">
        <v>681</v>
      </c>
      <c r="B405" s="1" t="s">
        <v>1094</v>
      </c>
      <c r="C405" s="1" t="s">
        <v>1467</v>
      </c>
      <c r="D405" s="1" t="s">
        <v>1721</v>
      </c>
      <c r="E405" s="3">
        <v>70.388888888888886</v>
      </c>
      <c r="F405" s="3">
        <v>5.2444444444444445</v>
      </c>
      <c r="G405" s="3">
        <v>0</v>
      </c>
      <c r="H405" s="3">
        <v>0</v>
      </c>
      <c r="I405" s="3">
        <v>0</v>
      </c>
      <c r="J405" s="3">
        <v>0</v>
      </c>
      <c r="K405" s="3">
        <v>0</v>
      </c>
      <c r="L405" s="3">
        <v>10.825222222222225</v>
      </c>
      <c r="M405" s="3">
        <v>5.5555555555555554</v>
      </c>
      <c r="N405" s="3">
        <v>0</v>
      </c>
      <c r="O405" s="3">
        <f>SUM(Table2[[#This Row],[Qualified Social Work Staff Hours]:[Other Social Work Staff Hours]])/Table2[[#This Row],[MDS Census]]</f>
        <v>7.8926598263614839E-2</v>
      </c>
      <c r="P405" s="3">
        <v>2.9777777777777779</v>
      </c>
      <c r="Q405" s="3">
        <v>14.485000000000007</v>
      </c>
      <c r="R405" s="3">
        <f>SUM(Table2[[#This Row],[Qualified Activities Professional Hours]:[Other Activities Professional Hours]])/Table2[[#This Row],[MDS Census]]</f>
        <v>0.24808997632202062</v>
      </c>
      <c r="S405" s="3">
        <v>5.3965555555555547</v>
      </c>
      <c r="T405" s="3">
        <v>9.125444444444442</v>
      </c>
      <c r="U405" s="3">
        <v>0</v>
      </c>
      <c r="V405" s="3">
        <f>SUM(Table2[[#This Row],[Occupational Therapist Hours]:[OT Aide Hours]])/Table2[[#This Row],[MDS Census]]</f>
        <v>0.2063109707971586</v>
      </c>
      <c r="W405" s="3">
        <v>3.569</v>
      </c>
      <c r="X405" s="3">
        <v>7.583777777777776</v>
      </c>
      <c r="Y405" s="3">
        <v>5.2666666666666666</v>
      </c>
      <c r="Z405" s="3">
        <f>SUM(Table2[[#This Row],[Physical Therapist (PT) Hours]:[PT Aide Hours]])/Table2[[#This Row],[MDS Census]]</f>
        <v>0.23326756116811362</v>
      </c>
      <c r="AA405" s="3">
        <v>0</v>
      </c>
      <c r="AB405" s="3">
        <v>0</v>
      </c>
      <c r="AC405" s="3">
        <v>0</v>
      </c>
      <c r="AD405" s="3">
        <v>0</v>
      </c>
      <c r="AE405" s="3">
        <v>0</v>
      </c>
      <c r="AF405" s="3">
        <v>0</v>
      </c>
      <c r="AG405" s="3">
        <v>0</v>
      </c>
      <c r="AH405" s="1" t="s">
        <v>403</v>
      </c>
      <c r="AI405" s="17">
        <v>3</v>
      </c>
      <c r="AJ405" s="1"/>
    </row>
    <row r="406" spans="1:36" x14ac:dyDescent="0.2">
      <c r="A406" s="1" t="s">
        <v>681</v>
      </c>
      <c r="B406" s="1" t="s">
        <v>1095</v>
      </c>
      <c r="C406" s="1" t="s">
        <v>1384</v>
      </c>
      <c r="D406" s="1" t="s">
        <v>1709</v>
      </c>
      <c r="E406" s="3">
        <v>55.733333333333334</v>
      </c>
      <c r="F406" s="3">
        <v>10.933333333333334</v>
      </c>
      <c r="G406" s="3">
        <v>0</v>
      </c>
      <c r="H406" s="3">
        <v>0</v>
      </c>
      <c r="I406" s="3">
        <v>0</v>
      </c>
      <c r="J406" s="3">
        <v>0</v>
      </c>
      <c r="K406" s="3">
        <v>0</v>
      </c>
      <c r="L406" s="3">
        <v>6.347888888888888</v>
      </c>
      <c r="M406" s="3">
        <v>5.7777777777777777</v>
      </c>
      <c r="N406" s="3">
        <v>0</v>
      </c>
      <c r="O406" s="3">
        <f>SUM(Table2[[#This Row],[Qualified Social Work Staff Hours]:[Other Social Work Staff Hours]])/Table2[[#This Row],[MDS Census]]</f>
        <v>0.1036682615629984</v>
      </c>
      <c r="P406" s="3">
        <v>5.7777777777777777</v>
      </c>
      <c r="Q406" s="3">
        <v>9.9576666666666664</v>
      </c>
      <c r="R406" s="3">
        <f>SUM(Table2[[#This Row],[Qualified Activities Professional Hours]:[Other Activities Professional Hours]])/Table2[[#This Row],[MDS Census]]</f>
        <v>0.28233452950558213</v>
      </c>
      <c r="S406" s="3">
        <v>9.6713333333333296</v>
      </c>
      <c r="T406" s="3">
        <v>7.4374444444444441</v>
      </c>
      <c r="U406" s="3">
        <v>0</v>
      </c>
      <c r="V406" s="3">
        <f>SUM(Table2[[#This Row],[Occupational Therapist Hours]:[OT Aide Hours]])/Table2[[#This Row],[MDS Census]]</f>
        <v>0.30697567783094093</v>
      </c>
      <c r="W406" s="3">
        <v>8.5502222222222226</v>
      </c>
      <c r="X406" s="3">
        <v>8.3225555555555566</v>
      </c>
      <c r="Y406" s="3">
        <v>0</v>
      </c>
      <c r="Z406" s="3">
        <f>SUM(Table2[[#This Row],[Physical Therapist (PT) Hours]:[PT Aide Hours]])/Table2[[#This Row],[MDS Census]]</f>
        <v>0.30274122807017545</v>
      </c>
      <c r="AA406" s="3">
        <v>0</v>
      </c>
      <c r="AB406" s="3">
        <v>0</v>
      </c>
      <c r="AC406" s="3">
        <v>0</v>
      </c>
      <c r="AD406" s="3">
        <v>0</v>
      </c>
      <c r="AE406" s="3">
        <v>0</v>
      </c>
      <c r="AF406" s="3">
        <v>4.5333333333333332</v>
      </c>
      <c r="AG406" s="3">
        <v>0</v>
      </c>
      <c r="AH406" s="1" t="s">
        <v>404</v>
      </c>
      <c r="AI406" s="17">
        <v>3</v>
      </c>
      <c r="AJ406" s="1"/>
    </row>
    <row r="407" spans="1:36" x14ac:dyDescent="0.2">
      <c r="A407" s="1" t="s">
        <v>681</v>
      </c>
      <c r="B407" s="1" t="s">
        <v>1096</v>
      </c>
      <c r="C407" s="1" t="s">
        <v>1629</v>
      </c>
      <c r="D407" s="1" t="s">
        <v>1730</v>
      </c>
      <c r="E407" s="3">
        <v>100.03333333333333</v>
      </c>
      <c r="F407" s="3">
        <v>3.5555555555555554</v>
      </c>
      <c r="G407" s="3">
        <v>0.39111111111111124</v>
      </c>
      <c r="H407" s="3">
        <v>0.53600000000000014</v>
      </c>
      <c r="I407" s="3">
        <v>3.286111111111111</v>
      </c>
      <c r="J407" s="3">
        <v>0</v>
      </c>
      <c r="K407" s="3">
        <v>0</v>
      </c>
      <c r="L407" s="3">
        <v>13.370777777777773</v>
      </c>
      <c r="M407" s="3">
        <v>9.6576666666666657</v>
      </c>
      <c r="N407" s="3">
        <v>0</v>
      </c>
      <c r="O407" s="3">
        <f>SUM(Table2[[#This Row],[Qualified Social Work Staff Hours]:[Other Social Work Staff Hours]])/Table2[[#This Row],[MDS Census]]</f>
        <v>9.6544485171609462E-2</v>
      </c>
      <c r="P407" s="3">
        <v>0</v>
      </c>
      <c r="Q407" s="3">
        <v>18.704444444444441</v>
      </c>
      <c r="R407" s="3">
        <f>SUM(Table2[[#This Row],[Qualified Activities Professional Hours]:[Other Activities Professional Hours]])/Table2[[#This Row],[MDS Census]]</f>
        <v>0.18698211707208706</v>
      </c>
      <c r="S407" s="3">
        <v>10.153666666666666</v>
      </c>
      <c r="T407" s="3">
        <v>8.1811111111111074</v>
      </c>
      <c r="U407" s="3">
        <v>0</v>
      </c>
      <c r="V407" s="3">
        <f>SUM(Table2[[#This Row],[Occupational Therapist Hours]:[OT Aide Hours]])/Table2[[#This Row],[MDS Census]]</f>
        <v>0.18328668221703873</v>
      </c>
      <c r="W407" s="3">
        <v>4.3056666666666654</v>
      </c>
      <c r="X407" s="3">
        <v>10.585555555555556</v>
      </c>
      <c r="Y407" s="3">
        <v>0</v>
      </c>
      <c r="Z407" s="3">
        <f>SUM(Table2[[#This Row],[Physical Therapist (PT) Hours]:[PT Aide Hours]])/Table2[[#This Row],[MDS Census]]</f>
        <v>0.14886260135510385</v>
      </c>
      <c r="AA407" s="3">
        <v>0</v>
      </c>
      <c r="AB407" s="3">
        <v>4.9631111111111101</v>
      </c>
      <c r="AC407" s="3">
        <v>0</v>
      </c>
      <c r="AD407" s="3">
        <v>0</v>
      </c>
      <c r="AE407" s="3">
        <v>0</v>
      </c>
      <c r="AF407" s="3">
        <v>0.13322222222222224</v>
      </c>
      <c r="AG407" s="3">
        <v>0</v>
      </c>
      <c r="AH407" s="1" t="s">
        <v>405</v>
      </c>
      <c r="AI407" s="17">
        <v>3</v>
      </c>
      <c r="AJ407" s="1"/>
    </row>
    <row r="408" spans="1:36" x14ac:dyDescent="0.2">
      <c r="A408" s="1" t="s">
        <v>681</v>
      </c>
      <c r="B408" s="1" t="s">
        <v>1097</v>
      </c>
      <c r="C408" s="1" t="s">
        <v>1392</v>
      </c>
      <c r="D408" s="1" t="s">
        <v>1691</v>
      </c>
      <c r="E408" s="3">
        <v>90.111111111111114</v>
      </c>
      <c r="F408" s="3">
        <v>11.088888888888889</v>
      </c>
      <c r="G408" s="3">
        <v>1.6444444444444444</v>
      </c>
      <c r="H408" s="3">
        <v>0.29444444444444445</v>
      </c>
      <c r="I408" s="3">
        <v>5.333333333333333</v>
      </c>
      <c r="J408" s="3">
        <v>0</v>
      </c>
      <c r="K408" s="3">
        <v>6.7111111111111112</v>
      </c>
      <c r="L408" s="3">
        <v>4.5968888888888877</v>
      </c>
      <c r="M408" s="3">
        <v>4.4444444444444446</v>
      </c>
      <c r="N408" s="3">
        <v>5.7305555555555552</v>
      </c>
      <c r="O408" s="3">
        <f>SUM(Table2[[#This Row],[Qualified Social Work Staff Hours]:[Other Social Work Staff Hours]])/Table2[[#This Row],[MDS Census]]</f>
        <v>0.11291615289765722</v>
      </c>
      <c r="P408" s="3">
        <v>5.3111111111111109</v>
      </c>
      <c r="Q408" s="3">
        <v>10.138888888888889</v>
      </c>
      <c r="R408" s="3">
        <f>SUM(Table2[[#This Row],[Qualified Activities Professional Hours]:[Other Activities Professional Hours]])/Table2[[#This Row],[MDS Census]]</f>
        <v>0.17145499383477186</v>
      </c>
      <c r="S408" s="3">
        <v>4.858777777777779</v>
      </c>
      <c r="T408" s="3">
        <v>7.5114444444444457</v>
      </c>
      <c r="U408" s="3">
        <v>0</v>
      </c>
      <c r="V408" s="3">
        <f>SUM(Table2[[#This Row],[Occupational Therapist Hours]:[OT Aide Hours]])/Table2[[#This Row],[MDS Census]]</f>
        <v>0.13727743526510483</v>
      </c>
      <c r="W408" s="3">
        <v>5.4515555555555553</v>
      </c>
      <c r="X408" s="3">
        <v>4.4517777777777789</v>
      </c>
      <c r="Y408" s="3">
        <v>0</v>
      </c>
      <c r="Z408" s="3">
        <f>SUM(Table2[[#This Row],[Physical Therapist (PT) Hours]:[PT Aide Hours]])/Table2[[#This Row],[MDS Census]]</f>
        <v>0.10990135635018496</v>
      </c>
      <c r="AA408" s="3">
        <v>0</v>
      </c>
      <c r="AB408" s="3">
        <v>0</v>
      </c>
      <c r="AC408" s="3">
        <v>0</v>
      </c>
      <c r="AD408" s="3">
        <v>0</v>
      </c>
      <c r="AE408" s="3">
        <v>0</v>
      </c>
      <c r="AF408" s="3">
        <v>54.591666666666669</v>
      </c>
      <c r="AG408" s="3">
        <v>1.6444444444444444</v>
      </c>
      <c r="AH408" s="1" t="s">
        <v>406</v>
      </c>
      <c r="AI408" s="17">
        <v>3</v>
      </c>
      <c r="AJ408" s="1"/>
    </row>
    <row r="409" spans="1:36" x14ac:dyDescent="0.2">
      <c r="A409" s="1" t="s">
        <v>681</v>
      </c>
      <c r="B409" s="1" t="s">
        <v>1098</v>
      </c>
      <c r="C409" s="1" t="s">
        <v>1522</v>
      </c>
      <c r="D409" s="1" t="s">
        <v>1691</v>
      </c>
      <c r="E409" s="3">
        <v>80.422222222222217</v>
      </c>
      <c r="F409" s="3">
        <v>5.6</v>
      </c>
      <c r="G409" s="3">
        <v>0.4</v>
      </c>
      <c r="H409" s="3">
        <v>0.2722222222222222</v>
      </c>
      <c r="I409" s="3">
        <v>1.1222222222222222</v>
      </c>
      <c r="J409" s="3">
        <v>0</v>
      </c>
      <c r="K409" s="3">
        <v>0</v>
      </c>
      <c r="L409" s="3">
        <v>4.5333333333333332</v>
      </c>
      <c r="M409" s="3">
        <v>5.5724444444444439</v>
      </c>
      <c r="N409" s="3">
        <v>0</v>
      </c>
      <c r="O409" s="3">
        <f>SUM(Table2[[#This Row],[Qualified Social Work Staff Hours]:[Other Social Work Staff Hours]])/Table2[[#This Row],[MDS Census]]</f>
        <v>6.9289859077093119E-2</v>
      </c>
      <c r="P409" s="3">
        <v>5.1555555555555559</v>
      </c>
      <c r="Q409" s="3">
        <v>5.6488888888888891</v>
      </c>
      <c r="R409" s="3">
        <f>SUM(Table2[[#This Row],[Qualified Activities Professional Hours]:[Other Activities Professional Hours]])/Table2[[#This Row],[MDS Census]]</f>
        <v>0.13434650455927055</v>
      </c>
      <c r="S409" s="3">
        <v>2.588888888888889</v>
      </c>
      <c r="T409" s="3">
        <v>0</v>
      </c>
      <c r="U409" s="3">
        <v>5.9194444444444443</v>
      </c>
      <c r="V409" s="3">
        <f>SUM(Table2[[#This Row],[Occupational Therapist Hours]:[OT Aide Hours]])/Table2[[#This Row],[MDS Census]]</f>
        <v>0.10579579994473612</v>
      </c>
      <c r="W409" s="3">
        <v>4.3777777777777782</v>
      </c>
      <c r="X409" s="3">
        <v>0</v>
      </c>
      <c r="Y409" s="3">
        <v>7.9861111111111107</v>
      </c>
      <c r="Z409" s="3">
        <f>SUM(Table2[[#This Row],[Physical Therapist (PT) Hours]:[PT Aide Hours]])/Table2[[#This Row],[MDS Census]]</f>
        <v>0.15373722022658193</v>
      </c>
      <c r="AA409" s="3">
        <v>0</v>
      </c>
      <c r="AB409" s="3">
        <v>0</v>
      </c>
      <c r="AC409" s="3">
        <v>0</v>
      </c>
      <c r="AD409" s="3">
        <v>0</v>
      </c>
      <c r="AE409" s="3">
        <v>0</v>
      </c>
      <c r="AF409" s="3">
        <v>0</v>
      </c>
      <c r="AG409" s="3">
        <v>0</v>
      </c>
      <c r="AH409" s="1" t="s">
        <v>407</v>
      </c>
      <c r="AI409" s="17">
        <v>3</v>
      </c>
      <c r="AJ409" s="1"/>
    </row>
    <row r="410" spans="1:36" x14ac:dyDescent="0.2">
      <c r="A410" s="1" t="s">
        <v>681</v>
      </c>
      <c r="B410" s="1" t="s">
        <v>1099</v>
      </c>
      <c r="C410" s="1" t="s">
        <v>1630</v>
      </c>
      <c r="D410" s="1" t="s">
        <v>1739</v>
      </c>
      <c r="E410" s="3">
        <v>113.66666666666667</v>
      </c>
      <c r="F410" s="3">
        <v>5.6888888888888891</v>
      </c>
      <c r="G410" s="3">
        <v>0.16111111111111112</v>
      </c>
      <c r="H410" s="3">
        <v>0.56666666666666665</v>
      </c>
      <c r="I410" s="3">
        <v>5.0083333333333337</v>
      </c>
      <c r="J410" s="3">
        <v>0</v>
      </c>
      <c r="K410" s="3">
        <v>0</v>
      </c>
      <c r="L410" s="3">
        <v>3.8387777777777781</v>
      </c>
      <c r="M410" s="3">
        <v>0</v>
      </c>
      <c r="N410" s="3">
        <v>0</v>
      </c>
      <c r="O410" s="3">
        <f>SUM(Table2[[#This Row],[Qualified Social Work Staff Hours]:[Other Social Work Staff Hours]])/Table2[[#This Row],[MDS Census]]</f>
        <v>0</v>
      </c>
      <c r="P410" s="3">
        <v>9.155555555555555</v>
      </c>
      <c r="Q410" s="3">
        <v>25.569444444444443</v>
      </c>
      <c r="R410" s="3">
        <f>SUM(Table2[[#This Row],[Qualified Activities Professional Hours]:[Other Activities Professional Hours]])/Table2[[#This Row],[MDS Census]]</f>
        <v>0.3054985337243401</v>
      </c>
      <c r="S410" s="3">
        <v>3.9966666666666666</v>
      </c>
      <c r="T410" s="3">
        <v>7.1668888888888871</v>
      </c>
      <c r="U410" s="3">
        <v>0</v>
      </c>
      <c r="V410" s="3">
        <f>SUM(Table2[[#This Row],[Occupational Therapist Hours]:[OT Aide Hours]])/Table2[[#This Row],[MDS Census]]</f>
        <v>9.8213098729227746E-2</v>
      </c>
      <c r="W410" s="3">
        <v>3.4363333333333324</v>
      </c>
      <c r="X410" s="3">
        <v>10.535555555555556</v>
      </c>
      <c r="Y410" s="3">
        <v>0</v>
      </c>
      <c r="Z410" s="3">
        <f>SUM(Table2[[#This Row],[Physical Therapist (PT) Hours]:[PT Aide Hours]])/Table2[[#This Row],[MDS Census]]</f>
        <v>0.12291984359726293</v>
      </c>
      <c r="AA410" s="3">
        <v>0</v>
      </c>
      <c r="AB410" s="3">
        <v>0</v>
      </c>
      <c r="AC410" s="3">
        <v>0</v>
      </c>
      <c r="AD410" s="3">
        <v>0</v>
      </c>
      <c r="AE410" s="3">
        <v>0</v>
      </c>
      <c r="AF410" s="3">
        <v>0</v>
      </c>
      <c r="AG410" s="3">
        <v>0</v>
      </c>
      <c r="AH410" s="1" t="s">
        <v>408</v>
      </c>
      <c r="AI410" s="17">
        <v>3</v>
      </c>
      <c r="AJ410" s="1"/>
    </row>
    <row r="411" spans="1:36" x14ac:dyDescent="0.2">
      <c r="A411" s="1" t="s">
        <v>681</v>
      </c>
      <c r="B411" s="1" t="s">
        <v>1100</v>
      </c>
      <c r="C411" s="1" t="s">
        <v>1631</v>
      </c>
      <c r="D411" s="1" t="s">
        <v>1721</v>
      </c>
      <c r="E411" s="3">
        <v>45.5</v>
      </c>
      <c r="F411" s="3">
        <v>5.6</v>
      </c>
      <c r="G411" s="3">
        <v>0.4</v>
      </c>
      <c r="H411" s="3">
        <v>0.3527777777777778</v>
      </c>
      <c r="I411" s="3">
        <v>1.9305555555555556</v>
      </c>
      <c r="J411" s="3">
        <v>0</v>
      </c>
      <c r="K411" s="3">
        <v>0</v>
      </c>
      <c r="L411" s="3">
        <v>4.8035555555555538</v>
      </c>
      <c r="M411" s="3">
        <v>5.1555555555555559</v>
      </c>
      <c r="N411" s="3">
        <v>0</v>
      </c>
      <c r="O411" s="3">
        <f>SUM(Table2[[#This Row],[Qualified Social Work Staff Hours]:[Other Social Work Staff Hours]])/Table2[[#This Row],[MDS Census]]</f>
        <v>0.11330891330891332</v>
      </c>
      <c r="P411" s="3">
        <v>0</v>
      </c>
      <c r="Q411" s="3">
        <v>0</v>
      </c>
      <c r="R411" s="3">
        <f>SUM(Table2[[#This Row],[Qualified Activities Professional Hours]:[Other Activities Professional Hours]])/Table2[[#This Row],[MDS Census]]</f>
        <v>0</v>
      </c>
      <c r="S411" s="3">
        <v>8.6184444444444424</v>
      </c>
      <c r="T411" s="3">
        <v>4.6787777777777784</v>
      </c>
      <c r="U411" s="3">
        <v>0</v>
      </c>
      <c r="V411" s="3">
        <f>SUM(Table2[[#This Row],[Occupational Therapist Hours]:[OT Aide Hours]])/Table2[[#This Row],[MDS Census]]</f>
        <v>0.29224664224664221</v>
      </c>
      <c r="W411" s="3">
        <v>4.5486666666666657</v>
      </c>
      <c r="X411" s="3">
        <v>4.8318888888888898</v>
      </c>
      <c r="Y411" s="3">
        <v>0</v>
      </c>
      <c r="Z411" s="3">
        <f>SUM(Table2[[#This Row],[Physical Therapist (PT) Hours]:[PT Aide Hours]])/Table2[[#This Row],[MDS Census]]</f>
        <v>0.20616605616605618</v>
      </c>
      <c r="AA411" s="3">
        <v>0</v>
      </c>
      <c r="AB411" s="3">
        <v>0</v>
      </c>
      <c r="AC411" s="3">
        <v>0</v>
      </c>
      <c r="AD411" s="3">
        <v>0</v>
      </c>
      <c r="AE411" s="3">
        <v>0</v>
      </c>
      <c r="AF411" s="3">
        <v>0</v>
      </c>
      <c r="AG411" s="3">
        <v>0</v>
      </c>
      <c r="AH411" s="1" t="s">
        <v>409</v>
      </c>
      <c r="AI411" s="17">
        <v>3</v>
      </c>
      <c r="AJ411" s="1"/>
    </row>
    <row r="412" spans="1:36" x14ac:dyDescent="0.2">
      <c r="A412" s="1" t="s">
        <v>681</v>
      </c>
      <c r="B412" s="1" t="s">
        <v>1101</v>
      </c>
      <c r="C412" s="1" t="s">
        <v>1505</v>
      </c>
      <c r="D412" s="1" t="s">
        <v>1736</v>
      </c>
      <c r="E412" s="3">
        <v>95.74444444444444</v>
      </c>
      <c r="F412" s="3">
        <v>5.6888888888888891</v>
      </c>
      <c r="G412" s="3">
        <v>0</v>
      </c>
      <c r="H412" s="3">
        <v>0.33333333333333331</v>
      </c>
      <c r="I412" s="3">
        <v>0</v>
      </c>
      <c r="J412" s="3">
        <v>0</v>
      </c>
      <c r="K412" s="3">
        <v>0</v>
      </c>
      <c r="L412" s="3">
        <v>6.0269999999999992</v>
      </c>
      <c r="M412" s="3">
        <v>5.6888888888888891</v>
      </c>
      <c r="N412" s="3">
        <v>2.8844444444444428</v>
      </c>
      <c r="O412" s="3">
        <f>SUM(Table2[[#This Row],[Qualified Social Work Staff Hours]:[Other Social Work Staff Hours]])/Table2[[#This Row],[MDS Census]]</f>
        <v>8.9543924799814309E-2</v>
      </c>
      <c r="P412" s="3">
        <v>5.2444444444444445</v>
      </c>
      <c r="Q412" s="3">
        <v>1.8384444444444445</v>
      </c>
      <c r="R412" s="3">
        <f>SUM(Table2[[#This Row],[Qualified Activities Professional Hours]:[Other Activities Professional Hours]])/Table2[[#This Row],[MDS Census]]</f>
        <v>7.3977022165486836E-2</v>
      </c>
      <c r="S412" s="3">
        <v>4.5863333333333323</v>
      </c>
      <c r="T412" s="3">
        <v>3.9905555555555545</v>
      </c>
      <c r="U412" s="3">
        <v>0</v>
      </c>
      <c r="V412" s="3">
        <f>SUM(Table2[[#This Row],[Occupational Therapist Hours]:[OT Aide Hours]])/Table2[[#This Row],[MDS Census]]</f>
        <v>8.9581060693977005E-2</v>
      </c>
      <c r="W412" s="3">
        <v>4.985888888888887</v>
      </c>
      <c r="X412" s="3">
        <v>5.6925555555555549</v>
      </c>
      <c r="Y412" s="3">
        <v>0</v>
      </c>
      <c r="Z412" s="3">
        <f>SUM(Table2[[#This Row],[Physical Therapist (PT) Hours]:[PT Aide Hours]])/Table2[[#This Row],[MDS Census]]</f>
        <v>0.11153069513751883</v>
      </c>
      <c r="AA412" s="3">
        <v>0</v>
      </c>
      <c r="AB412" s="3">
        <v>0</v>
      </c>
      <c r="AC412" s="3">
        <v>0</v>
      </c>
      <c r="AD412" s="3">
        <v>0</v>
      </c>
      <c r="AE412" s="3">
        <v>0</v>
      </c>
      <c r="AF412" s="3">
        <v>0</v>
      </c>
      <c r="AG412" s="3">
        <v>0</v>
      </c>
      <c r="AH412" s="1" t="s">
        <v>410</v>
      </c>
      <c r="AI412" s="17">
        <v>3</v>
      </c>
      <c r="AJ412" s="1"/>
    </row>
    <row r="413" spans="1:36" x14ac:dyDescent="0.2">
      <c r="A413" s="1" t="s">
        <v>681</v>
      </c>
      <c r="B413" s="1" t="s">
        <v>1102</v>
      </c>
      <c r="C413" s="1" t="s">
        <v>1432</v>
      </c>
      <c r="D413" s="1" t="s">
        <v>1744</v>
      </c>
      <c r="E413" s="3">
        <v>68.411111111111111</v>
      </c>
      <c r="F413" s="3">
        <v>5.4222222222222225</v>
      </c>
      <c r="G413" s="3">
        <v>0</v>
      </c>
      <c r="H413" s="3">
        <v>0.23600000000000002</v>
      </c>
      <c r="I413" s="3">
        <v>0</v>
      </c>
      <c r="J413" s="3">
        <v>0</v>
      </c>
      <c r="K413" s="3">
        <v>0</v>
      </c>
      <c r="L413" s="3">
        <v>2.3135555555555563</v>
      </c>
      <c r="M413" s="3">
        <v>5.5111111111111111</v>
      </c>
      <c r="N413" s="3">
        <v>0</v>
      </c>
      <c r="O413" s="3">
        <f>SUM(Table2[[#This Row],[Qualified Social Work Staff Hours]:[Other Social Work Staff Hours]])/Table2[[#This Row],[MDS Census]]</f>
        <v>8.0558713659249631E-2</v>
      </c>
      <c r="P413" s="3">
        <v>5.4666666666666668</v>
      </c>
      <c r="Q413" s="3">
        <v>10.623333333333338</v>
      </c>
      <c r="R413" s="3">
        <f>SUM(Table2[[#This Row],[Qualified Activities Professional Hours]:[Other Activities Professional Hours]])/Table2[[#This Row],[MDS Census]]</f>
        <v>0.23519571219749882</v>
      </c>
      <c r="S413" s="3">
        <v>5.1331111111111101</v>
      </c>
      <c r="T413" s="3">
        <v>4.6904444444444442</v>
      </c>
      <c r="U413" s="3">
        <v>0</v>
      </c>
      <c r="V413" s="3">
        <f>SUM(Table2[[#This Row],[Occupational Therapist Hours]:[OT Aide Hours]])/Table2[[#This Row],[MDS Census]]</f>
        <v>0.14359590709761244</v>
      </c>
      <c r="W413" s="3">
        <v>4.375</v>
      </c>
      <c r="X413" s="3">
        <v>5.5366666666666671</v>
      </c>
      <c r="Y413" s="3">
        <v>0</v>
      </c>
      <c r="Z413" s="3">
        <f>SUM(Table2[[#This Row],[Physical Therapist (PT) Hours]:[PT Aide Hours]])/Table2[[#This Row],[MDS Census]]</f>
        <v>0.14488387201559202</v>
      </c>
      <c r="AA413" s="3">
        <v>0</v>
      </c>
      <c r="AB413" s="3">
        <v>0</v>
      </c>
      <c r="AC413" s="3">
        <v>0</v>
      </c>
      <c r="AD413" s="3">
        <v>0</v>
      </c>
      <c r="AE413" s="3">
        <v>0</v>
      </c>
      <c r="AF413" s="3">
        <v>0</v>
      </c>
      <c r="AG413" s="3">
        <v>0</v>
      </c>
      <c r="AH413" s="1" t="s">
        <v>411</v>
      </c>
      <c r="AI413" s="17">
        <v>3</v>
      </c>
      <c r="AJ413" s="1"/>
    </row>
    <row r="414" spans="1:36" x14ac:dyDescent="0.2">
      <c r="A414" s="1" t="s">
        <v>681</v>
      </c>
      <c r="B414" s="1" t="s">
        <v>1103</v>
      </c>
      <c r="C414" s="1" t="s">
        <v>1632</v>
      </c>
      <c r="D414" s="1" t="s">
        <v>1725</v>
      </c>
      <c r="E414" s="3">
        <v>91.144444444444446</v>
      </c>
      <c r="F414" s="3">
        <v>5.2444444444444445</v>
      </c>
      <c r="G414" s="3">
        <v>0.51911111111111052</v>
      </c>
      <c r="H414" s="3">
        <v>0.53677777777777769</v>
      </c>
      <c r="I414" s="3">
        <v>4.5083333333333337</v>
      </c>
      <c r="J414" s="3">
        <v>0</v>
      </c>
      <c r="K414" s="3">
        <v>4.6222222222222218</v>
      </c>
      <c r="L414" s="3">
        <v>9.3198888888888884</v>
      </c>
      <c r="M414" s="3">
        <v>12.57422222222222</v>
      </c>
      <c r="N414" s="3">
        <v>0</v>
      </c>
      <c r="O414" s="3">
        <f>SUM(Table2[[#This Row],[Qualified Social Work Staff Hours]:[Other Social Work Staff Hours]])/Table2[[#This Row],[MDS Census]]</f>
        <v>0.13795928318907713</v>
      </c>
      <c r="P414" s="3">
        <v>0</v>
      </c>
      <c r="Q414" s="3">
        <v>14.475444444444443</v>
      </c>
      <c r="R414" s="3">
        <f>SUM(Table2[[#This Row],[Qualified Activities Professional Hours]:[Other Activities Professional Hours]])/Table2[[#This Row],[MDS Census]]</f>
        <v>0.15881872485675971</v>
      </c>
      <c r="S414" s="3">
        <v>5.6842222222222221</v>
      </c>
      <c r="T414" s="3">
        <v>9.5648888888888912</v>
      </c>
      <c r="U414" s="3">
        <v>0</v>
      </c>
      <c r="V414" s="3">
        <f>SUM(Table2[[#This Row],[Occupational Therapist Hours]:[OT Aide Hours]])/Table2[[#This Row],[MDS Census]]</f>
        <v>0.16730708277459466</v>
      </c>
      <c r="W414" s="3">
        <v>4.732111111111112</v>
      </c>
      <c r="X414" s="3">
        <v>15.012333333333334</v>
      </c>
      <c r="Y414" s="3">
        <v>0</v>
      </c>
      <c r="Z414" s="3">
        <f>SUM(Table2[[#This Row],[Physical Therapist (PT) Hours]:[PT Aide Hours]])/Table2[[#This Row],[MDS Census]]</f>
        <v>0.2166280629038157</v>
      </c>
      <c r="AA414" s="3">
        <v>0</v>
      </c>
      <c r="AB414" s="3">
        <v>6.3098888888888904</v>
      </c>
      <c r="AC414" s="3">
        <v>0</v>
      </c>
      <c r="AD414" s="3">
        <v>0</v>
      </c>
      <c r="AE414" s="3">
        <v>0</v>
      </c>
      <c r="AF414" s="3">
        <v>0</v>
      </c>
      <c r="AG414" s="3">
        <v>0</v>
      </c>
      <c r="AH414" s="1" t="s">
        <v>412</v>
      </c>
      <c r="AI414" s="17">
        <v>3</v>
      </c>
      <c r="AJ414" s="1"/>
    </row>
    <row r="415" spans="1:36" x14ac:dyDescent="0.2">
      <c r="A415" s="1" t="s">
        <v>681</v>
      </c>
      <c r="B415" s="1" t="s">
        <v>1104</v>
      </c>
      <c r="C415" s="1" t="s">
        <v>1529</v>
      </c>
      <c r="D415" s="1" t="s">
        <v>1740</v>
      </c>
      <c r="E415" s="3">
        <v>80.922222222222217</v>
      </c>
      <c r="F415" s="3">
        <v>5.5750000000000002</v>
      </c>
      <c r="G415" s="3">
        <v>0</v>
      </c>
      <c r="H415" s="3">
        <v>0</v>
      </c>
      <c r="I415" s="3">
        <v>0</v>
      </c>
      <c r="J415" s="3">
        <v>0</v>
      </c>
      <c r="K415" s="3">
        <v>0</v>
      </c>
      <c r="L415" s="3">
        <v>1.668333333333333</v>
      </c>
      <c r="M415" s="3">
        <v>10.278333333333332</v>
      </c>
      <c r="N415" s="3">
        <v>0</v>
      </c>
      <c r="O415" s="3">
        <f>SUM(Table2[[#This Row],[Qualified Social Work Staff Hours]:[Other Social Work Staff Hours]])/Table2[[#This Row],[MDS Census]]</f>
        <v>0.12701496636001647</v>
      </c>
      <c r="P415" s="3">
        <v>5.333333333333333</v>
      </c>
      <c r="Q415" s="3">
        <v>14.808</v>
      </c>
      <c r="R415" s="3">
        <f>SUM(Table2[[#This Row],[Qualified Activities Professional Hours]:[Other Activities Professional Hours]])/Table2[[#This Row],[MDS Census]]</f>
        <v>0.24889743237676781</v>
      </c>
      <c r="S415" s="3">
        <v>2.2657777777777772</v>
      </c>
      <c r="T415" s="3">
        <v>8.0272222222222247</v>
      </c>
      <c r="U415" s="3">
        <v>0</v>
      </c>
      <c r="V415" s="3">
        <f>SUM(Table2[[#This Row],[Occupational Therapist Hours]:[OT Aide Hours]])/Table2[[#This Row],[MDS Census]]</f>
        <v>0.12719621035287659</v>
      </c>
      <c r="W415" s="3">
        <v>5.5953333333333326</v>
      </c>
      <c r="X415" s="3">
        <v>9.3471111111111131</v>
      </c>
      <c r="Y415" s="3">
        <v>0</v>
      </c>
      <c r="Z415" s="3">
        <f>SUM(Table2[[#This Row],[Physical Therapist (PT) Hours]:[PT Aide Hours]])/Table2[[#This Row],[MDS Census]]</f>
        <v>0.18465192915007556</v>
      </c>
      <c r="AA415" s="3">
        <v>0</v>
      </c>
      <c r="AB415" s="3">
        <v>0</v>
      </c>
      <c r="AC415" s="3">
        <v>0</v>
      </c>
      <c r="AD415" s="3">
        <v>0</v>
      </c>
      <c r="AE415" s="3">
        <v>0</v>
      </c>
      <c r="AF415" s="3">
        <v>0</v>
      </c>
      <c r="AG415" s="3">
        <v>0</v>
      </c>
      <c r="AH415" s="1" t="s">
        <v>413</v>
      </c>
      <c r="AI415" s="17">
        <v>3</v>
      </c>
      <c r="AJ415" s="1"/>
    </row>
    <row r="416" spans="1:36" x14ac:dyDescent="0.2">
      <c r="A416" s="1" t="s">
        <v>681</v>
      </c>
      <c r="B416" s="1" t="s">
        <v>1105</v>
      </c>
      <c r="C416" s="1" t="s">
        <v>1443</v>
      </c>
      <c r="D416" s="1" t="s">
        <v>1727</v>
      </c>
      <c r="E416" s="3">
        <v>54.977777777777774</v>
      </c>
      <c r="F416" s="3">
        <v>5.4222222222222225</v>
      </c>
      <c r="G416" s="3">
        <v>0.93333333333333335</v>
      </c>
      <c r="H416" s="3">
        <v>0</v>
      </c>
      <c r="I416" s="3">
        <v>5.596111111111111</v>
      </c>
      <c r="J416" s="3">
        <v>0</v>
      </c>
      <c r="K416" s="3">
        <v>0</v>
      </c>
      <c r="L416" s="3">
        <v>0.73133333333333328</v>
      </c>
      <c r="M416" s="3">
        <v>0</v>
      </c>
      <c r="N416" s="3">
        <v>0</v>
      </c>
      <c r="O416" s="3">
        <f>SUM(Table2[[#This Row],[Qualified Social Work Staff Hours]:[Other Social Work Staff Hours]])/Table2[[#This Row],[MDS Census]]</f>
        <v>0</v>
      </c>
      <c r="P416" s="3">
        <v>0</v>
      </c>
      <c r="Q416" s="3">
        <v>9.7333333333333325</v>
      </c>
      <c r="R416" s="3">
        <f>SUM(Table2[[#This Row],[Qualified Activities Professional Hours]:[Other Activities Professional Hours]])/Table2[[#This Row],[MDS Census]]</f>
        <v>0.17704122877930475</v>
      </c>
      <c r="S416" s="3">
        <v>2.9263333333333326</v>
      </c>
      <c r="T416" s="3">
        <v>1.9054444444444445</v>
      </c>
      <c r="U416" s="3">
        <v>0</v>
      </c>
      <c r="V416" s="3">
        <f>SUM(Table2[[#This Row],[Occupational Therapist Hours]:[OT Aide Hours]])/Table2[[#This Row],[MDS Census]]</f>
        <v>8.7886014551333866E-2</v>
      </c>
      <c r="W416" s="3">
        <v>3.610444444444445</v>
      </c>
      <c r="X416" s="3">
        <v>1.488777777777778</v>
      </c>
      <c r="Y416" s="3">
        <v>0</v>
      </c>
      <c r="Z416" s="3">
        <f>SUM(Table2[[#This Row],[Physical Therapist (PT) Hours]:[PT Aide Hours]])/Table2[[#This Row],[MDS Census]]</f>
        <v>9.2750606305578034E-2</v>
      </c>
      <c r="AA416" s="3">
        <v>0</v>
      </c>
      <c r="AB416" s="3">
        <v>5.6555555555555559</v>
      </c>
      <c r="AC416" s="3">
        <v>0</v>
      </c>
      <c r="AD416" s="3">
        <v>0</v>
      </c>
      <c r="AE416" s="3">
        <v>0</v>
      </c>
      <c r="AF416" s="3">
        <v>0</v>
      </c>
      <c r="AG416" s="3">
        <v>0</v>
      </c>
      <c r="AH416" s="1" t="s">
        <v>414</v>
      </c>
      <c r="AI416" s="17">
        <v>3</v>
      </c>
      <c r="AJ416" s="1"/>
    </row>
    <row r="417" spans="1:36" x14ac:dyDescent="0.2">
      <c r="A417" s="1" t="s">
        <v>681</v>
      </c>
      <c r="B417" s="1" t="s">
        <v>1106</v>
      </c>
      <c r="C417" s="1" t="s">
        <v>1406</v>
      </c>
      <c r="D417" s="1" t="s">
        <v>1734</v>
      </c>
      <c r="E417" s="3">
        <v>106.02222222222223</v>
      </c>
      <c r="F417" s="3">
        <v>5.4222222222222225</v>
      </c>
      <c r="G417" s="3">
        <v>0</v>
      </c>
      <c r="H417" s="3">
        <v>0.54055555555555557</v>
      </c>
      <c r="I417" s="3">
        <v>5.7822222222222219</v>
      </c>
      <c r="J417" s="3">
        <v>0</v>
      </c>
      <c r="K417" s="3">
        <v>0</v>
      </c>
      <c r="L417" s="3">
        <v>6.5388888888888861</v>
      </c>
      <c r="M417" s="3">
        <v>5.333333333333333</v>
      </c>
      <c r="N417" s="3">
        <v>5.0577777777777779</v>
      </c>
      <c r="O417" s="3">
        <f>SUM(Table2[[#This Row],[Qualified Social Work Staff Hours]:[Other Social Work Staff Hours]])/Table2[[#This Row],[MDS Census]]</f>
        <v>9.80088031859149E-2</v>
      </c>
      <c r="P417" s="3">
        <v>5.5111111111111111</v>
      </c>
      <c r="Q417" s="3">
        <v>11.756666666666671</v>
      </c>
      <c r="R417" s="3">
        <f>SUM(Table2[[#This Row],[Qualified Activities Professional Hours]:[Other Activities Professional Hours]])/Table2[[#This Row],[MDS Census]]</f>
        <v>0.16286941940892896</v>
      </c>
      <c r="S417" s="3">
        <v>10.935999999999998</v>
      </c>
      <c r="T417" s="3">
        <v>15.972999999999999</v>
      </c>
      <c r="U417" s="3">
        <v>0</v>
      </c>
      <c r="V417" s="3">
        <f>SUM(Table2[[#This Row],[Occupational Therapist Hours]:[OT Aide Hours]])/Table2[[#This Row],[MDS Census]]</f>
        <v>0.25380528191154894</v>
      </c>
      <c r="W417" s="3">
        <v>13.579666666666665</v>
      </c>
      <c r="X417" s="3">
        <v>14.089333333333332</v>
      </c>
      <c r="Y417" s="3">
        <v>0</v>
      </c>
      <c r="Z417" s="3">
        <f>SUM(Table2[[#This Row],[Physical Therapist (PT) Hours]:[PT Aide Hours]])/Table2[[#This Row],[MDS Census]]</f>
        <v>0.26097359044225527</v>
      </c>
      <c r="AA417" s="3">
        <v>0</v>
      </c>
      <c r="AB417" s="3">
        <v>0</v>
      </c>
      <c r="AC417" s="3">
        <v>0</v>
      </c>
      <c r="AD417" s="3">
        <v>0</v>
      </c>
      <c r="AE417" s="3">
        <v>0</v>
      </c>
      <c r="AF417" s="3">
        <v>0</v>
      </c>
      <c r="AG417" s="3">
        <v>0</v>
      </c>
      <c r="AH417" s="1" t="s">
        <v>415</v>
      </c>
      <c r="AI417" s="17">
        <v>3</v>
      </c>
      <c r="AJ417" s="1"/>
    </row>
    <row r="418" spans="1:36" x14ac:dyDescent="0.2">
      <c r="A418" s="1" t="s">
        <v>681</v>
      </c>
      <c r="B418" s="1" t="s">
        <v>1107</v>
      </c>
      <c r="C418" s="1" t="s">
        <v>1629</v>
      </c>
      <c r="D418" s="1" t="s">
        <v>1730</v>
      </c>
      <c r="E418" s="3">
        <v>93.844444444444449</v>
      </c>
      <c r="F418" s="3">
        <v>4.9777777777777779</v>
      </c>
      <c r="G418" s="3">
        <v>0.18888888888888888</v>
      </c>
      <c r="H418" s="3">
        <v>0.33888888888888891</v>
      </c>
      <c r="I418" s="3">
        <v>3.0388888888888888</v>
      </c>
      <c r="J418" s="3">
        <v>0</v>
      </c>
      <c r="K418" s="3">
        <v>0</v>
      </c>
      <c r="L418" s="3">
        <v>5.6138888888888889</v>
      </c>
      <c r="M418" s="3">
        <v>4.6222222222222218</v>
      </c>
      <c r="N418" s="3">
        <v>5.947222222222222</v>
      </c>
      <c r="O418" s="3">
        <f>SUM(Table2[[#This Row],[Qualified Social Work Staff Hours]:[Other Social Work Staff Hours]])/Table2[[#This Row],[MDS Census]]</f>
        <v>0.1126272791854132</v>
      </c>
      <c r="P418" s="3">
        <v>4.8166666666666664</v>
      </c>
      <c r="Q418" s="3">
        <v>6.9388888888888891</v>
      </c>
      <c r="R418" s="3">
        <f>SUM(Table2[[#This Row],[Qualified Activities Professional Hours]:[Other Activities Professional Hours]])/Table2[[#This Row],[MDS Census]]</f>
        <v>0.12526639829505093</v>
      </c>
      <c r="S418" s="3">
        <v>13.363888888888889</v>
      </c>
      <c r="T418" s="3">
        <v>15.808333333333334</v>
      </c>
      <c r="U418" s="3">
        <v>0</v>
      </c>
      <c r="V418" s="3">
        <f>SUM(Table2[[#This Row],[Occupational Therapist Hours]:[OT Aide Hours]])/Table2[[#This Row],[MDS Census]]</f>
        <v>0.31085721051385273</v>
      </c>
      <c r="W418" s="3">
        <v>11.502777777777778</v>
      </c>
      <c r="X418" s="3">
        <v>5.2972222222222225</v>
      </c>
      <c r="Y418" s="3">
        <v>0</v>
      </c>
      <c r="Z418" s="3">
        <f>SUM(Table2[[#This Row],[Physical Therapist (PT) Hours]:[PT Aide Hours]])/Table2[[#This Row],[MDS Census]]</f>
        <v>0.17901965427421265</v>
      </c>
      <c r="AA418" s="3">
        <v>0</v>
      </c>
      <c r="AB418" s="3">
        <v>0</v>
      </c>
      <c r="AC418" s="3">
        <v>0</v>
      </c>
      <c r="AD418" s="3">
        <v>0</v>
      </c>
      <c r="AE418" s="3">
        <v>0</v>
      </c>
      <c r="AF418" s="3">
        <v>0</v>
      </c>
      <c r="AG418" s="3">
        <v>0</v>
      </c>
      <c r="AH418" s="1" t="s">
        <v>416</v>
      </c>
      <c r="AI418" s="17">
        <v>3</v>
      </c>
      <c r="AJ418" s="1"/>
    </row>
    <row r="419" spans="1:36" x14ac:dyDescent="0.2">
      <c r="A419" s="1" t="s">
        <v>681</v>
      </c>
      <c r="B419" s="1" t="s">
        <v>1108</v>
      </c>
      <c r="C419" s="1" t="s">
        <v>1414</v>
      </c>
      <c r="D419" s="1" t="s">
        <v>1749</v>
      </c>
      <c r="E419" s="3">
        <v>42.022222222222226</v>
      </c>
      <c r="F419" s="3">
        <v>5.35</v>
      </c>
      <c r="G419" s="3">
        <v>0.21666666666666667</v>
      </c>
      <c r="H419" s="3">
        <v>0.32277777777777777</v>
      </c>
      <c r="I419" s="3">
        <v>1.3111111111111111</v>
      </c>
      <c r="J419" s="3">
        <v>0</v>
      </c>
      <c r="K419" s="3">
        <v>0</v>
      </c>
      <c r="L419" s="3">
        <v>4.7652222222222207</v>
      </c>
      <c r="M419" s="3">
        <v>0.9916666666666667</v>
      </c>
      <c r="N419" s="3">
        <v>0</v>
      </c>
      <c r="O419" s="3">
        <f>SUM(Table2[[#This Row],[Qualified Social Work Staff Hours]:[Other Social Work Staff Hours]])/Table2[[#This Row],[MDS Census]]</f>
        <v>2.359862506610259E-2</v>
      </c>
      <c r="P419" s="3">
        <v>5.3111111111111109</v>
      </c>
      <c r="Q419" s="3">
        <v>1.4805555555555556</v>
      </c>
      <c r="R419" s="3">
        <f>SUM(Table2[[#This Row],[Qualified Activities Professional Hours]:[Other Activities Professional Hours]])/Table2[[#This Row],[MDS Census]]</f>
        <v>0.16162083553675302</v>
      </c>
      <c r="S419" s="3">
        <v>5.1895555555555566</v>
      </c>
      <c r="T419" s="3">
        <v>5.7196666666666669</v>
      </c>
      <c r="U419" s="3">
        <v>0</v>
      </c>
      <c r="V419" s="3">
        <f>SUM(Table2[[#This Row],[Occupational Therapist Hours]:[OT Aide Hours]])/Table2[[#This Row],[MDS Census]]</f>
        <v>0.25960602855631937</v>
      </c>
      <c r="W419" s="3">
        <v>3.8332222222222212</v>
      </c>
      <c r="X419" s="3">
        <v>5.3060000000000009</v>
      </c>
      <c r="Y419" s="3">
        <v>0</v>
      </c>
      <c r="Z419" s="3">
        <f>SUM(Table2[[#This Row],[Physical Therapist (PT) Hours]:[PT Aide Hours]])/Table2[[#This Row],[MDS Census]]</f>
        <v>0.21748545742993125</v>
      </c>
      <c r="AA419" s="3">
        <v>0</v>
      </c>
      <c r="AB419" s="3">
        <v>0</v>
      </c>
      <c r="AC419" s="3">
        <v>0</v>
      </c>
      <c r="AD419" s="3">
        <v>0</v>
      </c>
      <c r="AE419" s="3">
        <v>0</v>
      </c>
      <c r="AF419" s="3">
        <v>0</v>
      </c>
      <c r="AG419" s="3">
        <v>0</v>
      </c>
      <c r="AH419" s="1" t="s">
        <v>417</v>
      </c>
      <c r="AI419" s="17">
        <v>3</v>
      </c>
      <c r="AJ419" s="1"/>
    </row>
    <row r="420" spans="1:36" x14ac:dyDescent="0.2">
      <c r="A420" s="1" t="s">
        <v>681</v>
      </c>
      <c r="B420" s="1" t="s">
        <v>1109</v>
      </c>
      <c r="C420" s="1" t="s">
        <v>1416</v>
      </c>
      <c r="D420" s="1" t="s">
        <v>1718</v>
      </c>
      <c r="E420" s="3">
        <v>99.111111111111114</v>
      </c>
      <c r="F420" s="3">
        <v>5.6888888888888891</v>
      </c>
      <c r="G420" s="3">
        <v>1.3777777777777778</v>
      </c>
      <c r="H420" s="3">
        <v>0.53333333333333333</v>
      </c>
      <c r="I420" s="3">
        <v>5.4388888888888891</v>
      </c>
      <c r="J420" s="3">
        <v>0</v>
      </c>
      <c r="K420" s="3">
        <v>0</v>
      </c>
      <c r="L420" s="3">
        <v>4.5277777777777777</v>
      </c>
      <c r="M420" s="3">
        <v>5.1555555555555559</v>
      </c>
      <c r="N420" s="3">
        <v>0</v>
      </c>
      <c r="O420" s="3">
        <f>SUM(Table2[[#This Row],[Qualified Social Work Staff Hours]:[Other Social Work Staff Hours]])/Table2[[#This Row],[MDS Census]]</f>
        <v>5.2017937219730942E-2</v>
      </c>
      <c r="P420" s="3">
        <v>5.4444444444444446</v>
      </c>
      <c r="Q420" s="3">
        <v>18.822222222222223</v>
      </c>
      <c r="R420" s="3">
        <f>SUM(Table2[[#This Row],[Qualified Activities Professional Hours]:[Other Activities Professional Hours]])/Table2[[#This Row],[MDS Census]]</f>
        <v>0.24484304932735423</v>
      </c>
      <c r="S420" s="3">
        <v>4.947222222222222</v>
      </c>
      <c r="T420" s="3">
        <v>5.3666666666666663</v>
      </c>
      <c r="U420" s="3">
        <v>0</v>
      </c>
      <c r="V420" s="3">
        <f>SUM(Table2[[#This Row],[Occupational Therapist Hours]:[OT Aide Hours]])/Table2[[#This Row],[MDS Census]]</f>
        <v>0.10406390134529148</v>
      </c>
      <c r="W420" s="3">
        <v>7.7722222222222221</v>
      </c>
      <c r="X420" s="3">
        <v>5.45</v>
      </c>
      <c r="Y420" s="3">
        <v>0</v>
      </c>
      <c r="Z420" s="3">
        <f>SUM(Table2[[#This Row],[Physical Therapist (PT) Hours]:[PT Aide Hours]])/Table2[[#This Row],[MDS Census]]</f>
        <v>0.13340807174887892</v>
      </c>
      <c r="AA420" s="3">
        <v>0</v>
      </c>
      <c r="AB420" s="3">
        <v>0</v>
      </c>
      <c r="AC420" s="3">
        <v>0</v>
      </c>
      <c r="AD420" s="3">
        <v>0</v>
      </c>
      <c r="AE420" s="3">
        <v>0</v>
      </c>
      <c r="AF420" s="3">
        <v>0</v>
      </c>
      <c r="AG420" s="3">
        <v>0</v>
      </c>
      <c r="AH420" s="1" t="s">
        <v>418</v>
      </c>
      <c r="AI420" s="17">
        <v>3</v>
      </c>
      <c r="AJ420" s="1"/>
    </row>
    <row r="421" spans="1:36" x14ac:dyDescent="0.2">
      <c r="A421" s="1" t="s">
        <v>681</v>
      </c>
      <c r="B421" s="1" t="s">
        <v>1110</v>
      </c>
      <c r="C421" s="1" t="s">
        <v>1576</v>
      </c>
      <c r="D421" s="1" t="s">
        <v>1720</v>
      </c>
      <c r="E421" s="3">
        <v>110.6</v>
      </c>
      <c r="F421" s="3">
        <v>5.333333333333333</v>
      </c>
      <c r="G421" s="3">
        <v>0.46111111111111114</v>
      </c>
      <c r="H421" s="3">
        <v>0.66111111111111109</v>
      </c>
      <c r="I421" s="3">
        <v>5.1222222222222218</v>
      </c>
      <c r="J421" s="3">
        <v>0</v>
      </c>
      <c r="K421" s="3">
        <v>0</v>
      </c>
      <c r="L421" s="3">
        <v>2.5831111111111111</v>
      </c>
      <c r="M421" s="3">
        <v>15.297222222222222</v>
      </c>
      <c r="N421" s="3">
        <v>0</v>
      </c>
      <c r="O421" s="3">
        <f>SUM(Table2[[#This Row],[Qualified Social Work Staff Hours]:[Other Social Work Staff Hours]])/Table2[[#This Row],[MDS Census]]</f>
        <v>0.13831123166566206</v>
      </c>
      <c r="P421" s="3">
        <v>0</v>
      </c>
      <c r="Q421" s="3">
        <v>0</v>
      </c>
      <c r="R421" s="3">
        <f>SUM(Table2[[#This Row],[Qualified Activities Professional Hours]:[Other Activities Professional Hours]])/Table2[[#This Row],[MDS Census]]</f>
        <v>0</v>
      </c>
      <c r="S421" s="3">
        <v>8.3028888888888908</v>
      </c>
      <c r="T421" s="3">
        <v>11.18211111111111</v>
      </c>
      <c r="U421" s="3">
        <v>0</v>
      </c>
      <c r="V421" s="3">
        <f>SUM(Table2[[#This Row],[Occupational Therapist Hours]:[OT Aide Hours]])/Table2[[#This Row],[MDS Census]]</f>
        <v>0.1761754068716094</v>
      </c>
      <c r="W421" s="3">
        <v>4.6964444444444435</v>
      </c>
      <c r="X421" s="3">
        <v>11.836555555555556</v>
      </c>
      <c r="Y421" s="3">
        <v>3.0981111111111108</v>
      </c>
      <c r="Z421" s="3">
        <f>SUM(Table2[[#This Row],[Physical Therapist (PT) Hours]:[PT Aide Hours]])/Table2[[#This Row],[MDS Census]]</f>
        <v>0.17749648382559774</v>
      </c>
      <c r="AA421" s="3">
        <v>0</v>
      </c>
      <c r="AB421" s="3">
        <v>34.55833333333333</v>
      </c>
      <c r="AC421" s="3">
        <v>0</v>
      </c>
      <c r="AD421" s="3">
        <v>0</v>
      </c>
      <c r="AE421" s="3">
        <v>0</v>
      </c>
      <c r="AF421" s="3">
        <v>6.4764444444444447</v>
      </c>
      <c r="AG421" s="3">
        <v>0.26666666666666666</v>
      </c>
      <c r="AH421" s="1" t="s">
        <v>419</v>
      </c>
      <c r="AI421" s="17">
        <v>3</v>
      </c>
      <c r="AJ421" s="1"/>
    </row>
    <row r="422" spans="1:36" x14ac:dyDescent="0.2">
      <c r="A422" s="1" t="s">
        <v>681</v>
      </c>
      <c r="B422" s="1" t="s">
        <v>1111</v>
      </c>
      <c r="C422" s="1" t="s">
        <v>1633</v>
      </c>
      <c r="D422" s="1" t="s">
        <v>1688</v>
      </c>
      <c r="E422" s="3">
        <v>133.52222222222221</v>
      </c>
      <c r="F422" s="3">
        <v>4.8</v>
      </c>
      <c r="G422" s="3">
        <v>6.6666666666666666E-2</v>
      </c>
      <c r="H422" s="3">
        <v>0.59444444444444444</v>
      </c>
      <c r="I422" s="3">
        <v>6.5583333333333336</v>
      </c>
      <c r="J422" s="3">
        <v>0</v>
      </c>
      <c r="K422" s="3">
        <v>0</v>
      </c>
      <c r="L422" s="3">
        <v>4.1305555555555555</v>
      </c>
      <c r="M422" s="3">
        <v>0</v>
      </c>
      <c r="N422" s="3">
        <v>10.505555555555556</v>
      </c>
      <c r="O422" s="3">
        <f>SUM(Table2[[#This Row],[Qualified Social Work Staff Hours]:[Other Social Work Staff Hours]])/Table2[[#This Row],[MDS Census]]</f>
        <v>7.8680203045685293E-2</v>
      </c>
      <c r="P422" s="3">
        <v>0</v>
      </c>
      <c r="Q422" s="3">
        <v>1.413888888888889</v>
      </c>
      <c r="R422" s="3">
        <f>SUM(Table2[[#This Row],[Qualified Activities Professional Hours]:[Other Activities Professional Hours]])/Table2[[#This Row],[MDS Census]]</f>
        <v>1.0589165349088792E-2</v>
      </c>
      <c r="S422" s="3">
        <v>5.7166666666666668</v>
      </c>
      <c r="T422" s="3">
        <v>4.9694444444444441</v>
      </c>
      <c r="U422" s="3">
        <v>0</v>
      </c>
      <c r="V422" s="3">
        <f>SUM(Table2[[#This Row],[Occupational Therapist Hours]:[OT Aide Hours]])/Table2[[#This Row],[MDS Census]]</f>
        <v>8.0032454023466759E-2</v>
      </c>
      <c r="W422" s="3">
        <v>10.28888888888889</v>
      </c>
      <c r="X422" s="3">
        <v>4.8555555555555552</v>
      </c>
      <c r="Y422" s="3">
        <v>0</v>
      </c>
      <c r="Z422" s="3">
        <f>SUM(Table2[[#This Row],[Physical Therapist (PT) Hours]:[PT Aide Hours]])/Table2[[#This Row],[MDS Census]]</f>
        <v>0.11342265124407092</v>
      </c>
      <c r="AA422" s="3">
        <v>0</v>
      </c>
      <c r="AB422" s="3">
        <v>0</v>
      </c>
      <c r="AC422" s="3">
        <v>0</v>
      </c>
      <c r="AD422" s="3">
        <v>0</v>
      </c>
      <c r="AE422" s="3">
        <v>0</v>
      </c>
      <c r="AF422" s="3">
        <v>3.0555555555555555E-2</v>
      </c>
      <c r="AG422" s="3">
        <v>0</v>
      </c>
      <c r="AH422" s="1" t="s">
        <v>420</v>
      </c>
      <c r="AI422" s="17">
        <v>3</v>
      </c>
      <c r="AJ422" s="1"/>
    </row>
    <row r="423" spans="1:36" x14ac:dyDescent="0.2">
      <c r="A423" s="1" t="s">
        <v>681</v>
      </c>
      <c r="B423" s="1" t="s">
        <v>1112</v>
      </c>
      <c r="C423" s="1" t="s">
        <v>1531</v>
      </c>
      <c r="D423" s="1" t="s">
        <v>1717</v>
      </c>
      <c r="E423" s="3">
        <v>17.277777777777779</v>
      </c>
      <c r="F423" s="3">
        <v>5.333333333333333</v>
      </c>
      <c r="G423" s="3">
        <v>0</v>
      </c>
      <c r="H423" s="3">
        <v>6.6666666666666666E-2</v>
      </c>
      <c r="I423" s="3">
        <v>0</v>
      </c>
      <c r="J423" s="3">
        <v>0</v>
      </c>
      <c r="K423" s="3">
        <v>0</v>
      </c>
      <c r="L423" s="3">
        <v>0.18211111111111111</v>
      </c>
      <c r="M423" s="3">
        <v>5.4222222222222225</v>
      </c>
      <c r="N423" s="3">
        <v>0</v>
      </c>
      <c r="O423" s="3">
        <f>SUM(Table2[[#This Row],[Qualified Social Work Staff Hours]:[Other Social Work Staff Hours]])/Table2[[#This Row],[MDS Census]]</f>
        <v>0.31382636655948554</v>
      </c>
      <c r="P423" s="3">
        <v>1.4027777777777777</v>
      </c>
      <c r="Q423" s="3">
        <v>2.5111111111111111</v>
      </c>
      <c r="R423" s="3">
        <f>SUM(Table2[[#This Row],[Qualified Activities Professional Hours]:[Other Activities Professional Hours]])/Table2[[#This Row],[MDS Census]]</f>
        <v>0.22652733118971058</v>
      </c>
      <c r="S423" s="3">
        <v>0.77411111111111108</v>
      </c>
      <c r="T423" s="3">
        <v>7.0089999999999986</v>
      </c>
      <c r="U423" s="3">
        <v>0</v>
      </c>
      <c r="V423" s="3">
        <f>SUM(Table2[[#This Row],[Occupational Therapist Hours]:[OT Aide Hours]])/Table2[[#This Row],[MDS Census]]</f>
        <v>0.4504694533762057</v>
      </c>
      <c r="W423" s="3">
        <v>0.86199999999999999</v>
      </c>
      <c r="X423" s="3">
        <v>0.99255555555555541</v>
      </c>
      <c r="Y423" s="3">
        <v>0</v>
      </c>
      <c r="Z423" s="3">
        <f>SUM(Table2[[#This Row],[Physical Therapist (PT) Hours]:[PT Aide Hours]])/Table2[[#This Row],[MDS Census]]</f>
        <v>0.10733762057877812</v>
      </c>
      <c r="AA423" s="3">
        <v>0</v>
      </c>
      <c r="AB423" s="3">
        <v>0</v>
      </c>
      <c r="AC423" s="3">
        <v>0</v>
      </c>
      <c r="AD423" s="3">
        <v>0</v>
      </c>
      <c r="AE423" s="3">
        <v>0</v>
      </c>
      <c r="AF423" s="3">
        <v>0</v>
      </c>
      <c r="AG423" s="3">
        <v>0</v>
      </c>
      <c r="AH423" s="1" t="s">
        <v>421</v>
      </c>
      <c r="AI423" s="17">
        <v>3</v>
      </c>
      <c r="AJ423" s="1"/>
    </row>
    <row r="424" spans="1:36" x14ac:dyDescent="0.2">
      <c r="A424" s="1" t="s">
        <v>681</v>
      </c>
      <c r="B424" s="1" t="s">
        <v>1113</v>
      </c>
      <c r="C424" s="1" t="s">
        <v>1472</v>
      </c>
      <c r="D424" s="1" t="s">
        <v>1721</v>
      </c>
      <c r="E424" s="3">
        <v>165.21111111111111</v>
      </c>
      <c r="F424" s="3">
        <v>5.6</v>
      </c>
      <c r="G424" s="3">
        <v>0.53333333333333333</v>
      </c>
      <c r="H424" s="3">
        <v>1.2</v>
      </c>
      <c r="I424" s="3">
        <v>10.544444444444444</v>
      </c>
      <c r="J424" s="3">
        <v>0</v>
      </c>
      <c r="K424" s="3">
        <v>0</v>
      </c>
      <c r="L424" s="3">
        <v>12.208666666666664</v>
      </c>
      <c r="M424" s="3">
        <v>16.652777777777779</v>
      </c>
      <c r="N424" s="3">
        <v>13.719444444444445</v>
      </c>
      <c r="O424" s="3">
        <f>SUM(Table2[[#This Row],[Qualified Social Work Staff Hours]:[Other Social Work Staff Hours]])/Table2[[#This Row],[MDS Census]]</f>
        <v>0.18383885937184749</v>
      </c>
      <c r="P424" s="3">
        <v>0</v>
      </c>
      <c r="Q424" s="3">
        <v>15.991666666666667</v>
      </c>
      <c r="R424" s="3">
        <f>SUM(Table2[[#This Row],[Qualified Activities Professional Hours]:[Other Activities Professional Hours]])/Table2[[#This Row],[MDS Census]]</f>
        <v>9.6795346021924814E-2</v>
      </c>
      <c r="S424" s="3">
        <v>21.391000000000002</v>
      </c>
      <c r="T424" s="3">
        <v>9.4833333333333325</v>
      </c>
      <c r="U424" s="3">
        <v>0</v>
      </c>
      <c r="V424" s="3">
        <f>SUM(Table2[[#This Row],[Occupational Therapist Hours]:[OT Aide Hours]])/Table2[[#This Row],[MDS Census]]</f>
        <v>0.18687806846459076</v>
      </c>
      <c r="W424" s="3">
        <v>21.998111111111115</v>
      </c>
      <c r="X424" s="3">
        <v>8.8262222222222206</v>
      </c>
      <c r="Y424" s="3">
        <v>10.702777777777778</v>
      </c>
      <c r="Z424" s="3">
        <f>SUM(Table2[[#This Row],[Physical Therapist (PT) Hours]:[PT Aide Hours]])/Table2[[#This Row],[MDS Census]]</f>
        <v>0.25135785863205329</v>
      </c>
      <c r="AA424" s="3">
        <v>0</v>
      </c>
      <c r="AB424" s="3">
        <v>5.5111111111111111</v>
      </c>
      <c r="AC424" s="3">
        <v>0</v>
      </c>
      <c r="AD424" s="3">
        <v>0</v>
      </c>
      <c r="AE424" s="3">
        <v>0</v>
      </c>
      <c r="AF424" s="3">
        <v>0</v>
      </c>
      <c r="AG424" s="3">
        <v>0</v>
      </c>
      <c r="AH424" s="1" t="s">
        <v>422</v>
      </c>
      <c r="AI424" s="17">
        <v>3</v>
      </c>
      <c r="AJ424" s="1"/>
    </row>
    <row r="425" spans="1:36" x14ac:dyDescent="0.2">
      <c r="A425" s="1" t="s">
        <v>681</v>
      </c>
      <c r="B425" s="1" t="s">
        <v>1114</v>
      </c>
      <c r="C425" s="1" t="s">
        <v>1443</v>
      </c>
      <c r="D425" s="1" t="s">
        <v>1727</v>
      </c>
      <c r="E425" s="3">
        <v>104.33333333333333</v>
      </c>
      <c r="F425" s="3">
        <v>0</v>
      </c>
      <c r="G425" s="3">
        <v>1.6666666666666666E-2</v>
      </c>
      <c r="H425" s="3">
        <v>0.73333333333333328</v>
      </c>
      <c r="I425" s="3">
        <v>5.6</v>
      </c>
      <c r="J425" s="3">
        <v>0</v>
      </c>
      <c r="K425" s="3">
        <v>0</v>
      </c>
      <c r="L425" s="3">
        <v>5.8055555555555554</v>
      </c>
      <c r="M425" s="3">
        <v>0</v>
      </c>
      <c r="N425" s="3">
        <v>0</v>
      </c>
      <c r="O425" s="3">
        <f>SUM(Table2[[#This Row],[Qualified Social Work Staff Hours]:[Other Social Work Staff Hours]])/Table2[[#This Row],[MDS Census]]</f>
        <v>0</v>
      </c>
      <c r="P425" s="3">
        <v>0</v>
      </c>
      <c r="Q425" s="3">
        <v>0</v>
      </c>
      <c r="R425" s="3">
        <f>SUM(Table2[[#This Row],[Qualified Activities Professional Hours]:[Other Activities Professional Hours]])/Table2[[#This Row],[MDS Census]]</f>
        <v>0</v>
      </c>
      <c r="S425" s="3">
        <v>10.391111111111123</v>
      </c>
      <c r="T425" s="3">
        <v>0</v>
      </c>
      <c r="U425" s="3">
        <v>0</v>
      </c>
      <c r="V425" s="3">
        <f>SUM(Table2[[#This Row],[Occupational Therapist Hours]:[OT Aide Hours]])/Table2[[#This Row],[MDS Census]]</f>
        <v>9.959531416400437E-2</v>
      </c>
      <c r="W425" s="3">
        <v>4.5599999999999952</v>
      </c>
      <c r="X425" s="3">
        <v>0</v>
      </c>
      <c r="Y425" s="3">
        <v>0</v>
      </c>
      <c r="Z425" s="3">
        <f>SUM(Table2[[#This Row],[Physical Therapist (PT) Hours]:[PT Aide Hours]])/Table2[[#This Row],[MDS Census]]</f>
        <v>4.3706070287539894E-2</v>
      </c>
      <c r="AA425" s="3">
        <v>0</v>
      </c>
      <c r="AB425" s="3">
        <v>0</v>
      </c>
      <c r="AC425" s="3">
        <v>0</v>
      </c>
      <c r="AD425" s="3">
        <v>0</v>
      </c>
      <c r="AE425" s="3">
        <v>0</v>
      </c>
      <c r="AF425" s="3">
        <v>0</v>
      </c>
      <c r="AG425" s="3">
        <v>0</v>
      </c>
      <c r="AH425" s="1" t="s">
        <v>423</v>
      </c>
      <c r="AI425" s="17">
        <v>3</v>
      </c>
      <c r="AJ425" s="1"/>
    </row>
    <row r="426" spans="1:36" x14ac:dyDescent="0.2">
      <c r="A426" s="1" t="s">
        <v>681</v>
      </c>
      <c r="B426" s="1" t="s">
        <v>1115</v>
      </c>
      <c r="C426" s="1" t="s">
        <v>1596</v>
      </c>
      <c r="D426" s="1" t="s">
        <v>1730</v>
      </c>
      <c r="E426" s="3">
        <v>25.233333333333334</v>
      </c>
      <c r="F426" s="3">
        <v>5.6</v>
      </c>
      <c r="G426" s="3">
        <v>0.1</v>
      </c>
      <c r="H426" s="3">
        <v>0.24444444444444444</v>
      </c>
      <c r="I426" s="3">
        <v>5.2444444444444445</v>
      </c>
      <c r="J426" s="3">
        <v>0</v>
      </c>
      <c r="K426" s="3">
        <v>0</v>
      </c>
      <c r="L426" s="3">
        <v>1.1111111111111112E-2</v>
      </c>
      <c r="M426" s="3">
        <v>5.1277777777777782</v>
      </c>
      <c r="N426" s="3">
        <v>0</v>
      </c>
      <c r="O426" s="3">
        <f>SUM(Table2[[#This Row],[Qualified Social Work Staff Hours]:[Other Social Work Staff Hours]])/Table2[[#This Row],[MDS Census]]</f>
        <v>0.20321444297666227</v>
      </c>
      <c r="P426" s="3">
        <v>5.5750000000000002</v>
      </c>
      <c r="Q426" s="3">
        <v>0</v>
      </c>
      <c r="R426" s="3">
        <f>SUM(Table2[[#This Row],[Qualified Activities Professional Hours]:[Other Activities Professional Hours]])/Table2[[#This Row],[MDS Census]]</f>
        <v>0.22093791281373845</v>
      </c>
      <c r="S426" s="3">
        <v>3.7611111111111111</v>
      </c>
      <c r="T426" s="3">
        <v>0</v>
      </c>
      <c r="U426" s="3">
        <v>0</v>
      </c>
      <c r="V426" s="3">
        <f>SUM(Table2[[#This Row],[Occupational Therapist Hours]:[OT Aide Hours]])/Table2[[#This Row],[MDS Census]]</f>
        <v>0.14905328049317482</v>
      </c>
      <c r="W426" s="3">
        <v>2.3833333333333333</v>
      </c>
      <c r="X426" s="3">
        <v>2.3694444444444445</v>
      </c>
      <c r="Y426" s="3">
        <v>0</v>
      </c>
      <c r="Z426" s="3">
        <f>SUM(Table2[[#This Row],[Physical Therapist (PT) Hours]:[PT Aide Hours]])/Table2[[#This Row],[MDS Census]]</f>
        <v>0.18835314839277853</v>
      </c>
      <c r="AA426" s="3">
        <v>0</v>
      </c>
      <c r="AB426" s="3">
        <v>0</v>
      </c>
      <c r="AC426" s="3">
        <v>0</v>
      </c>
      <c r="AD426" s="3">
        <v>0</v>
      </c>
      <c r="AE426" s="3">
        <v>0</v>
      </c>
      <c r="AF426" s="3">
        <v>0</v>
      </c>
      <c r="AG426" s="3">
        <v>0</v>
      </c>
      <c r="AH426" s="1" t="s">
        <v>424</v>
      </c>
      <c r="AI426" s="17">
        <v>3</v>
      </c>
      <c r="AJ426" s="1"/>
    </row>
    <row r="427" spans="1:36" x14ac:dyDescent="0.2">
      <c r="A427" s="1" t="s">
        <v>681</v>
      </c>
      <c r="B427" s="1" t="s">
        <v>1116</v>
      </c>
      <c r="C427" s="1" t="s">
        <v>1477</v>
      </c>
      <c r="D427" s="1" t="s">
        <v>1725</v>
      </c>
      <c r="E427" s="3">
        <v>64.87777777777778</v>
      </c>
      <c r="F427" s="3">
        <v>5.3111111111111109</v>
      </c>
      <c r="G427" s="3">
        <v>0.25599999999999978</v>
      </c>
      <c r="H427" s="3">
        <v>0.42422222222222228</v>
      </c>
      <c r="I427" s="3">
        <v>1.8027777777777778</v>
      </c>
      <c r="J427" s="3">
        <v>0</v>
      </c>
      <c r="K427" s="3">
        <v>1.0666666666666667</v>
      </c>
      <c r="L427" s="3">
        <v>10.16966666666667</v>
      </c>
      <c r="M427" s="3">
        <v>10.776777777777777</v>
      </c>
      <c r="N427" s="3">
        <v>0</v>
      </c>
      <c r="O427" s="3">
        <f>SUM(Table2[[#This Row],[Qualified Social Work Staff Hours]:[Other Social Work Staff Hours]])/Table2[[#This Row],[MDS Census]]</f>
        <v>0.16610892276074668</v>
      </c>
      <c r="P427" s="3">
        <v>0</v>
      </c>
      <c r="Q427" s="3">
        <v>16.942444444444448</v>
      </c>
      <c r="R427" s="3">
        <f>SUM(Table2[[#This Row],[Qualified Activities Professional Hours]:[Other Activities Professional Hours]])/Table2[[#This Row],[MDS Census]]</f>
        <v>0.2611440315122453</v>
      </c>
      <c r="S427" s="3">
        <v>5.0745555555555555</v>
      </c>
      <c r="T427" s="3">
        <v>5.5556666666666663</v>
      </c>
      <c r="U427" s="3">
        <v>0</v>
      </c>
      <c r="V427" s="3">
        <f>SUM(Table2[[#This Row],[Occupational Therapist Hours]:[OT Aide Hours]])/Table2[[#This Row],[MDS Census]]</f>
        <v>0.16384997431066964</v>
      </c>
      <c r="W427" s="3">
        <v>5.0994444444444449</v>
      </c>
      <c r="X427" s="3">
        <v>6.3924444444444424</v>
      </c>
      <c r="Y427" s="3">
        <v>0</v>
      </c>
      <c r="Z427" s="3">
        <f>SUM(Table2[[#This Row],[Physical Therapist (PT) Hours]:[PT Aide Hours]])/Table2[[#This Row],[MDS Census]]</f>
        <v>0.17713135810926525</v>
      </c>
      <c r="AA427" s="3">
        <v>0</v>
      </c>
      <c r="AB427" s="3">
        <v>5.2896666666666663</v>
      </c>
      <c r="AC427" s="3">
        <v>0</v>
      </c>
      <c r="AD427" s="3">
        <v>0</v>
      </c>
      <c r="AE427" s="3">
        <v>0</v>
      </c>
      <c r="AF427" s="3">
        <v>0</v>
      </c>
      <c r="AG427" s="3">
        <v>0</v>
      </c>
      <c r="AH427" s="1" t="s">
        <v>425</v>
      </c>
      <c r="AI427" s="17">
        <v>3</v>
      </c>
      <c r="AJ427" s="1"/>
    </row>
    <row r="428" spans="1:36" x14ac:dyDescent="0.2">
      <c r="A428" s="1" t="s">
        <v>681</v>
      </c>
      <c r="B428" s="1" t="s">
        <v>1117</v>
      </c>
      <c r="C428" s="1" t="s">
        <v>1634</v>
      </c>
      <c r="D428" s="1" t="s">
        <v>1688</v>
      </c>
      <c r="E428" s="3">
        <v>26.18888888888889</v>
      </c>
      <c r="F428" s="3">
        <v>5.2444444444444445</v>
      </c>
      <c r="G428" s="3">
        <v>1.0888888888888888</v>
      </c>
      <c r="H428" s="3">
        <v>0</v>
      </c>
      <c r="I428" s="3">
        <v>3.7175555555555562</v>
      </c>
      <c r="J428" s="3">
        <v>0</v>
      </c>
      <c r="K428" s="3">
        <v>0</v>
      </c>
      <c r="L428" s="3">
        <v>4.6029999999999989</v>
      </c>
      <c r="M428" s="3">
        <v>0</v>
      </c>
      <c r="N428" s="3">
        <v>5.5111111111111111</v>
      </c>
      <c r="O428" s="3">
        <f>SUM(Table2[[#This Row],[Qualified Social Work Staff Hours]:[Other Social Work Staff Hours]])/Table2[[#This Row],[MDS Census]]</f>
        <v>0.21043699618158676</v>
      </c>
      <c r="P428" s="3">
        <v>0</v>
      </c>
      <c r="Q428" s="3">
        <v>0</v>
      </c>
      <c r="R428" s="3">
        <f>SUM(Table2[[#This Row],[Qualified Activities Professional Hours]:[Other Activities Professional Hours]])/Table2[[#This Row],[MDS Census]]</f>
        <v>0</v>
      </c>
      <c r="S428" s="3">
        <v>2.8134444444444453</v>
      </c>
      <c r="T428" s="3">
        <v>6.0166666666666675</v>
      </c>
      <c r="U428" s="3">
        <v>0</v>
      </c>
      <c r="V428" s="3">
        <f>SUM(Table2[[#This Row],[Occupational Therapist Hours]:[OT Aide Hours]])/Table2[[#This Row],[MDS Census]]</f>
        <v>0.33717013152312264</v>
      </c>
      <c r="W428" s="3">
        <v>8.8819999999999961</v>
      </c>
      <c r="X428" s="3">
        <v>8.6961111111111169</v>
      </c>
      <c r="Y428" s="3">
        <v>3.9845555555555543</v>
      </c>
      <c r="Z428" s="3">
        <f>SUM(Table2[[#This Row],[Physical Therapist (PT) Hours]:[PT Aide Hours]])/Table2[[#This Row],[MDS Census]]</f>
        <v>0.82335171828595677</v>
      </c>
      <c r="AA428" s="3">
        <v>0</v>
      </c>
      <c r="AB428" s="3">
        <v>25.441666666666666</v>
      </c>
      <c r="AC428" s="3">
        <v>0</v>
      </c>
      <c r="AD428" s="3">
        <v>0</v>
      </c>
      <c r="AE428" s="3">
        <v>0</v>
      </c>
      <c r="AF428" s="3">
        <v>0</v>
      </c>
      <c r="AG428" s="3">
        <v>0.50277777777777777</v>
      </c>
      <c r="AH428" s="1" t="s">
        <v>426</v>
      </c>
      <c r="AI428" s="17">
        <v>3</v>
      </c>
      <c r="AJ428" s="1"/>
    </row>
    <row r="429" spans="1:36" x14ac:dyDescent="0.2">
      <c r="A429" s="1" t="s">
        <v>681</v>
      </c>
      <c r="B429" s="1" t="s">
        <v>684</v>
      </c>
      <c r="C429" s="1" t="s">
        <v>1619</v>
      </c>
      <c r="D429" s="1" t="s">
        <v>1721</v>
      </c>
      <c r="E429" s="3">
        <v>88.488888888888894</v>
      </c>
      <c r="F429" s="3">
        <v>4.7888888888888888</v>
      </c>
      <c r="G429" s="3">
        <v>0.49722222222222223</v>
      </c>
      <c r="H429" s="3">
        <v>0</v>
      </c>
      <c r="I429" s="3">
        <v>2.0305555555555554</v>
      </c>
      <c r="J429" s="3">
        <v>0</v>
      </c>
      <c r="K429" s="3">
        <v>0</v>
      </c>
      <c r="L429" s="3">
        <v>4.160000000000001</v>
      </c>
      <c r="M429" s="3">
        <v>5.2888888888888888</v>
      </c>
      <c r="N429" s="3">
        <v>0</v>
      </c>
      <c r="O429" s="3">
        <f>SUM(Table2[[#This Row],[Qualified Social Work Staff Hours]:[Other Social Work Staff Hours]])/Table2[[#This Row],[MDS Census]]</f>
        <v>5.9768960321446504E-2</v>
      </c>
      <c r="P429" s="3">
        <v>5.6</v>
      </c>
      <c r="Q429" s="3">
        <v>25.088888888888889</v>
      </c>
      <c r="R429" s="3">
        <f>SUM(Table2[[#This Row],[Qualified Activities Professional Hours]:[Other Activities Professional Hours]])/Table2[[#This Row],[MDS Census]]</f>
        <v>0.34681064791562027</v>
      </c>
      <c r="S429" s="3">
        <v>10.231888888888889</v>
      </c>
      <c r="T429" s="3">
        <v>14.224666666666664</v>
      </c>
      <c r="U429" s="3">
        <v>0</v>
      </c>
      <c r="V429" s="3">
        <f>SUM(Table2[[#This Row],[Occupational Therapist Hours]:[OT Aide Hours]])/Table2[[#This Row],[MDS Census]]</f>
        <v>0.27637995981918628</v>
      </c>
      <c r="W429" s="3">
        <v>9.9751111111111115</v>
      </c>
      <c r="X429" s="3">
        <v>9.9441111111111109</v>
      </c>
      <c r="Y429" s="3">
        <v>5.0634444444444444</v>
      </c>
      <c r="Z429" s="3">
        <f>SUM(Table2[[#This Row],[Physical Therapist (PT) Hours]:[PT Aide Hours]])/Table2[[#This Row],[MDS Census]]</f>
        <v>0.28232546459065794</v>
      </c>
      <c r="AA429" s="3">
        <v>0</v>
      </c>
      <c r="AB429" s="3">
        <v>0</v>
      </c>
      <c r="AC429" s="3">
        <v>0</v>
      </c>
      <c r="AD429" s="3">
        <v>0</v>
      </c>
      <c r="AE429" s="3">
        <v>0</v>
      </c>
      <c r="AF429" s="3">
        <v>0</v>
      </c>
      <c r="AG429" s="3">
        <v>0</v>
      </c>
      <c r="AH429" s="1" t="s">
        <v>427</v>
      </c>
      <c r="AI429" s="17">
        <v>3</v>
      </c>
      <c r="AJ429" s="1"/>
    </row>
    <row r="430" spans="1:36" x14ac:dyDescent="0.2">
      <c r="A430" s="1" t="s">
        <v>681</v>
      </c>
      <c r="B430" s="1" t="s">
        <v>1118</v>
      </c>
      <c r="C430" s="1" t="s">
        <v>1381</v>
      </c>
      <c r="D430" s="1" t="s">
        <v>1714</v>
      </c>
      <c r="E430" s="3">
        <v>43.2</v>
      </c>
      <c r="F430" s="3">
        <v>5.5777777777777775</v>
      </c>
      <c r="G430" s="3">
        <v>0</v>
      </c>
      <c r="H430" s="3">
        <v>0.2722222222222222</v>
      </c>
      <c r="I430" s="3">
        <v>0</v>
      </c>
      <c r="J430" s="3">
        <v>0</v>
      </c>
      <c r="K430" s="3">
        <v>0</v>
      </c>
      <c r="L430" s="3">
        <v>5.6298888888888889</v>
      </c>
      <c r="M430" s="3">
        <v>5.4</v>
      </c>
      <c r="N430" s="3">
        <v>0</v>
      </c>
      <c r="O430" s="3">
        <f>SUM(Table2[[#This Row],[Qualified Social Work Staff Hours]:[Other Social Work Staff Hours]])/Table2[[#This Row],[MDS Census]]</f>
        <v>0.125</v>
      </c>
      <c r="P430" s="3">
        <v>15.722222222222221</v>
      </c>
      <c r="Q430" s="3">
        <v>13.82311111111111</v>
      </c>
      <c r="R430" s="3">
        <f>SUM(Table2[[#This Row],[Qualified Activities Professional Hours]:[Other Activities Professional Hours]])/Table2[[#This Row],[MDS Census]]</f>
        <v>0.68391975308641972</v>
      </c>
      <c r="S430" s="3">
        <v>4.7492222222222216</v>
      </c>
      <c r="T430" s="3">
        <v>8.9665555555555549</v>
      </c>
      <c r="U430" s="3">
        <v>0</v>
      </c>
      <c r="V430" s="3">
        <f>SUM(Table2[[#This Row],[Occupational Therapist Hours]:[OT Aide Hours]])/Table2[[#This Row],[MDS Census]]</f>
        <v>0.31749485596707816</v>
      </c>
      <c r="W430" s="3">
        <v>5.541666666666667</v>
      </c>
      <c r="X430" s="3">
        <v>12.138777777777777</v>
      </c>
      <c r="Y430" s="3">
        <v>0</v>
      </c>
      <c r="Z430" s="3">
        <f>SUM(Table2[[#This Row],[Physical Therapist (PT) Hours]:[PT Aide Hours]])/Table2[[#This Row],[MDS Census]]</f>
        <v>0.40926954732510284</v>
      </c>
      <c r="AA430" s="3">
        <v>0</v>
      </c>
      <c r="AB430" s="3">
        <v>0</v>
      </c>
      <c r="AC430" s="3">
        <v>0</v>
      </c>
      <c r="AD430" s="3">
        <v>0</v>
      </c>
      <c r="AE430" s="3">
        <v>0</v>
      </c>
      <c r="AF430" s="3">
        <v>3.888888888888889E-2</v>
      </c>
      <c r="AG430" s="3">
        <v>0</v>
      </c>
      <c r="AH430" s="1" t="s">
        <v>428</v>
      </c>
      <c r="AI430" s="17">
        <v>3</v>
      </c>
      <c r="AJ430" s="1"/>
    </row>
    <row r="431" spans="1:36" x14ac:dyDescent="0.2">
      <c r="A431" s="1" t="s">
        <v>681</v>
      </c>
      <c r="B431" s="1" t="s">
        <v>1119</v>
      </c>
      <c r="C431" s="1" t="s">
        <v>1372</v>
      </c>
      <c r="D431" s="1" t="s">
        <v>1689</v>
      </c>
      <c r="E431" s="3">
        <v>63.722222222222221</v>
      </c>
      <c r="F431" s="3">
        <v>7.9111111111111114</v>
      </c>
      <c r="G431" s="3">
        <v>0.61944444444444446</v>
      </c>
      <c r="H431" s="3">
        <v>0.55555555555555558</v>
      </c>
      <c r="I431" s="3">
        <v>7.822222222222222</v>
      </c>
      <c r="J431" s="3">
        <v>0</v>
      </c>
      <c r="K431" s="3">
        <v>0</v>
      </c>
      <c r="L431" s="3">
        <v>4.0361111111111114</v>
      </c>
      <c r="M431" s="3">
        <v>7.7333333333333334</v>
      </c>
      <c r="N431" s="3">
        <v>0</v>
      </c>
      <c r="O431" s="3">
        <f>SUM(Table2[[#This Row],[Qualified Social Work Staff Hours]:[Other Social Work Staff Hours]])/Table2[[#This Row],[MDS Census]]</f>
        <v>0.12136006974716652</v>
      </c>
      <c r="P431" s="3">
        <v>0</v>
      </c>
      <c r="Q431" s="3">
        <v>0</v>
      </c>
      <c r="R431" s="3">
        <f>SUM(Table2[[#This Row],[Qualified Activities Professional Hours]:[Other Activities Professional Hours]])/Table2[[#This Row],[MDS Census]]</f>
        <v>0</v>
      </c>
      <c r="S431" s="3">
        <v>3.2361111111111112</v>
      </c>
      <c r="T431" s="3">
        <v>14.177777777777777</v>
      </c>
      <c r="U431" s="3">
        <v>0</v>
      </c>
      <c r="V431" s="3">
        <f>SUM(Table2[[#This Row],[Occupational Therapist Hours]:[OT Aide Hours]])/Table2[[#This Row],[MDS Census]]</f>
        <v>0.27327811682650394</v>
      </c>
      <c r="W431" s="3">
        <v>4.2222222222222223</v>
      </c>
      <c r="X431" s="3">
        <v>11.580555555555556</v>
      </c>
      <c r="Y431" s="3">
        <v>0</v>
      </c>
      <c r="Z431" s="3">
        <f>SUM(Table2[[#This Row],[Physical Therapist (PT) Hours]:[PT Aide Hours]])/Table2[[#This Row],[MDS Census]]</f>
        <v>0.24799476896251088</v>
      </c>
      <c r="AA431" s="3">
        <v>0</v>
      </c>
      <c r="AB431" s="3">
        <v>0</v>
      </c>
      <c r="AC431" s="3">
        <v>0</v>
      </c>
      <c r="AD431" s="3">
        <v>0</v>
      </c>
      <c r="AE431" s="3">
        <v>0</v>
      </c>
      <c r="AF431" s="3">
        <v>0</v>
      </c>
      <c r="AG431" s="3">
        <v>0</v>
      </c>
      <c r="AH431" s="1" t="s">
        <v>429</v>
      </c>
      <c r="AI431" s="17">
        <v>3</v>
      </c>
      <c r="AJ431" s="1"/>
    </row>
    <row r="432" spans="1:36" x14ac:dyDescent="0.2">
      <c r="A432" s="1" t="s">
        <v>681</v>
      </c>
      <c r="B432" s="1" t="s">
        <v>1120</v>
      </c>
      <c r="C432" s="1" t="s">
        <v>1443</v>
      </c>
      <c r="D432" s="1" t="s">
        <v>1727</v>
      </c>
      <c r="E432" s="3">
        <v>114.6</v>
      </c>
      <c r="F432" s="3">
        <v>5.5666666666666664</v>
      </c>
      <c r="G432" s="3">
        <v>0</v>
      </c>
      <c r="H432" s="3">
        <v>0</v>
      </c>
      <c r="I432" s="3">
        <v>0</v>
      </c>
      <c r="J432" s="3">
        <v>0</v>
      </c>
      <c r="K432" s="3">
        <v>0</v>
      </c>
      <c r="L432" s="3">
        <v>3.3982222222222225</v>
      </c>
      <c r="M432" s="3">
        <v>5.5666666666666664</v>
      </c>
      <c r="N432" s="3">
        <v>0</v>
      </c>
      <c r="O432" s="3">
        <f>SUM(Table2[[#This Row],[Qualified Social Work Staff Hours]:[Other Social Work Staff Hours]])/Table2[[#This Row],[MDS Census]]</f>
        <v>4.857475276323444E-2</v>
      </c>
      <c r="P432" s="3">
        <v>0</v>
      </c>
      <c r="Q432" s="3">
        <v>12.266666666666667</v>
      </c>
      <c r="R432" s="3">
        <f>SUM(Table2[[#This Row],[Qualified Activities Professional Hours]:[Other Activities Professional Hours]])/Table2[[#This Row],[MDS Census]]</f>
        <v>0.10703897614892381</v>
      </c>
      <c r="S432" s="3">
        <v>3.5213333333333336</v>
      </c>
      <c r="T432" s="3">
        <v>3.4627777777777777</v>
      </c>
      <c r="U432" s="3">
        <v>0</v>
      </c>
      <c r="V432" s="3">
        <f>SUM(Table2[[#This Row],[Occupational Therapist Hours]:[OT Aide Hours]])/Table2[[#This Row],[MDS Census]]</f>
        <v>6.0943377932906738E-2</v>
      </c>
      <c r="W432" s="3">
        <v>5.51</v>
      </c>
      <c r="X432" s="3">
        <v>3.0707777777777792</v>
      </c>
      <c r="Y432" s="3">
        <v>3.4804444444444438</v>
      </c>
      <c r="Z432" s="3">
        <f>SUM(Table2[[#This Row],[Physical Therapist (PT) Hours]:[PT Aide Hours]])/Table2[[#This Row],[MDS Census]]</f>
        <v>0.10524626720961801</v>
      </c>
      <c r="AA432" s="3">
        <v>0</v>
      </c>
      <c r="AB432" s="3">
        <v>5.3</v>
      </c>
      <c r="AC432" s="3">
        <v>0</v>
      </c>
      <c r="AD432" s="3">
        <v>49.783333333333331</v>
      </c>
      <c r="AE432" s="3">
        <v>0</v>
      </c>
      <c r="AF432" s="3">
        <v>0</v>
      </c>
      <c r="AG432" s="3">
        <v>0</v>
      </c>
      <c r="AH432" s="1" t="s">
        <v>430</v>
      </c>
      <c r="AI432" s="17">
        <v>3</v>
      </c>
      <c r="AJ432" s="1"/>
    </row>
    <row r="433" spans="1:36" x14ac:dyDescent="0.2">
      <c r="A433" s="1" t="s">
        <v>681</v>
      </c>
      <c r="B433" s="1" t="s">
        <v>1121</v>
      </c>
      <c r="C433" s="1" t="s">
        <v>1411</v>
      </c>
      <c r="D433" s="1" t="s">
        <v>1734</v>
      </c>
      <c r="E433" s="3">
        <v>73.044444444444451</v>
      </c>
      <c r="F433" s="3">
        <v>5.9555555555555557</v>
      </c>
      <c r="G433" s="3">
        <v>0.45555555555555555</v>
      </c>
      <c r="H433" s="3">
        <v>0.86944444444444446</v>
      </c>
      <c r="I433" s="3">
        <v>6.0444444444444443</v>
      </c>
      <c r="J433" s="3">
        <v>0</v>
      </c>
      <c r="K433" s="3">
        <v>0</v>
      </c>
      <c r="L433" s="3">
        <v>4.5190000000000001</v>
      </c>
      <c r="M433" s="3">
        <v>4.7444444444444445</v>
      </c>
      <c r="N433" s="3">
        <v>0</v>
      </c>
      <c r="O433" s="3">
        <f>SUM(Table2[[#This Row],[Qualified Social Work Staff Hours]:[Other Social Work Staff Hours]])/Table2[[#This Row],[MDS Census]]</f>
        <v>6.4952844539093391E-2</v>
      </c>
      <c r="P433" s="3">
        <v>4.6222222222222218</v>
      </c>
      <c r="Q433" s="3">
        <v>17.416666666666668</v>
      </c>
      <c r="R433" s="3">
        <f>SUM(Table2[[#This Row],[Qualified Activities Professional Hours]:[Other Activities Professional Hours]])/Table2[[#This Row],[MDS Census]]</f>
        <v>0.30171889260724066</v>
      </c>
      <c r="S433" s="3">
        <v>5.1021111111111104</v>
      </c>
      <c r="T433" s="3">
        <v>9.8946666666666676</v>
      </c>
      <c r="U433" s="3">
        <v>0</v>
      </c>
      <c r="V433" s="3">
        <f>SUM(Table2[[#This Row],[Occupational Therapist Hours]:[OT Aide Hours]])/Table2[[#This Row],[MDS Census]]</f>
        <v>0.20531031335564343</v>
      </c>
      <c r="W433" s="3">
        <v>3.5987777777777765</v>
      </c>
      <c r="X433" s="3">
        <v>10.523333333333333</v>
      </c>
      <c r="Y433" s="3">
        <v>0</v>
      </c>
      <c r="Z433" s="3">
        <f>SUM(Table2[[#This Row],[Physical Therapist (PT) Hours]:[PT Aide Hours]])/Table2[[#This Row],[MDS Census]]</f>
        <v>0.19333586857316698</v>
      </c>
      <c r="AA433" s="3">
        <v>0</v>
      </c>
      <c r="AB433" s="3">
        <v>0</v>
      </c>
      <c r="AC433" s="3">
        <v>0</v>
      </c>
      <c r="AD433" s="3">
        <v>0</v>
      </c>
      <c r="AE433" s="3">
        <v>0</v>
      </c>
      <c r="AF433" s="3">
        <v>0</v>
      </c>
      <c r="AG433" s="3">
        <v>0</v>
      </c>
      <c r="AH433" s="1" t="s">
        <v>431</v>
      </c>
      <c r="AI433" s="17">
        <v>3</v>
      </c>
      <c r="AJ433" s="1"/>
    </row>
    <row r="434" spans="1:36" x14ac:dyDescent="0.2">
      <c r="A434" s="1" t="s">
        <v>681</v>
      </c>
      <c r="B434" s="1" t="s">
        <v>1122</v>
      </c>
      <c r="C434" s="1" t="s">
        <v>1635</v>
      </c>
      <c r="D434" s="1" t="s">
        <v>1753</v>
      </c>
      <c r="E434" s="3">
        <v>67.733333333333334</v>
      </c>
      <c r="F434" s="3">
        <v>5.5111111111111111</v>
      </c>
      <c r="G434" s="3">
        <v>0</v>
      </c>
      <c r="H434" s="3">
        <v>0.05</v>
      </c>
      <c r="I434" s="3">
        <v>1.4805555555555556</v>
      </c>
      <c r="J434" s="3">
        <v>0</v>
      </c>
      <c r="K434" s="3">
        <v>0</v>
      </c>
      <c r="L434" s="3">
        <v>3.137666666666667</v>
      </c>
      <c r="M434" s="3">
        <v>5.333333333333333</v>
      </c>
      <c r="N434" s="3">
        <v>0</v>
      </c>
      <c r="O434" s="3">
        <f>SUM(Table2[[#This Row],[Qualified Social Work Staff Hours]:[Other Social Work Staff Hours]])/Table2[[#This Row],[MDS Census]]</f>
        <v>7.874015748031496E-2</v>
      </c>
      <c r="P434" s="3">
        <v>4.3916666666666666</v>
      </c>
      <c r="Q434" s="3">
        <v>12.680555555555555</v>
      </c>
      <c r="R434" s="3">
        <f>SUM(Table2[[#This Row],[Qualified Activities Professional Hours]:[Other Activities Professional Hours]])/Table2[[#This Row],[MDS Census]]</f>
        <v>0.25205052493438324</v>
      </c>
      <c r="S434" s="3">
        <v>0.80366666666666664</v>
      </c>
      <c r="T434" s="3">
        <v>5.5391111111111107</v>
      </c>
      <c r="U434" s="3">
        <v>0</v>
      </c>
      <c r="V434" s="3">
        <f>SUM(Table2[[#This Row],[Occupational Therapist Hours]:[OT Aide Hours]])/Table2[[#This Row],[MDS Census]]</f>
        <v>9.3643372703412067E-2</v>
      </c>
      <c r="W434" s="3">
        <v>0.75555555555555554</v>
      </c>
      <c r="X434" s="3">
        <v>2.8315555555555547</v>
      </c>
      <c r="Y434" s="3">
        <v>0</v>
      </c>
      <c r="Z434" s="3">
        <f>SUM(Table2[[#This Row],[Physical Therapist (PT) Hours]:[PT Aide Hours]])/Table2[[#This Row],[MDS Census]]</f>
        <v>5.2959317585301827E-2</v>
      </c>
      <c r="AA434" s="3">
        <v>0</v>
      </c>
      <c r="AB434" s="3">
        <v>0</v>
      </c>
      <c r="AC434" s="3">
        <v>0</v>
      </c>
      <c r="AD434" s="3">
        <v>0</v>
      </c>
      <c r="AE434" s="3">
        <v>0</v>
      </c>
      <c r="AF434" s="3">
        <v>0</v>
      </c>
      <c r="AG434" s="3">
        <v>0</v>
      </c>
      <c r="AH434" s="1" t="s">
        <v>432</v>
      </c>
      <c r="AI434" s="17">
        <v>3</v>
      </c>
      <c r="AJ434" s="1"/>
    </row>
    <row r="435" spans="1:36" x14ac:dyDescent="0.2">
      <c r="A435" s="1" t="s">
        <v>681</v>
      </c>
      <c r="B435" s="1" t="s">
        <v>1123</v>
      </c>
      <c r="C435" s="1" t="s">
        <v>1416</v>
      </c>
      <c r="D435" s="1" t="s">
        <v>1718</v>
      </c>
      <c r="E435" s="3">
        <v>138.69999999999999</v>
      </c>
      <c r="F435" s="3">
        <v>5.333333333333333</v>
      </c>
      <c r="G435" s="3">
        <v>3.1222222222222222</v>
      </c>
      <c r="H435" s="3">
        <v>0.75555555555555554</v>
      </c>
      <c r="I435" s="3">
        <v>4.8444444444444441</v>
      </c>
      <c r="J435" s="3">
        <v>0</v>
      </c>
      <c r="K435" s="3">
        <v>0.33888888888888891</v>
      </c>
      <c r="L435" s="3">
        <v>4.8</v>
      </c>
      <c r="M435" s="3">
        <v>10.858333333333333</v>
      </c>
      <c r="N435" s="3">
        <v>5.083333333333333</v>
      </c>
      <c r="O435" s="3">
        <f>SUM(Table2[[#This Row],[Qualified Social Work Staff Hours]:[Other Social Work Staff Hours]])/Table2[[#This Row],[MDS Census]]</f>
        <v>0.11493631338620525</v>
      </c>
      <c r="P435" s="3">
        <v>5.2444444444444445</v>
      </c>
      <c r="Q435" s="3">
        <v>27.991666666666667</v>
      </c>
      <c r="R435" s="3">
        <f>SUM(Table2[[#This Row],[Qualified Activities Professional Hours]:[Other Activities Professional Hours]])/Table2[[#This Row],[MDS Census]]</f>
        <v>0.23962589121204844</v>
      </c>
      <c r="S435" s="3">
        <v>9.5722222222222229</v>
      </c>
      <c r="T435" s="3">
        <v>12.047222222222222</v>
      </c>
      <c r="U435" s="3">
        <v>0</v>
      </c>
      <c r="V435" s="3">
        <f>SUM(Table2[[#This Row],[Occupational Therapist Hours]:[OT Aide Hours]])/Table2[[#This Row],[MDS Census]]</f>
        <v>0.15587198590082516</v>
      </c>
      <c r="W435" s="3">
        <v>8.3305555555555557</v>
      </c>
      <c r="X435" s="3">
        <v>11.147222222222222</v>
      </c>
      <c r="Y435" s="3">
        <v>0</v>
      </c>
      <c r="Z435" s="3">
        <f>SUM(Table2[[#This Row],[Physical Therapist (PT) Hours]:[PT Aide Hours]])/Table2[[#This Row],[MDS Census]]</f>
        <v>0.14043098614115199</v>
      </c>
      <c r="AA435" s="3">
        <v>0</v>
      </c>
      <c r="AB435" s="3">
        <v>0</v>
      </c>
      <c r="AC435" s="3">
        <v>0</v>
      </c>
      <c r="AD435" s="3">
        <v>0</v>
      </c>
      <c r="AE435" s="3">
        <v>0</v>
      </c>
      <c r="AF435" s="3">
        <v>0</v>
      </c>
      <c r="AG435" s="3">
        <v>0</v>
      </c>
      <c r="AH435" s="1" t="s">
        <v>433</v>
      </c>
      <c r="AI435" s="17">
        <v>3</v>
      </c>
      <c r="AJ435" s="1"/>
    </row>
    <row r="436" spans="1:36" x14ac:dyDescent="0.2">
      <c r="A436" s="1" t="s">
        <v>681</v>
      </c>
      <c r="B436" s="1" t="s">
        <v>1124</v>
      </c>
      <c r="C436" s="1" t="s">
        <v>1395</v>
      </c>
      <c r="D436" s="1" t="s">
        <v>1730</v>
      </c>
      <c r="E436" s="3">
        <v>22.1</v>
      </c>
      <c r="F436" s="3">
        <v>5.6</v>
      </c>
      <c r="G436" s="3">
        <v>0.45</v>
      </c>
      <c r="H436" s="3">
        <v>0.1</v>
      </c>
      <c r="I436" s="3">
        <v>0</v>
      </c>
      <c r="J436" s="3">
        <v>0</v>
      </c>
      <c r="K436" s="3">
        <v>0</v>
      </c>
      <c r="L436" s="3">
        <v>0.86388888888888893</v>
      </c>
      <c r="M436" s="3">
        <v>2.4694444444444446</v>
      </c>
      <c r="N436" s="3">
        <v>0</v>
      </c>
      <c r="O436" s="3">
        <f>SUM(Table2[[#This Row],[Qualified Social Work Staff Hours]:[Other Social Work Staff Hours]])/Table2[[#This Row],[MDS Census]]</f>
        <v>0.11173956762192055</v>
      </c>
      <c r="P436" s="3">
        <v>0</v>
      </c>
      <c r="Q436" s="3">
        <v>5.1388888888888893</v>
      </c>
      <c r="R436" s="3">
        <f>SUM(Table2[[#This Row],[Qualified Activities Professional Hours]:[Other Activities Professional Hours]])/Table2[[#This Row],[MDS Census]]</f>
        <v>0.23252890899949724</v>
      </c>
      <c r="S436" s="3">
        <v>0</v>
      </c>
      <c r="T436" s="3">
        <v>1.7638888888888888</v>
      </c>
      <c r="U436" s="3">
        <v>0</v>
      </c>
      <c r="V436" s="3">
        <f>SUM(Table2[[#This Row],[Occupational Therapist Hours]:[OT Aide Hours]])/Table2[[#This Row],[MDS Census]]</f>
        <v>7.9813976872800396E-2</v>
      </c>
      <c r="W436" s="3">
        <v>0.66666666666666663</v>
      </c>
      <c r="X436" s="3">
        <v>4.1361111111111111</v>
      </c>
      <c r="Y436" s="3">
        <v>0</v>
      </c>
      <c r="Z436" s="3">
        <f>SUM(Table2[[#This Row],[Physical Therapist (PT) Hours]:[PT Aide Hours]])/Table2[[#This Row],[MDS Census]]</f>
        <v>0.2173202614379085</v>
      </c>
      <c r="AA436" s="3">
        <v>0</v>
      </c>
      <c r="AB436" s="3">
        <v>0</v>
      </c>
      <c r="AC436" s="3">
        <v>0</v>
      </c>
      <c r="AD436" s="3">
        <v>0</v>
      </c>
      <c r="AE436" s="3">
        <v>0</v>
      </c>
      <c r="AF436" s="3">
        <v>0</v>
      </c>
      <c r="AG436" s="3">
        <v>0</v>
      </c>
      <c r="AH436" s="1" t="s">
        <v>434</v>
      </c>
      <c r="AI436" s="17">
        <v>3</v>
      </c>
      <c r="AJ436" s="1"/>
    </row>
    <row r="437" spans="1:36" x14ac:dyDescent="0.2">
      <c r="A437" s="1" t="s">
        <v>681</v>
      </c>
      <c r="B437" s="1" t="s">
        <v>1125</v>
      </c>
      <c r="C437" s="1" t="s">
        <v>1631</v>
      </c>
      <c r="D437" s="1" t="s">
        <v>1721</v>
      </c>
      <c r="E437" s="3">
        <v>103.3</v>
      </c>
      <c r="F437" s="3">
        <v>5.6</v>
      </c>
      <c r="G437" s="3">
        <v>0.30555555555555558</v>
      </c>
      <c r="H437" s="3">
        <v>6.222222222222222E-2</v>
      </c>
      <c r="I437" s="3">
        <v>5.1424444444444433</v>
      </c>
      <c r="J437" s="3">
        <v>0</v>
      </c>
      <c r="K437" s="3">
        <v>0</v>
      </c>
      <c r="L437" s="3">
        <v>2.3134444444444444</v>
      </c>
      <c r="M437" s="3">
        <v>5.5111111111111111</v>
      </c>
      <c r="N437" s="3">
        <v>5.2678888888888888</v>
      </c>
      <c r="O437" s="3">
        <f>SUM(Table2[[#This Row],[Qualified Social Work Staff Hours]:[Other Social Work Staff Hours]])/Table2[[#This Row],[MDS Census]]</f>
        <v>0.10434656340755083</v>
      </c>
      <c r="P437" s="3">
        <v>0</v>
      </c>
      <c r="Q437" s="3">
        <v>18.923222222222215</v>
      </c>
      <c r="R437" s="3">
        <f>SUM(Table2[[#This Row],[Qualified Activities Professional Hours]:[Other Activities Professional Hours]])/Table2[[#This Row],[MDS Census]]</f>
        <v>0.18318704958588786</v>
      </c>
      <c r="S437" s="3">
        <v>8.7644444444444449</v>
      </c>
      <c r="T437" s="3">
        <v>0</v>
      </c>
      <c r="U437" s="3">
        <v>0</v>
      </c>
      <c r="V437" s="3">
        <f>SUM(Table2[[#This Row],[Occupational Therapist Hours]:[OT Aide Hours]])/Table2[[#This Row],[MDS Census]]</f>
        <v>8.4844573518339253E-2</v>
      </c>
      <c r="W437" s="3">
        <v>5.8575555555555541</v>
      </c>
      <c r="X437" s="3">
        <v>0</v>
      </c>
      <c r="Y437" s="3">
        <v>4.376666666666666</v>
      </c>
      <c r="Z437" s="3">
        <f>SUM(Table2[[#This Row],[Physical Therapist (PT) Hours]:[PT Aide Hours]])/Table2[[#This Row],[MDS Census]]</f>
        <v>9.9072819188985681E-2</v>
      </c>
      <c r="AA437" s="3">
        <v>0</v>
      </c>
      <c r="AB437" s="3">
        <v>0</v>
      </c>
      <c r="AC437" s="3">
        <v>0</v>
      </c>
      <c r="AD437" s="3">
        <v>0</v>
      </c>
      <c r="AE437" s="3">
        <v>0</v>
      </c>
      <c r="AF437" s="3">
        <v>0</v>
      </c>
      <c r="AG437" s="3">
        <v>0</v>
      </c>
      <c r="AH437" s="1" t="s">
        <v>435</v>
      </c>
      <c r="AI437" s="17">
        <v>3</v>
      </c>
      <c r="AJ437" s="1"/>
    </row>
    <row r="438" spans="1:36" x14ac:dyDescent="0.2">
      <c r="A438" s="1" t="s">
        <v>681</v>
      </c>
      <c r="B438" s="1" t="s">
        <v>1126</v>
      </c>
      <c r="C438" s="1" t="s">
        <v>1467</v>
      </c>
      <c r="D438" s="1" t="s">
        <v>1721</v>
      </c>
      <c r="E438" s="3">
        <v>103.47777777777777</v>
      </c>
      <c r="F438" s="3">
        <v>5.1555555555555559</v>
      </c>
      <c r="G438" s="3">
        <v>0.5</v>
      </c>
      <c r="H438" s="3">
        <v>1.0888888888888888</v>
      </c>
      <c r="I438" s="3">
        <v>0</v>
      </c>
      <c r="J438" s="3">
        <v>0</v>
      </c>
      <c r="K438" s="3">
        <v>2.7444444444444445</v>
      </c>
      <c r="L438" s="3">
        <v>5.2677777777777779</v>
      </c>
      <c r="M438" s="3">
        <v>11.044444444444444</v>
      </c>
      <c r="N438" s="3">
        <v>0</v>
      </c>
      <c r="O438" s="3">
        <f>SUM(Table2[[#This Row],[Qualified Social Work Staff Hours]:[Other Social Work Staff Hours]])/Table2[[#This Row],[MDS Census]]</f>
        <v>0.10673252442821862</v>
      </c>
      <c r="P438" s="3">
        <v>4.666666666666667</v>
      </c>
      <c r="Q438" s="3">
        <v>13.511111111111113</v>
      </c>
      <c r="R438" s="3">
        <f>SUM(Table2[[#This Row],[Qualified Activities Professional Hours]:[Other Activities Professional Hours]])/Table2[[#This Row],[MDS Census]]</f>
        <v>0.17566842048749065</v>
      </c>
      <c r="S438" s="3">
        <v>9.1800000000000015</v>
      </c>
      <c r="T438" s="3">
        <v>15.448888888888895</v>
      </c>
      <c r="U438" s="3">
        <v>0</v>
      </c>
      <c r="V438" s="3">
        <f>SUM(Table2[[#This Row],[Occupational Therapist Hours]:[OT Aide Hours]])/Table2[[#This Row],[MDS Census]]</f>
        <v>0.2380113819392248</v>
      </c>
      <c r="W438" s="3">
        <v>16.522222222222219</v>
      </c>
      <c r="X438" s="3">
        <v>11.953333333333333</v>
      </c>
      <c r="Y438" s="3">
        <v>4.4188888888888904</v>
      </c>
      <c r="Z438" s="3">
        <f>SUM(Table2[[#This Row],[Physical Therapist (PT) Hours]:[PT Aide Hours]])/Table2[[#This Row],[MDS Census]]</f>
        <v>0.31788897240416625</v>
      </c>
      <c r="AA438" s="3">
        <v>0</v>
      </c>
      <c r="AB438" s="3">
        <v>0</v>
      </c>
      <c r="AC438" s="3">
        <v>0</v>
      </c>
      <c r="AD438" s="3">
        <v>0</v>
      </c>
      <c r="AE438" s="3">
        <v>0</v>
      </c>
      <c r="AF438" s="3">
        <v>0</v>
      </c>
      <c r="AG438" s="3">
        <v>0</v>
      </c>
      <c r="AH438" s="1" t="s">
        <v>436</v>
      </c>
      <c r="AI438" s="17">
        <v>3</v>
      </c>
      <c r="AJ438" s="1"/>
    </row>
    <row r="439" spans="1:36" x14ac:dyDescent="0.2">
      <c r="A439" s="1" t="s">
        <v>681</v>
      </c>
      <c r="B439" s="1" t="s">
        <v>1127</v>
      </c>
      <c r="C439" s="1" t="s">
        <v>1507</v>
      </c>
      <c r="D439" s="1" t="s">
        <v>1702</v>
      </c>
      <c r="E439" s="3">
        <v>79.711111111111109</v>
      </c>
      <c r="F439" s="3">
        <v>4.5333333333333332</v>
      </c>
      <c r="G439" s="3">
        <v>0.51911111111111052</v>
      </c>
      <c r="H439" s="3">
        <v>0.38744444444444448</v>
      </c>
      <c r="I439" s="3">
        <v>3.3972222222222221</v>
      </c>
      <c r="J439" s="3">
        <v>0</v>
      </c>
      <c r="K439" s="3">
        <v>0</v>
      </c>
      <c r="L439" s="3">
        <v>4.0072222222222216</v>
      </c>
      <c r="M439" s="3">
        <v>5.5692222222222227</v>
      </c>
      <c r="N439" s="3">
        <v>0</v>
      </c>
      <c r="O439" s="3">
        <f>SUM(Table2[[#This Row],[Qualified Social Work Staff Hours]:[Other Social Work Staff Hours]])/Table2[[#This Row],[MDS Census]]</f>
        <v>6.9867577362698649E-2</v>
      </c>
      <c r="P439" s="3">
        <v>0</v>
      </c>
      <c r="Q439" s="3">
        <v>6.5992222222222221</v>
      </c>
      <c r="R439" s="3">
        <f>SUM(Table2[[#This Row],[Qualified Activities Professional Hours]:[Other Activities Professional Hours]])/Table2[[#This Row],[MDS Census]]</f>
        <v>8.2789238918316146E-2</v>
      </c>
      <c r="S439" s="3">
        <v>5.716222222222223</v>
      </c>
      <c r="T439" s="3">
        <v>5.9252222222222217</v>
      </c>
      <c r="U439" s="3">
        <v>0</v>
      </c>
      <c r="V439" s="3">
        <f>SUM(Table2[[#This Row],[Occupational Therapist Hours]:[OT Aide Hours]])/Table2[[#This Row],[MDS Census]]</f>
        <v>0.14604544187343185</v>
      </c>
      <c r="W439" s="3">
        <v>4.950222222222223</v>
      </c>
      <c r="X439" s="3">
        <v>4.7154444444444445</v>
      </c>
      <c r="Y439" s="3">
        <v>0</v>
      </c>
      <c r="Z439" s="3">
        <f>SUM(Table2[[#This Row],[Physical Therapist (PT) Hours]:[PT Aide Hours]])/Table2[[#This Row],[MDS Census]]</f>
        <v>0.12125871201561193</v>
      </c>
      <c r="AA439" s="3">
        <v>0</v>
      </c>
      <c r="AB439" s="3">
        <v>4.894222222222222</v>
      </c>
      <c r="AC439" s="3">
        <v>0</v>
      </c>
      <c r="AD439" s="3">
        <v>0</v>
      </c>
      <c r="AE439" s="3">
        <v>0</v>
      </c>
      <c r="AF439" s="3">
        <v>0</v>
      </c>
      <c r="AG439" s="3">
        <v>0</v>
      </c>
      <c r="AH439" s="1" t="s">
        <v>437</v>
      </c>
      <c r="AI439" s="17">
        <v>3</v>
      </c>
      <c r="AJ439" s="1"/>
    </row>
    <row r="440" spans="1:36" x14ac:dyDescent="0.2">
      <c r="A440" s="1" t="s">
        <v>681</v>
      </c>
      <c r="B440" s="1" t="s">
        <v>1128</v>
      </c>
      <c r="C440" s="1" t="s">
        <v>1561</v>
      </c>
      <c r="D440" s="1" t="s">
        <v>1720</v>
      </c>
      <c r="E440" s="3">
        <v>74.322222222222223</v>
      </c>
      <c r="F440" s="3">
        <v>0</v>
      </c>
      <c r="G440" s="3">
        <v>0.65555555555555556</v>
      </c>
      <c r="H440" s="3">
        <v>0.5</v>
      </c>
      <c r="I440" s="3">
        <v>5.6</v>
      </c>
      <c r="J440" s="3">
        <v>0</v>
      </c>
      <c r="K440" s="3">
        <v>0</v>
      </c>
      <c r="L440" s="3">
        <v>4.657</v>
      </c>
      <c r="M440" s="3">
        <v>10.922222222222222</v>
      </c>
      <c r="N440" s="3">
        <v>0</v>
      </c>
      <c r="O440" s="3">
        <f>SUM(Table2[[#This Row],[Qualified Social Work Staff Hours]:[Other Social Work Staff Hours]])/Table2[[#This Row],[MDS Census]]</f>
        <v>0.14695769173269546</v>
      </c>
      <c r="P440" s="3">
        <v>5.4055555555555559</v>
      </c>
      <c r="Q440" s="3">
        <v>5.5666666666666664</v>
      </c>
      <c r="R440" s="3">
        <f>SUM(Table2[[#This Row],[Qualified Activities Professional Hours]:[Other Activities Professional Hours]])/Table2[[#This Row],[MDS Census]]</f>
        <v>0.14763043803259082</v>
      </c>
      <c r="S440" s="3">
        <v>9.7956666666666639</v>
      </c>
      <c r="T440" s="3">
        <v>5.3551111111111096</v>
      </c>
      <c r="U440" s="3">
        <v>0</v>
      </c>
      <c r="V440" s="3">
        <f>SUM(Table2[[#This Row],[Occupational Therapist Hours]:[OT Aide Hours]])/Table2[[#This Row],[MDS Census]]</f>
        <v>0.20385259381073398</v>
      </c>
      <c r="W440" s="3">
        <v>9.7741111111111127</v>
      </c>
      <c r="X440" s="3">
        <v>4.8241111111111117</v>
      </c>
      <c r="Y440" s="3">
        <v>0</v>
      </c>
      <c r="Z440" s="3">
        <f>SUM(Table2[[#This Row],[Physical Therapist (PT) Hours]:[PT Aide Hours]])/Table2[[#This Row],[MDS Census]]</f>
        <v>0.19641799970100168</v>
      </c>
      <c r="AA440" s="3">
        <v>0</v>
      </c>
      <c r="AB440" s="3">
        <v>0</v>
      </c>
      <c r="AC440" s="3">
        <v>0</v>
      </c>
      <c r="AD440" s="3">
        <v>0</v>
      </c>
      <c r="AE440" s="3">
        <v>0</v>
      </c>
      <c r="AF440" s="3">
        <v>0</v>
      </c>
      <c r="AG440" s="3">
        <v>0</v>
      </c>
      <c r="AH440" s="1" t="s">
        <v>438</v>
      </c>
      <c r="AI440" s="17">
        <v>3</v>
      </c>
      <c r="AJ440" s="1"/>
    </row>
    <row r="441" spans="1:36" x14ac:dyDescent="0.2">
      <c r="A441" s="1" t="s">
        <v>681</v>
      </c>
      <c r="B441" s="1" t="s">
        <v>1129</v>
      </c>
      <c r="C441" s="1" t="s">
        <v>1589</v>
      </c>
      <c r="D441" s="1" t="s">
        <v>1709</v>
      </c>
      <c r="E441" s="3">
        <v>45.677777777777777</v>
      </c>
      <c r="F441" s="3">
        <v>5.0666666666666664</v>
      </c>
      <c r="G441" s="3">
        <v>0.54166666666666663</v>
      </c>
      <c r="H441" s="3">
        <v>0.25411111111111112</v>
      </c>
      <c r="I441" s="3">
        <v>5.1555555555555559</v>
      </c>
      <c r="J441" s="3">
        <v>0</v>
      </c>
      <c r="K441" s="3">
        <v>0</v>
      </c>
      <c r="L441" s="3">
        <v>3.5918888888888891</v>
      </c>
      <c r="M441" s="3">
        <v>5.6833333333333336</v>
      </c>
      <c r="N441" s="3">
        <v>0</v>
      </c>
      <c r="O441" s="3">
        <f>SUM(Table2[[#This Row],[Qualified Social Work Staff Hours]:[Other Social Work Staff Hours]])/Table2[[#This Row],[MDS Census]]</f>
        <v>0.12442228168328874</v>
      </c>
      <c r="P441" s="3">
        <v>6.0333333333333332</v>
      </c>
      <c r="Q441" s="3">
        <v>11.133333333333333</v>
      </c>
      <c r="R441" s="3">
        <f>SUM(Table2[[#This Row],[Qualified Activities Professional Hours]:[Other Activities Professional Hours]])/Table2[[#This Row],[MDS Census]]</f>
        <v>0.37582096813427385</v>
      </c>
      <c r="S441" s="3">
        <v>12.316555555555556</v>
      </c>
      <c r="T441" s="3">
        <v>2.6127777777777776</v>
      </c>
      <c r="U441" s="3">
        <v>0</v>
      </c>
      <c r="V441" s="3">
        <f>SUM(Table2[[#This Row],[Occupational Therapist Hours]:[OT Aide Hours]])/Table2[[#This Row],[MDS Census]]</f>
        <v>0.32684018486986138</v>
      </c>
      <c r="W441" s="3">
        <v>13.866444444444442</v>
      </c>
      <c r="X441" s="3">
        <v>0</v>
      </c>
      <c r="Y441" s="3">
        <v>0</v>
      </c>
      <c r="Z441" s="3">
        <f>SUM(Table2[[#This Row],[Physical Therapist (PT) Hours]:[PT Aide Hours]])/Table2[[#This Row],[MDS Census]]</f>
        <v>0.30357090732181946</v>
      </c>
      <c r="AA441" s="3">
        <v>0</v>
      </c>
      <c r="AB441" s="3">
        <v>0</v>
      </c>
      <c r="AC441" s="3">
        <v>0</v>
      </c>
      <c r="AD441" s="3">
        <v>0</v>
      </c>
      <c r="AE441" s="3">
        <v>0</v>
      </c>
      <c r="AF441" s="3">
        <v>0</v>
      </c>
      <c r="AG441" s="3">
        <v>0</v>
      </c>
      <c r="AH441" s="1" t="s">
        <v>439</v>
      </c>
      <c r="AI441" s="17">
        <v>3</v>
      </c>
      <c r="AJ441" s="1"/>
    </row>
    <row r="442" spans="1:36" x14ac:dyDescent="0.2">
      <c r="A442" s="1" t="s">
        <v>681</v>
      </c>
      <c r="B442" s="1" t="s">
        <v>1130</v>
      </c>
      <c r="C442" s="1" t="s">
        <v>1443</v>
      </c>
      <c r="D442" s="1" t="s">
        <v>1727</v>
      </c>
      <c r="E442" s="3">
        <v>91.233333333333334</v>
      </c>
      <c r="F442" s="3">
        <v>6.177777777777778</v>
      </c>
      <c r="G442" s="3">
        <v>0.57777777777777772</v>
      </c>
      <c r="H442" s="3">
        <v>0.35</v>
      </c>
      <c r="I442" s="3">
        <v>7.25</v>
      </c>
      <c r="J442" s="3">
        <v>0</v>
      </c>
      <c r="K442" s="3">
        <v>6.666666666666667</v>
      </c>
      <c r="L442" s="3">
        <v>5.0190000000000001</v>
      </c>
      <c r="M442" s="3">
        <v>4.6544444444444437</v>
      </c>
      <c r="N442" s="3">
        <v>5.083333333333333</v>
      </c>
      <c r="O442" s="3">
        <f>SUM(Table2[[#This Row],[Qualified Social Work Staff Hours]:[Other Social Work Staff Hours]])/Table2[[#This Row],[MDS Census]]</f>
        <v>0.10673486786018753</v>
      </c>
      <c r="P442" s="3">
        <v>5.0500000000000007</v>
      </c>
      <c r="Q442" s="3">
        <v>0</v>
      </c>
      <c r="R442" s="3">
        <f>SUM(Table2[[#This Row],[Qualified Activities Professional Hours]:[Other Activities Professional Hours]])/Table2[[#This Row],[MDS Census]]</f>
        <v>5.5352575812933874E-2</v>
      </c>
      <c r="S442" s="3">
        <v>6.2622222222222215</v>
      </c>
      <c r="T442" s="3">
        <v>10.742333333333331</v>
      </c>
      <c r="U442" s="3">
        <v>0</v>
      </c>
      <c r="V442" s="3">
        <f>SUM(Table2[[#This Row],[Occupational Therapist Hours]:[OT Aide Hours]])/Table2[[#This Row],[MDS Census]]</f>
        <v>0.18638533674339297</v>
      </c>
      <c r="W442" s="3">
        <v>10.232111111111111</v>
      </c>
      <c r="X442" s="3">
        <v>11.015999999999995</v>
      </c>
      <c r="Y442" s="3">
        <v>1.6666666666666666E-2</v>
      </c>
      <c r="Z442" s="3">
        <f>SUM(Table2[[#This Row],[Physical Therapist (PT) Hours]:[PT Aide Hours]])/Table2[[#This Row],[MDS Census]]</f>
        <v>0.23308123249299714</v>
      </c>
      <c r="AA442" s="3">
        <v>0</v>
      </c>
      <c r="AB442" s="3">
        <v>29.385555555555563</v>
      </c>
      <c r="AC442" s="3">
        <v>0</v>
      </c>
      <c r="AD442" s="3">
        <v>0</v>
      </c>
      <c r="AE442" s="3">
        <v>0</v>
      </c>
      <c r="AF442" s="3">
        <v>0</v>
      </c>
      <c r="AG442" s="3">
        <v>0</v>
      </c>
      <c r="AH442" s="1" t="s">
        <v>440</v>
      </c>
      <c r="AI442" s="17">
        <v>3</v>
      </c>
      <c r="AJ442" s="1"/>
    </row>
    <row r="443" spans="1:36" x14ac:dyDescent="0.2">
      <c r="A443" s="1" t="s">
        <v>681</v>
      </c>
      <c r="B443" s="1" t="s">
        <v>1131</v>
      </c>
      <c r="C443" s="1" t="s">
        <v>1456</v>
      </c>
      <c r="D443" s="1" t="s">
        <v>1731</v>
      </c>
      <c r="E443" s="3">
        <v>140.27777777777777</v>
      </c>
      <c r="F443" s="3">
        <v>5.4222222222222225</v>
      </c>
      <c r="G443" s="3">
        <v>0.78222222222222249</v>
      </c>
      <c r="H443" s="3">
        <v>0.82388888888888878</v>
      </c>
      <c r="I443" s="3">
        <v>5.45</v>
      </c>
      <c r="J443" s="3">
        <v>0</v>
      </c>
      <c r="K443" s="3">
        <v>5.1555555555555559</v>
      </c>
      <c r="L443" s="3">
        <v>5.1526666666666658</v>
      </c>
      <c r="M443" s="3">
        <v>11.022222222222222</v>
      </c>
      <c r="N443" s="3">
        <v>0</v>
      </c>
      <c r="O443" s="3">
        <f>SUM(Table2[[#This Row],[Qualified Social Work Staff Hours]:[Other Social Work Staff Hours]])/Table2[[#This Row],[MDS Census]]</f>
        <v>7.8574257425742575E-2</v>
      </c>
      <c r="P443" s="3">
        <v>0</v>
      </c>
      <c r="Q443" s="3">
        <v>14.20333333333333</v>
      </c>
      <c r="R443" s="3">
        <f>SUM(Table2[[#This Row],[Qualified Activities Professional Hours]:[Other Activities Professional Hours]])/Table2[[#This Row],[MDS Census]]</f>
        <v>0.10125148514851483</v>
      </c>
      <c r="S443" s="3">
        <v>4.5384444444444449</v>
      </c>
      <c r="T443" s="3">
        <v>10.016666666666667</v>
      </c>
      <c r="U443" s="3">
        <v>0</v>
      </c>
      <c r="V443" s="3">
        <f>SUM(Table2[[#This Row],[Occupational Therapist Hours]:[OT Aide Hours]])/Table2[[#This Row],[MDS Census]]</f>
        <v>0.1037592079207921</v>
      </c>
      <c r="W443" s="3">
        <v>4.0264444444444445</v>
      </c>
      <c r="X443" s="3">
        <v>7.9303333333333352</v>
      </c>
      <c r="Y443" s="3">
        <v>0</v>
      </c>
      <c r="Z443" s="3">
        <f>SUM(Table2[[#This Row],[Physical Therapist (PT) Hours]:[PT Aide Hours]])/Table2[[#This Row],[MDS Census]]</f>
        <v>8.5236435643564382E-2</v>
      </c>
      <c r="AA443" s="3">
        <v>0</v>
      </c>
      <c r="AB443" s="3">
        <v>5.1543333333333319</v>
      </c>
      <c r="AC443" s="3">
        <v>0</v>
      </c>
      <c r="AD443" s="3">
        <v>0</v>
      </c>
      <c r="AE443" s="3">
        <v>0</v>
      </c>
      <c r="AF443" s="3">
        <v>2.713111111111111</v>
      </c>
      <c r="AG443" s="3">
        <v>0</v>
      </c>
      <c r="AH443" s="1" t="s">
        <v>441</v>
      </c>
      <c r="AI443" s="17">
        <v>3</v>
      </c>
      <c r="AJ443" s="1"/>
    </row>
    <row r="444" spans="1:36" x14ac:dyDescent="0.2">
      <c r="A444" s="1" t="s">
        <v>681</v>
      </c>
      <c r="B444" s="1" t="s">
        <v>1132</v>
      </c>
      <c r="C444" s="1" t="s">
        <v>1589</v>
      </c>
      <c r="D444" s="1" t="s">
        <v>1709</v>
      </c>
      <c r="E444" s="3">
        <v>12.8</v>
      </c>
      <c r="F444" s="3">
        <v>0</v>
      </c>
      <c r="G444" s="3">
        <v>0.57777777777777772</v>
      </c>
      <c r="H444" s="3">
        <v>0</v>
      </c>
      <c r="I444" s="3">
        <v>1.8972222222222221</v>
      </c>
      <c r="J444" s="3">
        <v>0</v>
      </c>
      <c r="K444" s="3">
        <v>0</v>
      </c>
      <c r="L444" s="3">
        <v>0</v>
      </c>
      <c r="M444" s="3">
        <v>0</v>
      </c>
      <c r="N444" s="3">
        <v>0</v>
      </c>
      <c r="O444" s="3">
        <f>SUM(Table2[[#This Row],[Qualified Social Work Staff Hours]:[Other Social Work Staff Hours]])/Table2[[#This Row],[MDS Census]]</f>
        <v>0</v>
      </c>
      <c r="P444" s="3">
        <v>0</v>
      </c>
      <c r="Q444" s="3">
        <v>0</v>
      </c>
      <c r="R444" s="3">
        <f>SUM(Table2[[#This Row],[Qualified Activities Professional Hours]:[Other Activities Professional Hours]])/Table2[[#This Row],[MDS Census]]</f>
        <v>0</v>
      </c>
      <c r="S444" s="3">
        <v>5.0916666666666668</v>
      </c>
      <c r="T444" s="3">
        <v>0</v>
      </c>
      <c r="U444" s="3">
        <v>3.3638888888888889</v>
      </c>
      <c r="V444" s="3">
        <f>SUM(Table2[[#This Row],[Occupational Therapist Hours]:[OT Aide Hours]])/Table2[[#This Row],[MDS Census]]</f>
        <v>0.66059027777777779</v>
      </c>
      <c r="W444" s="3">
        <v>4.4666666666666668</v>
      </c>
      <c r="X444" s="3">
        <v>4.8305555555555557</v>
      </c>
      <c r="Y444" s="3">
        <v>5.2833333333333332</v>
      </c>
      <c r="Z444" s="3">
        <f>SUM(Table2[[#This Row],[Physical Therapist (PT) Hours]:[PT Aide Hours]])/Table2[[#This Row],[MDS Census]]</f>
        <v>1.1391059027777777</v>
      </c>
      <c r="AA444" s="3">
        <v>0</v>
      </c>
      <c r="AB444" s="3">
        <v>0</v>
      </c>
      <c r="AC444" s="3">
        <v>0</v>
      </c>
      <c r="AD444" s="3">
        <v>0</v>
      </c>
      <c r="AE444" s="3">
        <v>0</v>
      </c>
      <c r="AF444" s="3">
        <v>0</v>
      </c>
      <c r="AG444" s="3">
        <v>0</v>
      </c>
      <c r="AH444" s="1" t="s">
        <v>442</v>
      </c>
      <c r="AI444" s="17">
        <v>3</v>
      </c>
      <c r="AJ444" s="1"/>
    </row>
    <row r="445" spans="1:36" x14ac:dyDescent="0.2">
      <c r="A445" s="1" t="s">
        <v>681</v>
      </c>
      <c r="B445" s="1" t="s">
        <v>1133</v>
      </c>
      <c r="C445" s="1" t="s">
        <v>1467</v>
      </c>
      <c r="D445" s="1" t="s">
        <v>1721</v>
      </c>
      <c r="E445" s="3">
        <v>72.25555555555556</v>
      </c>
      <c r="F445" s="3">
        <v>46.969444444444441</v>
      </c>
      <c r="G445" s="3">
        <v>0</v>
      </c>
      <c r="H445" s="3">
        <v>0.1111111111111111</v>
      </c>
      <c r="I445" s="3">
        <v>5.4222222222222225</v>
      </c>
      <c r="J445" s="3">
        <v>0</v>
      </c>
      <c r="K445" s="3">
        <v>0</v>
      </c>
      <c r="L445" s="3">
        <v>9.3084444444444436</v>
      </c>
      <c r="M445" s="3">
        <v>5.6888888888888891</v>
      </c>
      <c r="N445" s="3">
        <v>0</v>
      </c>
      <c r="O445" s="3">
        <f>SUM(Table2[[#This Row],[Qualified Social Work Staff Hours]:[Other Social Work Staff Hours]])/Table2[[#This Row],[MDS Census]]</f>
        <v>7.8732892511148705E-2</v>
      </c>
      <c r="P445" s="3">
        <v>0</v>
      </c>
      <c r="Q445" s="3">
        <v>7.7583333333333337</v>
      </c>
      <c r="R445" s="3">
        <f>SUM(Table2[[#This Row],[Qualified Activities Professional Hours]:[Other Activities Professional Hours]])/Table2[[#This Row],[MDS Census]]</f>
        <v>0.1073735199138859</v>
      </c>
      <c r="S445" s="3">
        <v>6.6052222222222223</v>
      </c>
      <c r="T445" s="3">
        <v>9.1714444444444432</v>
      </c>
      <c r="U445" s="3">
        <v>0</v>
      </c>
      <c r="V445" s="3">
        <f>SUM(Table2[[#This Row],[Occupational Therapist Hours]:[OT Aide Hours]])/Table2[[#This Row],[MDS Census]]</f>
        <v>0.21834537905582035</v>
      </c>
      <c r="W445" s="3">
        <v>4.7233333333333327</v>
      </c>
      <c r="X445" s="3">
        <v>6.1704444444444437</v>
      </c>
      <c r="Y445" s="3">
        <v>0</v>
      </c>
      <c r="Z445" s="3">
        <f>SUM(Table2[[#This Row],[Physical Therapist (PT) Hours]:[PT Aide Hours]])/Table2[[#This Row],[MDS Census]]</f>
        <v>0.1507673381516223</v>
      </c>
      <c r="AA445" s="3">
        <v>0</v>
      </c>
      <c r="AB445" s="3">
        <v>0</v>
      </c>
      <c r="AC445" s="3">
        <v>0</v>
      </c>
      <c r="AD445" s="3">
        <v>0</v>
      </c>
      <c r="AE445" s="3">
        <v>0</v>
      </c>
      <c r="AF445" s="3">
        <v>0.2722222222222222</v>
      </c>
      <c r="AG445" s="3">
        <v>0</v>
      </c>
      <c r="AH445" s="1" t="s">
        <v>443</v>
      </c>
      <c r="AI445" s="17">
        <v>3</v>
      </c>
      <c r="AJ445" s="1"/>
    </row>
    <row r="446" spans="1:36" x14ac:dyDescent="0.2">
      <c r="A446" s="1" t="s">
        <v>681</v>
      </c>
      <c r="B446" s="1" t="s">
        <v>1134</v>
      </c>
      <c r="C446" s="1" t="s">
        <v>1467</v>
      </c>
      <c r="D446" s="1" t="s">
        <v>1721</v>
      </c>
      <c r="E446" s="3">
        <v>144.15555555555557</v>
      </c>
      <c r="F446" s="3">
        <v>5.1555555555555559</v>
      </c>
      <c r="G446" s="3">
        <v>0.56666666666666665</v>
      </c>
      <c r="H446" s="3">
        <v>6.222222222222222E-2</v>
      </c>
      <c r="I446" s="3">
        <v>2.8908888888888891</v>
      </c>
      <c r="J446" s="3">
        <v>0</v>
      </c>
      <c r="K446" s="3">
        <v>0</v>
      </c>
      <c r="L446" s="3">
        <v>4.8834444444444438</v>
      </c>
      <c r="M446" s="3">
        <v>0.92622222222222217</v>
      </c>
      <c r="N446" s="3">
        <v>7.272555555555555</v>
      </c>
      <c r="O446" s="3">
        <f>SUM(Table2[[#This Row],[Qualified Social Work Staff Hours]:[Other Social Work Staff Hours]])/Table2[[#This Row],[MDS Census]]</f>
        <v>5.6874518267303838E-2</v>
      </c>
      <c r="P446" s="3">
        <v>5.0402222222222237</v>
      </c>
      <c r="Q446" s="3">
        <v>10.242777777777778</v>
      </c>
      <c r="R446" s="3">
        <f>SUM(Table2[[#This Row],[Qualified Activities Professional Hours]:[Other Activities Professional Hours]])/Table2[[#This Row],[MDS Census]]</f>
        <v>0.1060174194542932</v>
      </c>
      <c r="S446" s="3">
        <v>10.133888888888887</v>
      </c>
      <c r="T446" s="3">
        <v>8.6412222222222219</v>
      </c>
      <c r="U446" s="3">
        <v>0</v>
      </c>
      <c r="V446" s="3">
        <f>SUM(Table2[[#This Row],[Occupational Therapist Hours]:[OT Aide Hours]])/Table2[[#This Row],[MDS Census]]</f>
        <v>0.13024202250655154</v>
      </c>
      <c r="W446" s="3">
        <v>16.288888888888888</v>
      </c>
      <c r="X446" s="3">
        <v>11.313333333333334</v>
      </c>
      <c r="Y446" s="3">
        <v>0</v>
      </c>
      <c r="Z446" s="3">
        <f>SUM(Table2[[#This Row],[Physical Therapist (PT) Hours]:[PT Aide Hours]])/Table2[[#This Row],[MDS Census]]</f>
        <v>0.19147525820872513</v>
      </c>
      <c r="AA446" s="3">
        <v>0</v>
      </c>
      <c r="AB446" s="3">
        <v>0</v>
      </c>
      <c r="AC446" s="3">
        <v>0</v>
      </c>
      <c r="AD446" s="3">
        <v>0</v>
      </c>
      <c r="AE446" s="3">
        <v>0</v>
      </c>
      <c r="AF446" s="3">
        <v>4.2181111111111127</v>
      </c>
      <c r="AG446" s="3">
        <v>0</v>
      </c>
      <c r="AH446" s="1" t="s">
        <v>444</v>
      </c>
      <c r="AI446" s="17">
        <v>3</v>
      </c>
      <c r="AJ446" s="1"/>
    </row>
    <row r="447" spans="1:36" x14ac:dyDescent="0.2">
      <c r="A447" s="1" t="s">
        <v>681</v>
      </c>
      <c r="B447" s="1" t="s">
        <v>1135</v>
      </c>
      <c r="C447" s="1" t="s">
        <v>1467</v>
      </c>
      <c r="D447" s="1" t="s">
        <v>1721</v>
      </c>
      <c r="E447" s="3">
        <v>175.3111111111111</v>
      </c>
      <c r="F447" s="3">
        <v>20.052666666666667</v>
      </c>
      <c r="G447" s="3">
        <v>0</v>
      </c>
      <c r="H447" s="3">
        <v>0</v>
      </c>
      <c r="I447" s="3">
        <v>0</v>
      </c>
      <c r="J447" s="3">
        <v>0</v>
      </c>
      <c r="K447" s="3">
        <v>0</v>
      </c>
      <c r="L447" s="3">
        <v>0</v>
      </c>
      <c r="M447" s="3">
        <v>6.2277777777777779</v>
      </c>
      <c r="N447" s="3">
        <v>0</v>
      </c>
      <c r="O447" s="3">
        <f>SUM(Table2[[#This Row],[Qualified Social Work Staff Hours]:[Other Social Work Staff Hours]])/Table2[[#This Row],[MDS Census]]</f>
        <v>3.5524147547217645E-2</v>
      </c>
      <c r="P447" s="3">
        <v>5.517333333333335</v>
      </c>
      <c r="Q447" s="3">
        <v>15.730222222222229</v>
      </c>
      <c r="R447" s="3">
        <f>SUM(Table2[[#This Row],[Qualified Activities Professional Hours]:[Other Activities Professional Hours]])/Table2[[#This Row],[MDS Census]]</f>
        <v>0.12119913804030935</v>
      </c>
      <c r="S447" s="3">
        <v>0</v>
      </c>
      <c r="T447" s="3">
        <v>0</v>
      </c>
      <c r="U447" s="3">
        <v>0</v>
      </c>
      <c r="V447" s="3">
        <f>SUM(Table2[[#This Row],[Occupational Therapist Hours]:[OT Aide Hours]])/Table2[[#This Row],[MDS Census]]</f>
        <v>0</v>
      </c>
      <c r="W447" s="3">
        <v>0</v>
      </c>
      <c r="X447" s="3">
        <v>0</v>
      </c>
      <c r="Y447" s="3">
        <v>0</v>
      </c>
      <c r="Z447" s="3">
        <f>SUM(Table2[[#This Row],[Physical Therapist (PT) Hours]:[PT Aide Hours]])/Table2[[#This Row],[MDS Census]]</f>
        <v>0</v>
      </c>
      <c r="AA447" s="3">
        <v>0</v>
      </c>
      <c r="AB447" s="3">
        <v>0</v>
      </c>
      <c r="AC447" s="3">
        <v>0</v>
      </c>
      <c r="AD447" s="3">
        <v>0</v>
      </c>
      <c r="AE447" s="3">
        <v>0</v>
      </c>
      <c r="AF447" s="3">
        <v>0</v>
      </c>
      <c r="AG447" s="3">
        <v>0</v>
      </c>
      <c r="AH447" s="1" t="s">
        <v>445</v>
      </c>
      <c r="AI447" s="17">
        <v>3</v>
      </c>
      <c r="AJ447" s="1"/>
    </row>
    <row r="448" spans="1:36" x14ac:dyDescent="0.2">
      <c r="A448" s="1" t="s">
        <v>681</v>
      </c>
      <c r="B448" s="1" t="s">
        <v>1136</v>
      </c>
      <c r="C448" s="1" t="s">
        <v>1376</v>
      </c>
      <c r="D448" s="1" t="s">
        <v>1708</v>
      </c>
      <c r="E448" s="3">
        <v>99.355555555555554</v>
      </c>
      <c r="F448" s="3">
        <v>5.6888888888888891</v>
      </c>
      <c r="G448" s="3">
        <v>6.6666666666666666E-2</v>
      </c>
      <c r="H448" s="3">
        <v>6.222222222222222E-2</v>
      </c>
      <c r="I448" s="3">
        <v>5.1082222222222216</v>
      </c>
      <c r="J448" s="3">
        <v>0</v>
      </c>
      <c r="K448" s="3">
        <v>0</v>
      </c>
      <c r="L448" s="3">
        <v>3.2412222222222233</v>
      </c>
      <c r="M448" s="3">
        <v>0</v>
      </c>
      <c r="N448" s="3">
        <v>10.461333333333332</v>
      </c>
      <c r="O448" s="3">
        <f>SUM(Table2[[#This Row],[Qualified Social Work Staff Hours]:[Other Social Work Staff Hours]])/Table2[[#This Row],[MDS Census]]</f>
        <v>0.1052918810109595</v>
      </c>
      <c r="P448" s="3">
        <v>0</v>
      </c>
      <c r="Q448" s="3">
        <v>15.86044444444444</v>
      </c>
      <c r="R448" s="3">
        <f>SUM(Table2[[#This Row],[Qualified Activities Professional Hours]:[Other Activities Professional Hours]])/Table2[[#This Row],[MDS Census]]</f>
        <v>0.15963319167971365</v>
      </c>
      <c r="S448" s="3">
        <v>9.0525555555555552</v>
      </c>
      <c r="T448" s="3">
        <v>2.0172222222222218</v>
      </c>
      <c r="U448" s="3">
        <v>0</v>
      </c>
      <c r="V448" s="3">
        <f>SUM(Table2[[#This Row],[Occupational Therapist Hours]:[OT Aide Hours]])/Table2[[#This Row],[MDS Census]]</f>
        <v>0.11141579065086109</v>
      </c>
      <c r="W448" s="3">
        <v>12.719111111111115</v>
      </c>
      <c r="X448" s="3">
        <v>4.4845555555555556</v>
      </c>
      <c r="Y448" s="3">
        <v>0</v>
      </c>
      <c r="Z448" s="3">
        <f>SUM(Table2[[#This Row],[Physical Therapist (PT) Hours]:[PT Aide Hours]])/Table2[[#This Row],[MDS Census]]</f>
        <v>0.17315253858197274</v>
      </c>
      <c r="AA448" s="3">
        <v>0</v>
      </c>
      <c r="AB448" s="3">
        <v>0</v>
      </c>
      <c r="AC448" s="3">
        <v>0</v>
      </c>
      <c r="AD448" s="3">
        <v>0</v>
      </c>
      <c r="AE448" s="3">
        <v>0</v>
      </c>
      <c r="AF448" s="3">
        <v>0</v>
      </c>
      <c r="AG448" s="3">
        <v>0</v>
      </c>
      <c r="AH448" s="1" t="s">
        <v>446</v>
      </c>
      <c r="AI448" s="17">
        <v>3</v>
      </c>
      <c r="AJ448" s="1"/>
    </row>
    <row r="449" spans="1:36" x14ac:dyDescent="0.2">
      <c r="A449" s="1" t="s">
        <v>681</v>
      </c>
      <c r="B449" s="1" t="s">
        <v>1137</v>
      </c>
      <c r="C449" s="1" t="s">
        <v>1443</v>
      </c>
      <c r="D449" s="1" t="s">
        <v>1727</v>
      </c>
      <c r="E449" s="3">
        <v>16.288888888888888</v>
      </c>
      <c r="F449" s="3">
        <v>0</v>
      </c>
      <c r="G449" s="3">
        <v>3.9777777777777779</v>
      </c>
      <c r="H449" s="3">
        <v>0.53400000000000014</v>
      </c>
      <c r="I449" s="3">
        <v>0</v>
      </c>
      <c r="J449" s="3">
        <v>0</v>
      </c>
      <c r="K449" s="3">
        <v>0</v>
      </c>
      <c r="L449" s="3">
        <v>3.3333333333333333E-2</v>
      </c>
      <c r="M449" s="3">
        <v>5.5111111111111111</v>
      </c>
      <c r="N449" s="3">
        <v>0</v>
      </c>
      <c r="O449" s="3">
        <f>SUM(Table2[[#This Row],[Qualified Social Work Staff Hours]:[Other Social Work Staff Hours]])/Table2[[#This Row],[MDS Census]]</f>
        <v>0.33833560709413374</v>
      </c>
      <c r="P449" s="3">
        <v>5.1555555555555559</v>
      </c>
      <c r="Q449" s="3">
        <v>0</v>
      </c>
      <c r="R449" s="3">
        <f>SUM(Table2[[#This Row],[Qualified Activities Professional Hours]:[Other Activities Professional Hours]])/Table2[[#This Row],[MDS Census]]</f>
        <v>0.31650750341064127</v>
      </c>
      <c r="S449" s="3">
        <v>12.844444444444445</v>
      </c>
      <c r="T449" s="3">
        <v>0</v>
      </c>
      <c r="U449" s="3">
        <v>0</v>
      </c>
      <c r="V449" s="3">
        <f>SUM(Table2[[#This Row],[Occupational Therapist Hours]:[OT Aide Hours]])/Table2[[#This Row],[MDS Census]]</f>
        <v>0.78854024556616653</v>
      </c>
      <c r="W449" s="3">
        <v>11.658333333333333</v>
      </c>
      <c r="X449" s="3">
        <v>4.9000000000000004</v>
      </c>
      <c r="Y449" s="3">
        <v>0</v>
      </c>
      <c r="Z449" s="3">
        <f>SUM(Table2[[#This Row],[Physical Therapist (PT) Hours]:[PT Aide Hours]])/Table2[[#This Row],[MDS Census]]</f>
        <v>1.0165416098226467</v>
      </c>
      <c r="AA449" s="3">
        <v>0</v>
      </c>
      <c r="AB449" s="3">
        <v>0</v>
      </c>
      <c r="AC449" s="3">
        <v>0</v>
      </c>
      <c r="AD449" s="3">
        <v>0</v>
      </c>
      <c r="AE449" s="3">
        <v>0</v>
      </c>
      <c r="AF449" s="3">
        <v>0</v>
      </c>
      <c r="AG449" s="3">
        <v>0</v>
      </c>
      <c r="AH449" s="1" t="s">
        <v>447</v>
      </c>
      <c r="AI449" s="17">
        <v>3</v>
      </c>
      <c r="AJ449" s="1"/>
    </row>
    <row r="450" spans="1:36" x14ac:dyDescent="0.2">
      <c r="A450" s="1" t="s">
        <v>681</v>
      </c>
      <c r="B450" s="1" t="s">
        <v>698</v>
      </c>
      <c r="C450" s="1" t="s">
        <v>1408</v>
      </c>
      <c r="D450" s="1" t="s">
        <v>1719</v>
      </c>
      <c r="E450" s="3">
        <v>74.977777777777774</v>
      </c>
      <c r="F450" s="3">
        <v>5.2530000000000001</v>
      </c>
      <c r="G450" s="3">
        <v>0</v>
      </c>
      <c r="H450" s="3">
        <v>0</v>
      </c>
      <c r="I450" s="3">
        <v>2.9694444444444446</v>
      </c>
      <c r="J450" s="3">
        <v>0</v>
      </c>
      <c r="K450" s="3">
        <v>0</v>
      </c>
      <c r="L450" s="3">
        <v>1.1195555555555556</v>
      </c>
      <c r="M450" s="3">
        <v>5.8166666666666664</v>
      </c>
      <c r="N450" s="3">
        <v>0</v>
      </c>
      <c r="O450" s="3">
        <f>SUM(Table2[[#This Row],[Qualified Social Work Staff Hours]:[Other Social Work Staff Hours]])/Table2[[#This Row],[MDS Census]]</f>
        <v>7.7578541790160049E-2</v>
      </c>
      <c r="P450" s="3">
        <v>5</v>
      </c>
      <c r="Q450" s="3">
        <v>8.4611111111111104</v>
      </c>
      <c r="R450" s="3">
        <f>SUM(Table2[[#This Row],[Qualified Activities Professional Hours]:[Other Activities Professional Hours]])/Table2[[#This Row],[MDS Census]]</f>
        <v>0.17953467694131595</v>
      </c>
      <c r="S450" s="3">
        <v>4.7188888888888867</v>
      </c>
      <c r="T450" s="3">
        <v>3.8734444444444431</v>
      </c>
      <c r="U450" s="3">
        <v>0</v>
      </c>
      <c r="V450" s="3">
        <f>SUM(Table2[[#This Row],[Occupational Therapist Hours]:[OT Aide Hours]])/Table2[[#This Row],[MDS Census]]</f>
        <v>0.11459839952578536</v>
      </c>
      <c r="W450" s="3">
        <v>5.4923333333333337</v>
      </c>
      <c r="X450" s="3">
        <v>6.9853333333333341</v>
      </c>
      <c r="Y450" s="3">
        <v>0</v>
      </c>
      <c r="Z450" s="3">
        <f>SUM(Table2[[#This Row],[Physical Therapist (PT) Hours]:[PT Aide Hours]])/Table2[[#This Row],[MDS Census]]</f>
        <v>0.16641819798458804</v>
      </c>
      <c r="AA450" s="3">
        <v>0</v>
      </c>
      <c r="AB450" s="3">
        <v>0</v>
      </c>
      <c r="AC450" s="3">
        <v>0</v>
      </c>
      <c r="AD450" s="3">
        <v>0</v>
      </c>
      <c r="AE450" s="3">
        <v>0</v>
      </c>
      <c r="AF450" s="3">
        <v>0.75866666666666682</v>
      </c>
      <c r="AG450" s="3">
        <v>0</v>
      </c>
      <c r="AH450" s="1" t="s">
        <v>448</v>
      </c>
      <c r="AI450" s="17">
        <v>3</v>
      </c>
      <c r="AJ450" s="1"/>
    </row>
    <row r="451" spans="1:36" x14ac:dyDescent="0.2">
      <c r="A451" s="1" t="s">
        <v>681</v>
      </c>
      <c r="B451" s="1" t="s">
        <v>1138</v>
      </c>
      <c r="C451" s="1" t="s">
        <v>1580</v>
      </c>
      <c r="D451" s="1" t="s">
        <v>1718</v>
      </c>
      <c r="E451" s="3">
        <v>49.522222222222226</v>
      </c>
      <c r="F451" s="3">
        <v>9.8666666666666671</v>
      </c>
      <c r="G451" s="3">
        <v>0.33333333333333331</v>
      </c>
      <c r="H451" s="3">
        <v>0.2722222222222222</v>
      </c>
      <c r="I451" s="3">
        <v>4.291666666666667</v>
      </c>
      <c r="J451" s="3">
        <v>0</v>
      </c>
      <c r="K451" s="3">
        <v>2.3777777777777778</v>
      </c>
      <c r="L451" s="3">
        <v>2.4818888888888884</v>
      </c>
      <c r="M451" s="3">
        <v>5.6</v>
      </c>
      <c r="N451" s="3">
        <v>5.5111111111111111</v>
      </c>
      <c r="O451" s="3">
        <f>SUM(Table2[[#This Row],[Qualified Social Work Staff Hours]:[Other Social Work Staff Hours]])/Table2[[#This Row],[MDS Census]]</f>
        <v>0.22436616558223019</v>
      </c>
      <c r="P451" s="3">
        <v>0</v>
      </c>
      <c r="Q451" s="3">
        <v>8.1222222222222218</v>
      </c>
      <c r="R451" s="3">
        <f>SUM(Table2[[#This Row],[Qualified Activities Professional Hours]:[Other Activities Professional Hours]])/Table2[[#This Row],[MDS Census]]</f>
        <v>0.16401166704061027</v>
      </c>
      <c r="S451" s="3">
        <v>2.3447777777777783</v>
      </c>
      <c r="T451" s="3">
        <v>0</v>
      </c>
      <c r="U451" s="3">
        <v>0</v>
      </c>
      <c r="V451" s="3">
        <f>SUM(Table2[[#This Row],[Occupational Therapist Hours]:[OT Aide Hours]])/Table2[[#This Row],[MDS Census]]</f>
        <v>4.7347991922818043E-2</v>
      </c>
      <c r="W451" s="3">
        <v>7.0412222222222223</v>
      </c>
      <c r="X451" s="3">
        <v>0.33611111111111114</v>
      </c>
      <c r="Y451" s="3">
        <v>0</v>
      </c>
      <c r="Z451" s="3">
        <f>SUM(Table2[[#This Row],[Physical Therapist (PT) Hours]:[PT Aide Hours]])/Table2[[#This Row],[MDS Census]]</f>
        <v>0.14897015929997756</v>
      </c>
      <c r="AA451" s="3">
        <v>0</v>
      </c>
      <c r="AB451" s="3">
        <v>0</v>
      </c>
      <c r="AC451" s="3">
        <v>0</v>
      </c>
      <c r="AD451" s="3">
        <v>0</v>
      </c>
      <c r="AE451" s="3">
        <v>0</v>
      </c>
      <c r="AF451" s="3">
        <v>0</v>
      </c>
      <c r="AG451" s="3">
        <v>0</v>
      </c>
      <c r="AH451" s="1" t="s">
        <v>449</v>
      </c>
      <c r="AI451" s="17">
        <v>3</v>
      </c>
      <c r="AJ451" s="1"/>
    </row>
    <row r="452" spans="1:36" x14ac:dyDescent="0.2">
      <c r="A452" s="1" t="s">
        <v>681</v>
      </c>
      <c r="B452" s="1" t="s">
        <v>1139</v>
      </c>
      <c r="C452" s="1" t="s">
        <v>1481</v>
      </c>
      <c r="D452" s="1" t="s">
        <v>1709</v>
      </c>
      <c r="E452" s="3">
        <v>31.9</v>
      </c>
      <c r="F452" s="3">
        <v>21.208333333333332</v>
      </c>
      <c r="G452" s="3">
        <v>1.6666666666666666E-2</v>
      </c>
      <c r="H452" s="3">
        <v>0.2</v>
      </c>
      <c r="I452" s="3">
        <v>1.3055555555555556</v>
      </c>
      <c r="J452" s="3">
        <v>0</v>
      </c>
      <c r="K452" s="3">
        <v>2.8</v>
      </c>
      <c r="L452" s="3">
        <v>0.37388888888888894</v>
      </c>
      <c r="M452" s="3">
        <v>5.333333333333333</v>
      </c>
      <c r="N452" s="3">
        <v>0</v>
      </c>
      <c r="O452" s="3">
        <f>SUM(Table2[[#This Row],[Qualified Social Work Staff Hours]:[Other Social Work Staff Hours]])/Table2[[#This Row],[MDS Census]]</f>
        <v>0.16718913270637409</v>
      </c>
      <c r="P452" s="3">
        <v>5.333333333333333</v>
      </c>
      <c r="Q452" s="3">
        <v>11.388888888888889</v>
      </c>
      <c r="R452" s="3">
        <f>SUM(Table2[[#This Row],[Qualified Activities Professional Hours]:[Other Activities Professional Hours]])/Table2[[#This Row],[MDS Census]]</f>
        <v>0.52420759317311039</v>
      </c>
      <c r="S452" s="3">
        <v>6.1111111111111109E-2</v>
      </c>
      <c r="T452" s="3">
        <v>5.3277777777777775</v>
      </c>
      <c r="U452" s="3">
        <v>0</v>
      </c>
      <c r="V452" s="3">
        <f>SUM(Table2[[#This Row],[Occupational Therapist Hours]:[OT Aide Hours]])/Table2[[#This Row],[MDS Census]]</f>
        <v>0.16893068617206547</v>
      </c>
      <c r="W452" s="3">
        <v>1.6077777777777778</v>
      </c>
      <c r="X452" s="3">
        <v>3.1354444444444449</v>
      </c>
      <c r="Y452" s="3">
        <v>0</v>
      </c>
      <c r="Z452" s="3">
        <f>SUM(Table2[[#This Row],[Physical Therapist (PT) Hours]:[PT Aide Hours]])/Table2[[#This Row],[MDS Census]]</f>
        <v>0.14869035179380008</v>
      </c>
      <c r="AA452" s="3">
        <v>0</v>
      </c>
      <c r="AB452" s="3">
        <v>0</v>
      </c>
      <c r="AC452" s="3">
        <v>0</v>
      </c>
      <c r="AD452" s="3">
        <v>0</v>
      </c>
      <c r="AE452" s="3">
        <v>0</v>
      </c>
      <c r="AF452" s="3">
        <v>0</v>
      </c>
      <c r="AG452" s="3">
        <v>0</v>
      </c>
      <c r="AH452" s="1" t="s">
        <v>450</v>
      </c>
      <c r="AI452" s="17">
        <v>3</v>
      </c>
      <c r="AJ452" s="1"/>
    </row>
    <row r="453" spans="1:36" x14ac:dyDescent="0.2">
      <c r="A453" s="1" t="s">
        <v>681</v>
      </c>
      <c r="B453" s="1" t="s">
        <v>1140</v>
      </c>
      <c r="C453" s="1" t="s">
        <v>1390</v>
      </c>
      <c r="D453" s="1" t="s">
        <v>1707</v>
      </c>
      <c r="E453" s="3">
        <v>18.911111111111111</v>
      </c>
      <c r="F453" s="3">
        <v>5.4222222222222225</v>
      </c>
      <c r="G453" s="3">
        <v>0</v>
      </c>
      <c r="H453" s="3">
        <v>0</v>
      </c>
      <c r="I453" s="3">
        <v>1.0555555555555556</v>
      </c>
      <c r="J453" s="3">
        <v>0</v>
      </c>
      <c r="K453" s="3">
        <v>0</v>
      </c>
      <c r="L453" s="3">
        <v>1.6666666666666666E-2</v>
      </c>
      <c r="M453" s="3">
        <v>0</v>
      </c>
      <c r="N453" s="3">
        <v>3.5472222222222221</v>
      </c>
      <c r="O453" s="3">
        <f>SUM(Table2[[#This Row],[Qualified Social Work Staff Hours]:[Other Social Work Staff Hours]])/Table2[[#This Row],[MDS Census]]</f>
        <v>0.18757344300822559</v>
      </c>
      <c r="P453" s="3">
        <v>0</v>
      </c>
      <c r="Q453" s="3">
        <v>0</v>
      </c>
      <c r="R453" s="3">
        <f>SUM(Table2[[#This Row],[Qualified Activities Professional Hours]:[Other Activities Professional Hours]])/Table2[[#This Row],[MDS Census]]</f>
        <v>0</v>
      </c>
      <c r="S453" s="3">
        <v>5.9194444444444443</v>
      </c>
      <c r="T453" s="3">
        <v>10.486111111111111</v>
      </c>
      <c r="U453" s="3">
        <v>0</v>
      </c>
      <c r="V453" s="3">
        <f>SUM(Table2[[#This Row],[Occupational Therapist Hours]:[OT Aide Hours]])/Table2[[#This Row],[MDS Census]]</f>
        <v>0.86750881316098705</v>
      </c>
      <c r="W453" s="3">
        <v>10.047222222222222</v>
      </c>
      <c r="X453" s="3">
        <v>4.8777777777777782</v>
      </c>
      <c r="Y453" s="3">
        <v>0</v>
      </c>
      <c r="Z453" s="3">
        <f>SUM(Table2[[#This Row],[Physical Therapist (PT) Hours]:[PT Aide Hours]])/Table2[[#This Row],[MDS Census]]</f>
        <v>0.78921856639247945</v>
      </c>
      <c r="AA453" s="3">
        <v>0</v>
      </c>
      <c r="AB453" s="3">
        <v>0</v>
      </c>
      <c r="AC453" s="3">
        <v>0</v>
      </c>
      <c r="AD453" s="3">
        <v>0</v>
      </c>
      <c r="AE453" s="3">
        <v>0</v>
      </c>
      <c r="AF453" s="3">
        <v>0</v>
      </c>
      <c r="AG453" s="3">
        <v>0</v>
      </c>
      <c r="AH453" s="1" t="s">
        <v>451</v>
      </c>
      <c r="AI453" s="17">
        <v>3</v>
      </c>
      <c r="AJ453" s="1"/>
    </row>
    <row r="454" spans="1:36" x14ac:dyDescent="0.2">
      <c r="A454" s="1" t="s">
        <v>681</v>
      </c>
      <c r="B454" s="1" t="s">
        <v>1141</v>
      </c>
      <c r="C454" s="1" t="s">
        <v>1636</v>
      </c>
      <c r="D454" s="1" t="s">
        <v>1751</v>
      </c>
      <c r="E454" s="3">
        <v>51.9</v>
      </c>
      <c r="F454" s="3">
        <v>5.6888888888888891</v>
      </c>
      <c r="G454" s="3">
        <v>1.0666666666666667</v>
      </c>
      <c r="H454" s="3">
        <v>0.34355555555555556</v>
      </c>
      <c r="I454" s="3">
        <v>2.0638888888888891</v>
      </c>
      <c r="J454" s="3">
        <v>2.2222222222222223</v>
      </c>
      <c r="K454" s="3">
        <v>0</v>
      </c>
      <c r="L454" s="3">
        <v>5.5328888888888903</v>
      </c>
      <c r="M454" s="3">
        <v>11.28888888888889</v>
      </c>
      <c r="N454" s="3">
        <v>10.311111111111112</v>
      </c>
      <c r="O454" s="3">
        <f>SUM(Table2[[#This Row],[Qualified Social Work Staff Hours]:[Other Social Work Staff Hours]])/Table2[[#This Row],[MDS Census]]</f>
        <v>0.41618497109826591</v>
      </c>
      <c r="P454" s="3">
        <v>0.53333333333333333</v>
      </c>
      <c r="Q454" s="3">
        <v>17.672222222222221</v>
      </c>
      <c r="R454" s="3">
        <f>SUM(Table2[[#This Row],[Qualified Activities Professional Hours]:[Other Activities Professional Hours]])/Table2[[#This Row],[MDS Census]]</f>
        <v>0.35078141725540568</v>
      </c>
      <c r="S454" s="3">
        <v>7.7732222222222225</v>
      </c>
      <c r="T454" s="3">
        <v>5.8503333333333334</v>
      </c>
      <c r="U454" s="3">
        <v>0</v>
      </c>
      <c r="V454" s="3">
        <f>SUM(Table2[[#This Row],[Occupational Therapist Hours]:[OT Aide Hours]])/Table2[[#This Row],[MDS Census]]</f>
        <v>0.26249625347891242</v>
      </c>
      <c r="W454" s="3">
        <v>5.3984444444444453</v>
      </c>
      <c r="X454" s="3">
        <v>10.021111111111113</v>
      </c>
      <c r="Y454" s="3">
        <v>0</v>
      </c>
      <c r="Z454" s="3">
        <f>SUM(Table2[[#This Row],[Physical Therapist (PT) Hours]:[PT Aide Hours]])/Table2[[#This Row],[MDS Census]]</f>
        <v>0.29710126311282387</v>
      </c>
      <c r="AA454" s="3">
        <v>0.57777777777777772</v>
      </c>
      <c r="AB454" s="3">
        <v>0</v>
      </c>
      <c r="AC454" s="3">
        <v>0</v>
      </c>
      <c r="AD454" s="3">
        <v>0</v>
      </c>
      <c r="AE454" s="3">
        <v>0</v>
      </c>
      <c r="AF454" s="3">
        <v>0</v>
      </c>
      <c r="AG454" s="3">
        <v>0</v>
      </c>
      <c r="AH454" s="1" t="s">
        <v>452</v>
      </c>
      <c r="AI454" s="17">
        <v>3</v>
      </c>
      <c r="AJ454" s="1"/>
    </row>
    <row r="455" spans="1:36" x14ac:dyDescent="0.2">
      <c r="A455" s="1" t="s">
        <v>681</v>
      </c>
      <c r="B455" s="1" t="s">
        <v>1142</v>
      </c>
      <c r="C455" s="1" t="s">
        <v>1597</v>
      </c>
      <c r="D455" s="1" t="s">
        <v>1688</v>
      </c>
      <c r="E455" s="3">
        <v>50.288888888888891</v>
      </c>
      <c r="F455" s="3">
        <v>10.133333333333333</v>
      </c>
      <c r="G455" s="3">
        <v>0.25599999999999978</v>
      </c>
      <c r="H455" s="3">
        <v>0.28088888888888891</v>
      </c>
      <c r="I455" s="3">
        <v>1.1222222222222222</v>
      </c>
      <c r="J455" s="3">
        <v>0</v>
      </c>
      <c r="K455" s="3">
        <v>0</v>
      </c>
      <c r="L455" s="3">
        <v>1.958555555555556</v>
      </c>
      <c r="M455" s="3">
        <v>2.1271111111111112</v>
      </c>
      <c r="N455" s="3">
        <v>0</v>
      </c>
      <c r="O455" s="3">
        <f>SUM(Table2[[#This Row],[Qualified Social Work Staff Hours]:[Other Social Work Staff Hours]])/Table2[[#This Row],[MDS Census]]</f>
        <v>4.2297834732655769E-2</v>
      </c>
      <c r="P455" s="3">
        <v>0</v>
      </c>
      <c r="Q455" s="3">
        <v>6.7368888888888883</v>
      </c>
      <c r="R455" s="3">
        <f>SUM(Table2[[#This Row],[Qualified Activities Professional Hours]:[Other Activities Professional Hours]])/Table2[[#This Row],[MDS Census]]</f>
        <v>0.13396376491383119</v>
      </c>
      <c r="S455" s="3">
        <v>1.3033333333333332</v>
      </c>
      <c r="T455" s="3">
        <v>1.3907777777777781</v>
      </c>
      <c r="U455" s="3">
        <v>0</v>
      </c>
      <c r="V455" s="3">
        <f>SUM(Table2[[#This Row],[Occupational Therapist Hours]:[OT Aide Hours]])/Table2[[#This Row],[MDS Census]]</f>
        <v>5.3572691117984975E-2</v>
      </c>
      <c r="W455" s="3">
        <v>1.0998888888888889</v>
      </c>
      <c r="X455" s="3">
        <v>3.9056666666666664</v>
      </c>
      <c r="Y455" s="3">
        <v>0</v>
      </c>
      <c r="Z455" s="3">
        <f>SUM(Table2[[#This Row],[Physical Therapist (PT) Hours]:[PT Aide Hours]])/Table2[[#This Row],[MDS Census]]</f>
        <v>9.953601414052142E-2</v>
      </c>
      <c r="AA455" s="3">
        <v>0</v>
      </c>
      <c r="AB455" s="3">
        <v>5.0316666666666672</v>
      </c>
      <c r="AC455" s="3">
        <v>0</v>
      </c>
      <c r="AD455" s="3">
        <v>0</v>
      </c>
      <c r="AE455" s="3">
        <v>0</v>
      </c>
      <c r="AF455" s="3">
        <v>0</v>
      </c>
      <c r="AG455" s="3">
        <v>0</v>
      </c>
      <c r="AH455" s="1" t="s">
        <v>453</v>
      </c>
      <c r="AI455" s="17">
        <v>3</v>
      </c>
      <c r="AJ455" s="1"/>
    </row>
    <row r="456" spans="1:36" x14ac:dyDescent="0.2">
      <c r="A456" s="1" t="s">
        <v>681</v>
      </c>
      <c r="B456" s="1" t="s">
        <v>1143</v>
      </c>
      <c r="C456" s="1" t="s">
        <v>1442</v>
      </c>
      <c r="D456" s="1" t="s">
        <v>1694</v>
      </c>
      <c r="E456" s="3">
        <v>83.3</v>
      </c>
      <c r="F456" s="3">
        <v>7.7504444444444438</v>
      </c>
      <c r="G456" s="3">
        <v>0</v>
      </c>
      <c r="H456" s="3">
        <v>0</v>
      </c>
      <c r="I456" s="3">
        <v>0</v>
      </c>
      <c r="J456" s="3">
        <v>0</v>
      </c>
      <c r="K456" s="3">
        <v>0</v>
      </c>
      <c r="L456" s="3">
        <v>4.8651111111111121</v>
      </c>
      <c r="M456" s="3">
        <v>5.3151111111111113</v>
      </c>
      <c r="N456" s="3">
        <v>0</v>
      </c>
      <c r="O456" s="3">
        <f>SUM(Table2[[#This Row],[Qualified Social Work Staff Hours]:[Other Social Work Staff Hours]])/Table2[[#This Row],[MDS Census]]</f>
        <v>6.380685607576364E-2</v>
      </c>
      <c r="P456" s="3">
        <v>4.9747777777777777</v>
      </c>
      <c r="Q456" s="3">
        <v>13.619333333333334</v>
      </c>
      <c r="R456" s="3">
        <f>SUM(Table2[[#This Row],[Qualified Activities Professional Hours]:[Other Activities Professional Hours]])/Table2[[#This Row],[MDS Census]]</f>
        <v>0.223218620781646</v>
      </c>
      <c r="S456" s="3">
        <v>1.2777777777777777</v>
      </c>
      <c r="T456" s="3">
        <v>9.0693333333333328</v>
      </c>
      <c r="U456" s="3">
        <v>0</v>
      </c>
      <c r="V456" s="3">
        <f>SUM(Table2[[#This Row],[Occupational Therapist Hours]:[OT Aide Hours]])/Table2[[#This Row],[MDS Census]]</f>
        <v>0.12421501934106977</v>
      </c>
      <c r="W456" s="3">
        <v>10.448666666666666</v>
      </c>
      <c r="X456" s="3">
        <v>4.9144444444444453</v>
      </c>
      <c r="Y456" s="3">
        <v>0</v>
      </c>
      <c r="Z456" s="3">
        <f>SUM(Table2[[#This Row],[Physical Therapist (PT) Hours]:[PT Aide Hours]])/Table2[[#This Row],[MDS Census]]</f>
        <v>0.18443110577564359</v>
      </c>
      <c r="AA456" s="3">
        <v>0</v>
      </c>
      <c r="AB456" s="3">
        <v>0</v>
      </c>
      <c r="AC456" s="3">
        <v>0</v>
      </c>
      <c r="AD456" s="3">
        <v>0</v>
      </c>
      <c r="AE456" s="3">
        <v>0</v>
      </c>
      <c r="AF456" s="3">
        <v>0</v>
      </c>
      <c r="AG456" s="3">
        <v>0</v>
      </c>
      <c r="AH456" s="1" t="s">
        <v>454</v>
      </c>
      <c r="AI456" s="17">
        <v>3</v>
      </c>
      <c r="AJ456" s="1"/>
    </row>
    <row r="457" spans="1:36" x14ac:dyDescent="0.2">
      <c r="A457" s="1" t="s">
        <v>681</v>
      </c>
      <c r="B457" s="1" t="s">
        <v>1144</v>
      </c>
      <c r="C457" s="1" t="s">
        <v>1465</v>
      </c>
      <c r="D457" s="1" t="s">
        <v>1722</v>
      </c>
      <c r="E457" s="3">
        <v>117.43333333333334</v>
      </c>
      <c r="F457" s="3">
        <v>5.1111111111111107</v>
      </c>
      <c r="G457" s="3">
        <v>0.12244444444444444</v>
      </c>
      <c r="H457" s="3">
        <v>5.4444444444444448E-2</v>
      </c>
      <c r="I457" s="3">
        <v>4.77111111111111</v>
      </c>
      <c r="J457" s="3">
        <v>0</v>
      </c>
      <c r="K457" s="3">
        <v>0</v>
      </c>
      <c r="L457" s="3">
        <v>4.8540000000000001</v>
      </c>
      <c r="M457" s="3">
        <v>10.277777777777779</v>
      </c>
      <c r="N457" s="3">
        <v>0</v>
      </c>
      <c r="O457" s="3">
        <f>SUM(Table2[[#This Row],[Qualified Social Work Staff Hours]:[Other Social Work Staff Hours]])/Table2[[#This Row],[MDS Census]]</f>
        <v>8.7520105970290474E-2</v>
      </c>
      <c r="P457" s="3">
        <v>0</v>
      </c>
      <c r="Q457" s="3">
        <v>11.886999999999997</v>
      </c>
      <c r="R457" s="3">
        <f>SUM(Table2[[#This Row],[Qualified Activities Professional Hours]:[Other Activities Professional Hours]])/Table2[[#This Row],[MDS Census]]</f>
        <v>0.10122338915696846</v>
      </c>
      <c r="S457" s="3">
        <v>4.7748888888888885</v>
      </c>
      <c r="T457" s="3">
        <v>4.3081111111111117</v>
      </c>
      <c r="U457" s="3">
        <v>0</v>
      </c>
      <c r="V457" s="3">
        <f>SUM(Table2[[#This Row],[Occupational Therapist Hours]:[OT Aide Hours]])/Table2[[#This Row],[MDS Census]]</f>
        <v>7.7346011921657673E-2</v>
      </c>
      <c r="W457" s="3">
        <v>9.3872222222222206</v>
      </c>
      <c r="X457" s="3">
        <v>3.844444444444445</v>
      </c>
      <c r="Y457" s="3">
        <v>0</v>
      </c>
      <c r="Z457" s="3">
        <f>SUM(Table2[[#This Row],[Physical Therapist (PT) Hours]:[PT Aide Hours]])/Table2[[#This Row],[MDS Census]]</f>
        <v>0.11267385750780584</v>
      </c>
      <c r="AA457" s="3">
        <v>0</v>
      </c>
      <c r="AB457" s="3">
        <v>0</v>
      </c>
      <c r="AC457" s="3">
        <v>0</v>
      </c>
      <c r="AD457" s="3">
        <v>0</v>
      </c>
      <c r="AE457" s="3">
        <v>0</v>
      </c>
      <c r="AF457" s="3">
        <v>0</v>
      </c>
      <c r="AG457" s="3">
        <v>0</v>
      </c>
      <c r="AH457" s="1" t="s">
        <v>455</v>
      </c>
      <c r="AI457" s="17">
        <v>3</v>
      </c>
      <c r="AJ457" s="1"/>
    </row>
    <row r="458" spans="1:36" x14ac:dyDescent="0.2">
      <c r="A458" s="1" t="s">
        <v>681</v>
      </c>
      <c r="B458" s="1" t="s">
        <v>1145</v>
      </c>
      <c r="C458" s="1" t="s">
        <v>1510</v>
      </c>
      <c r="D458" s="1" t="s">
        <v>1688</v>
      </c>
      <c r="E458" s="3">
        <v>72.477777777777774</v>
      </c>
      <c r="F458" s="3">
        <v>5.5111111111111111</v>
      </c>
      <c r="G458" s="3">
        <v>0.57777777777777772</v>
      </c>
      <c r="H458" s="3">
        <v>0.3587777777777777</v>
      </c>
      <c r="I458" s="3">
        <v>1.078111111111111</v>
      </c>
      <c r="J458" s="3">
        <v>0</v>
      </c>
      <c r="K458" s="3">
        <v>0</v>
      </c>
      <c r="L458" s="3">
        <v>1.3048888888888894</v>
      </c>
      <c r="M458" s="3">
        <v>8.8833333333333329</v>
      </c>
      <c r="N458" s="3">
        <v>0</v>
      </c>
      <c r="O458" s="3">
        <f>SUM(Table2[[#This Row],[Qualified Social Work Staff Hours]:[Other Social Work Staff Hours]])/Table2[[#This Row],[MDS Census]]</f>
        <v>0.12256630384792273</v>
      </c>
      <c r="P458" s="3">
        <v>10.144444444444444</v>
      </c>
      <c r="Q458" s="3">
        <v>9.2638888888888893</v>
      </c>
      <c r="R458" s="3">
        <f>SUM(Table2[[#This Row],[Qualified Activities Professional Hours]:[Other Activities Professional Hours]])/Table2[[#This Row],[MDS Census]]</f>
        <v>0.26778322857580866</v>
      </c>
      <c r="S458" s="3">
        <v>5.2953333333333328</v>
      </c>
      <c r="T458" s="3">
        <v>0</v>
      </c>
      <c r="U458" s="3">
        <v>0</v>
      </c>
      <c r="V458" s="3">
        <f>SUM(Table2[[#This Row],[Occupational Therapist Hours]:[OT Aide Hours]])/Table2[[#This Row],[MDS Census]]</f>
        <v>7.3061474781542235E-2</v>
      </c>
      <c r="W458" s="3">
        <v>11.262444444444448</v>
      </c>
      <c r="X458" s="3">
        <v>0.20288888888888887</v>
      </c>
      <c r="Y458" s="3">
        <v>0</v>
      </c>
      <c r="Z458" s="3">
        <f>SUM(Table2[[#This Row],[Physical Therapist (PT) Hours]:[PT Aide Hours]])/Table2[[#This Row],[MDS Census]]</f>
        <v>0.15819101640349539</v>
      </c>
      <c r="AA458" s="3">
        <v>0</v>
      </c>
      <c r="AB458" s="3">
        <v>0</v>
      </c>
      <c r="AC458" s="3">
        <v>0</v>
      </c>
      <c r="AD458" s="3">
        <v>0</v>
      </c>
      <c r="AE458" s="3">
        <v>0</v>
      </c>
      <c r="AF458" s="3">
        <v>0</v>
      </c>
      <c r="AG458" s="3">
        <v>0</v>
      </c>
      <c r="AH458" s="1" t="s">
        <v>456</v>
      </c>
      <c r="AI458" s="17">
        <v>3</v>
      </c>
      <c r="AJ458" s="1"/>
    </row>
    <row r="459" spans="1:36" x14ac:dyDescent="0.2">
      <c r="A459" s="1" t="s">
        <v>681</v>
      </c>
      <c r="B459" s="1" t="s">
        <v>1146</v>
      </c>
      <c r="C459" s="1" t="s">
        <v>1435</v>
      </c>
      <c r="D459" s="1" t="s">
        <v>1722</v>
      </c>
      <c r="E459" s="3">
        <v>110.03333333333333</v>
      </c>
      <c r="F459" s="3">
        <v>5.375</v>
      </c>
      <c r="G459" s="3">
        <v>0.26666666666666666</v>
      </c>
      <c r="H459" s="3">
        <v>0</v>
      </c>
      <c r="I459" s="3">
        <v>5.0444444444444443</v>
      </c>
      <c r="J459" s="3">
        <v>0</v>
      </c>
      <c r="K459" s="3">
        <v>0.47499999999999998</v>
      </c>
      <c r="L459" s="3">
        <v>3.4572222222222209</v>
      </c>
      <c r="M459" s="3">
        <v>4.2527777777777782</v>
      </c>
      <c r="N459" s="3">
        <v>0</v>
      </c>
      <c r="O459" s="3">
        <f>SUM(Table2[[#This Row],[Qualified Social Work Staff Hours]:[Other Social Work Staff Hours]])/Table2[[#This Row],[MDS Census]]</f>
        <v>3.8649904069473905E-2</v>
      </c>
      <c r="P459" s="3">
        <v>10.244444444444444</v>
      </c>
      <c r="Q459" s="3">
        <v>51.552777777777777</v>
      </c>
      <c r="R459" s="3">
        <f>SUM(Table2[[#This Row],[Qualified Activities Professional Hours]:[Other Activities Professional Hours]])/Table2[[#This Row],[MDS Census]]</f>
        <v>0.56162274058366146</v>
      </c>
      <c r="S459" s="3">
        <v>10.527777777777779</v>
      </c>
      <c r="T459" s="3">
        <v>8.8116666666666692</v>
      </c>
      <c r="U459" s="3">
        <v>0</v>
      </c>
      <c r="V459" s="3">
        <f>SUM(Table2[[#This Row],[Occupational Therapist Hours]:[OT Aide Hours]])/Table2[[#This Row],[MDS Census]]</f>
        <v>0.17575987074623853</v>
      </c>
      <c r="W459" s="3">
        <v>8.0116666666666649</v>
      </c>
      <c r="X459" s="3">
        <v>8.5772222222222236</v>
      </c>
      <c r="Y459" s="3">
        <v>0</v>
      </c>
      <c r="Z459" s="3">
        <f>SUM(Table2[[#This Row],[Physical Therapist (PT) Hours]:[PT Aide Hours]])/Table2[[#This Row],[MDS Census]]</f>
        <v>0.15076239523376755</v>
      </c>
      <c r="AA459" s="3">
        <v>0</v>
      </c>
      <c r="AB459" s="3">
        <v>0</v>
      </c>
      <c r="AC459" s="3">
        <v>0</v>
      </c>
      <c r="AD459" s="3">
        <v>0</v>
      </c>
      <c r="AE459" s="3">
        <v>0</v>
      </c>
      <c r="AF459" s="3">
        <v>0</v>
      </c>
      <c r="AG459" s="3">
        <v>0</v>
      </c>
      <c r="AH459" s="1" t="s">
        <v>457</v>
      </c>
      <c r="AI459" s="17">
        <v>3</v>
      </c>
      <c r="AJ459" s="1"/>
    </row>
    <row r="460" spans="1:36" x14ac:dyDescent="0.2">
      <c r="A460" s="1" t="s">
        <v>681</v>
      </c>
      <c r="B460" s="1" t="s">
        <v>1147</v>
      </c>
      <c r="C460" s="1" t="s">
        <v>1443</v>
      </c>
      <c r="D460" s="1" t="s">
        <v>1727</v>
      </c>
      <c r="E460" s="3">
        <v>75.344444444444449</v>
      </c>
      <c r="F460" s="3">
        <v>8.011333333333333</v>
      </c>
      <c r="G460" s="3">
        <v>0.35555555555555557</v>
      </c>
      <c r="H460" s="3">
        <v>0.53333333333333333</v>
      </c>
      <c r="I460" s="3">
        <v>2.161111111111111</v>
      </c>
      <c r="J460" s="3">
        <v>0</v>
      </c>
      <c r="K460" s="3">
        <v>0</v>
      </c>
      <c r="L460" s="3">
        <v>4.8916666666666666</v>
      </c>
      <c r="M460" s="3">
        <v>5.3972222222222221</v>
      </c>
      <c r="N460" s="3">
        <v>0</v>
      </c>
      <c r="O460" s="3">
        <f>SUM(Table2[[#This Row],[Qualified Social Work Staff Hours]:[Other Social Work Staff Hours]])/Table2[[#This Row],[MDS Census]]</f>
        <v>7.1633977289485326E-2</v>
      </c>
      <c r="P460" s="3">
        <v>4.05</v>
      </c>
      <c r="Q460" s="3">
        <v>3.5444444444444443</v>
      </c>
      <c r="R460" s="3">
        <f>SUM(Table2[[#This Row],[Qualified Activities Professional Hours]:[Other Activities Professional Hours]])/Table2[[#This Row],[MDS Census]]</f>
        <v>0.10079634272231233</v>
      </c>
      <c r="S460" s="3">
        <v>0</v>
      </c>
      <c r="T460" s="3">
        <v>0</v>
      </c>
      <c r="U460" s="3">
        <v>5.0805555555555557</v>
      </c>
      <c r="V460" s="3">
        <f>SUM(Table2[[#This Row],[Occupational Therapist Hours]:[OT Aide Hours]])/Table2[[#This Row],[MDS Census]]</f>
        <v>6.743105736617018E-2</v>
      </c>
      <c r="W460" s="3">
        <v>20.341666666666665</v>
      </c>
      <c r="X460" s="3">
        <v>0</v>
      </c>
      <c r="Y460" s="3">
        <v>0</v>
      </c>
      <c r="Z460" s="3">
        <f>SUM(Table2[[#This Row],[Physical Therapist (PT) Hours]:[PT Aide Hours]])/Table2[[#This Row],[MDS Census]]</f>
        <v>0.26998230349505969</v>
      </c>
      <c r="AA460" s="3">
        <v>0</v>
      </c>
      <c r="AB460" s="3">
        <v>0</v>
      </c>
      <c r="AC460" s="3">
        <v>0</v>
      </c>
      <c r="AD460" s="3">
        <v>0</v>
      </c>
      <c r="AE460" s="3">
        <v>0</v>
      </c>
      <c r="AF460" s="3">
        <v>7.2222222222222215E-2</v>
      </c>
      <c r="AG460" s="3">
        <v>0</v>
      </c>
      <c r="AH460" s="1" t="s">
        <v>458</v>
      </c>
      <c r="AI460" s="17">
        <v>3</v>
      </c>
      <c r="AJ460" s="1"/>
    </row>
    <row r="461" spans="1:36" x14ac:dyDescent="0.2">
      <c r="A461" s="1" t="s">
        <v>681</v>
      </c>
      <c r="B461" s="1" t="s">
        <v>1148</v>
      </c>
      <c r="C461" s="1" t="s">
        <v>1467</v>
      </c>
      <c r="D461" s="1" t="s">
        <v>1721</v>
      </c>
      <c r="E461" s="3">
        <v>67.099999999999994</v>
      </c>
      <c r="F461" s="3">
        <v>5.0666666666666664</v>
      </c>
      <c r="G461" s="3">
        <v>0.3611111111111111</v>
      </c>
      <c r="H461" s="3">
        <v>0.56111111111111112</v>
      </c>
      <c r="I461" s="3">
        <v>9.0666666666666664</v>
      </c>
      <c r="J461" s="3">
        <v>0</v>
      </c>
      <c r="K461" s="3">
        <v>0</v>
      </c>
      <c r="L461" s="3">
        <v>10.130555555555556</v>
      </c>
      <c r="M461" s="3">
        <v>11.041666666666666</v>
      </c>
      <c r="N461" s="3">
        <v>0</v>
      </c>
      <c r="O461" s="3">
        <f>SUM(Table2[[#This Row],[Qualified Social Work Staff Hours]:[Other Social Work Staff Hours]])/Table2[[#This Row],[MDS Census]]</f>
        <v>0.16455538996522603</v>
      </c>
      <c r="P461" s="3">
        <v>5.4</v>
      </c>
      <c r="Q461" s="3">
        <v>18.616666666666667</v>
      </c>
      <c r="R461" s="3">
        <f>SUM(Table2[[#This Row],[Qualified Activities Professional Hours]:[Other Activities Professional Hours]])/Table2[[#This Row],[MDS Census]]</f>
        <v>0.35792349726775957</v>
      </c>
      <c r="S461" s="3">
        <v>5.6166666666666663</v>
      </c>
      <c r="T461" s="3">
        <v>11.508444444444445</v>
      </c>
      <c r="U461" s="3">
        <v>0</v>
      </c>
      <c r="V461" s="3">
        <f>SUM(Table2[[#This Row],[Occupational Therapist Hours]:[OT Aide Hours]])/Table2[[#This Row],[MDS Census]]</f>
        <v>0.25521775128332508</v>
      </c>
      <c r="W461" s="3">
        <v>8.0303333333333331</v>
      </c>
      <c r="X461" s="3">
        <v>10.742333333333335</v>
      </c>
      <c r="Y461" s="3">
        <v>0</v>
      </c>
      <c r="Z461" s="3">
        <f>SUM(Table2[[#This Row],[Physical Therapist (PT) Hours]:[PT Aide Hours]])/Table2[[#This Row],[MDS Census]]</f>
        <v>0.27977148534525587</v>
      </c>
      <c r="AA461" s="3">
        <v>0</v>
      </c>
      <c r="AB461" s="3">
        <v>0</v>
      </c>
      <c r="AC461" s="3">
        <v>0</v>
      </c>
      <c r="AD461" s="3">
        <v>0</v>
      </c>
      <c r="AE461" s="3">
        <v>0</v>
      </c>
      <c r="AF461" s="3">
        <v>0</v>
      </c>
      <c r="AG461" s="3">
        <v>0</v>
      </c>
      <c r="AH461" s="1" t="s">
        <v>459</v>
      </c>
      <c r="AI461" s="17">
        <v>3</v>
      </c>
      <c r="AJ461" s="1"/>
    </row>
    <row r="462" spans="1:36" x14ac:dyDescent="0.2">
      <c r="A462" s="1" t="s">
        <v>681</v>
      </c>
      <c r="B462" s="1" t="s">
        <v>1149</v>
      </c>
      <c r="C462" s="1" t="s">
        <v>1410</v>
      </c>
      <c r="D462" s="1" t="s">
        <v>1746</v>
      </c>
      <c r="E462" s="3">
        <v>96.1</v>
      </c>
      <c r="F462" s="3">
        <v>4.9777777777777779</v>
      </c>
      <c r="G462" s="3">
        <v>0.5444444444444444</v>
      </c>
      <c r="H462" s="3">
        <v>0.43844444444444447</v>
      </c>
      <c r="I462" s="3">
        <v>3.3444444444444446</v>
      </c>
      <c r="J462" s="3">
        <v>0</v>
      </c>
      <c r="K462" s="3">
        <v>0</v>
      </c>
      <c r="L462" s="3">
        <v>5.1663333333333359</v>
      </c>
      <c r="M462" s="3">
        <v>5.7945555555555552</v>
      </c>
      <c r="N462" s="3">
        <v>2.3346666666666667</v>
      </c>
      <c r="O462" s="3">
        <f>SUM(Table2[[#This Row],[Qualified Social Work Staff Hours]:[Other Social Work Staff Hours]])/Table2[[#This Row],[MDS Census]]</f>
        <v>8.4591282229159431E-2</v>
      </c>
      <c r="P462" s="3">
        <v>0</v>
      </c>
      <c r="Q462" s="3">
        <v>16.355555555555554</v>
      </c>
      <c r="R462" s="3">
        <f>SUM(Table2[[#This Row],[Qualified Activities Professional Hours]:[Other Activities Professional Hours]])/Table2[[#This Row],[MDS Census]]</f>
        <v>0.17019308590588508</v>
      </c>
      <c r="S462" s="3">
        <v>5.4504444444444431</v>
      </c>
      <c r="T462" s="3">
        <v>8.3392222222222188</v>
      </c>
      <c r="U462" s="3">
        <v>0</v>
      </c>
      <c r="V462" s="3">
        <f>SUM(Table2[[#This Row],[Occupational Therapist Hours]:[OT Aide Hours]])/Table2[[#This Row],[MDS Census]]</f>
        <v>0.14349288935137006</v>
      </c>
      <c r="W462" s="3">
        <v>10.050777777777778</v>
      </c>
      <c r="X462" s="3">
        <v>6.1058888888888871</v>
      </c>
      <c r="Y462" s="3">
        <v>5.1691111111111097</v>
      </c>
      <c r="Z462" s="3">
        <f>SUM(Table2[[#This Row],[Physical Therapist (PT) Hours]:[PT Aide Hours]])/Table2[[#This Row],[MDS Census]]</f>
        <v>0.22191235981038271</v>
      </c>
      <c r="AA462" s="3">
        <v>0</v>
      </c>
      <c r="AB462" s="3">
        <v>0</v>
      </c>
      <c r="AC462" s="3">
        <v>0</v>
      </c>
      <c r="AD462" s="3">
        <v>0</v>
      </c>
      <c r="AE462" s="3">
        <v>0</v>
      </c>
      <c r="AF462" s="3">
        <v>0</v>
      </c>
      <c r="AG462" s="3">
        <v>0</v>
      </c>
      <c r="AH462" s="1" t="s">
        <v>460</v>
      </c>
      <c r="AI462" s="17">
        <v>3</v>
      </c>
      <c r="AJ462" s="1"/>
    </row>
    <row r="463" spans="1:36" x14ac:dyDescent="0.2">
      <c r="A463" s="1" t="s">
        <v>681</v>
      </c>
      <c r="B463" s="1" t="s">
        <v>688</v>
      </c>
      <c r="C463" s="1" t="s">
        <v>1427</v>
      </c>
      <c r="D463" s="1" t="s">
        <v>1688</v>
      </c>
      <c r="E463" s="3">
        <v>39.222222222222221</v>
      </c>
      <c r="F463" s="3">
        <v>29.130555555555556</v>
      </c>
      <c r="G463" s="3">
        <v>0.3611111111111111</v>
      </c>
      <c r="H463" s="3">
        <v>0.31444444444444447</v>
      </c>
      <c r="I463" s="3">
        <v>3.8222222222222224</v>
      </c>
      <c r="J463" s="3">
        <v>0</v>
      </c>
      <c r="K463" s="3">
        <v>0</v>
      </c>
      <c r="L463" s="3">
        <v>1.6174444444444445</v>
      </c>
      <c r="M463" s="3">
        <v>8.1222222222222218</v>
      </c>
      <c r="N463" s="3">
        <v>0</v>
      </c>
      <c r="O463" s="3">
        <f>SUM(Table2[[#This Row],[Qualified Social Work Staff Hours]:[Other Social Work Staff Hours]])/Table2[[#This Row],[MDS Census]]</f>
        <v>0.20708215297450425</v>
      </c>
      <c r="P463" s="3">
        <v>5.1111111111111107</v>
      </c>
      <c r="Q463" s="3">
        <v>22.847222222222221</v>
      </c>
      <c r="R463" s="3">
        <f>SUM(Table2[[#This Row],[Qualified Activities Professional Hours]:[Other Activities Professional Hours]])/Table2[[#This Row],[MDS Census]]</f>
        <v>0.71281869688385269</v>
      </c>
      <c r="S463" s="3">
        <v>5.351</v>
      </c>
      <c r="T463" s="3">
        <v>3.4451111111111112</v>
      </c>
      <c r="U463" s="3">
        <v>0</v>
      </c>
      <c r="V463" s="3">
        <f>SUM(Table2[[#This Row],[Occupational Therapist Hours]:[OT Aide Hours]])/Table2[[#This Row],[MDS Census]]</f>
        <v>0.22426345609065157</v>
      </c>
      <c r="W463" s="3">
        <v>13.958333333333334</v>
      </c>
      <c r="X463" s="3">
        <v>6.7414444444444461</v>
      </c>
      <c r="Y463" s="3">
        <v>8.2527777777777782</v>
      </c>
      <c r="Z463" s="3">
        <f>SUM(Table2[[#This Row],[Physical Therapist (PT) Hours]:[PT Aide Hours]])/Table2[[#This Row],[MDS Census]]</f>
        <v>0.73816713881019835</v>
      </c>
      <c r="AA463" s="3">
        <v>0</v>
      </c>
      <c r="AB463" s="3">
        <v>0</v>
      </c>
      <c r="AC463" s="3">
        <v>0</v>
      </c>
      <c r="AD463" s="3">
        <v>0</v>
      </c>
      <c r="AE463" s="3">
        <v>0</v>
      </c>
      <c r="AF463" s="3">
        <v>0</v>
      </c>
      <c r="AG463" s="3">
        <v>0</v>
      </c>
      <c r="AH463" s="1" t="s">
        <v>461</v>
      </c>
      <c r="AI463" s="17">
        <v>3</v>
      </c>
      <c r="AJ463" s="1"/>
    </row>
    <row r="464" spans="1:36" x14ac:dyDescent="0.2">
      <c r="A464" s="1" t="s">
        <v>681</v>
      </c>
      <c r="B464" s="1" t="s">
        <v>1150</v>
      </c>
      <c r="C464" s="1" t="s">
        <v>1401</v>
      </c>
      <c r="D464" s="1" t="s">
        <v>1733</v>
      </c>
      <c r="E464" s="3">
        <v>178.71111111111111</v>
      </c>
      <c r="F464" s="3">
        <v>5.0666666666666664</v>
      </c>
      <c r="G464" s="3">
        <v>0</v>
      </c>
      <c r="H464" s="3">
        <v>0</v>
      </c>
      <c r="I464" s="3">
        <v>0</v>
      </c>
      <c r="J464" s="3">
        <v>0</v>
      </c>
      <c r="K464" s="3">
        <v>0</v>
      </c>
      <c r="L464" s="3">
        <v>11.883333333333333</v>
      </c>
      <c r="M464" s="3">
        <v>16.786111111111111</v>
      </c>
      <c r="N464" s="3">
        <v>0</v>
      </c>
      <c r="O464" s="3">
        <f>SUM(Table2[[#This Row],[Qualified Social Work Staff Hours]:[Other Social Work Staff Hours]])/Table2[[#This Row],[MDS Census]]</f>
        <v>9.3928749067396178E-2</v>
      </c>
      <c r="P464" s="3">
        <v>5.4222222222222225</v>
      </c>
      <c r="Q464" s="3">
        <v>45.927777777777777</v>
      </c>
      <c r="R464" s="3">
        <f>SUM(Table2[[#This Row],[Qualified Activities Professional Hours]:[Other Activities Professional Hours]])/Table2[[#This Row],[MDS Census]]</f>
        <v>0.28733523999005223</v>
      </c>
      <c r="S464" s="3">
        <v>18.163888888888888</v>
      </c>
      <c r="T464" s="3">
        <v>20.744444444444444</v>
      </c>
      <c r="U464" s="3">
        <v>0</v>
      </c>
      <c r="V464" s="3">
        <f>SUM(Table2[[#This Row],[Occupational Therapist Hours]:[OT Aide Hours]])/Table2[[#This Row],[MDS Census]]</f>
        <v>0.21771636408853517</v>
      </c>
      <c r="W464" s="3">
        <v>16.491666666666667</v>
      </c>
      <c r="X464" s="3">
        <v>30.097222222222221</v>
      </c>
      <c r="Y464" s="3">
        <v>0</v>
      </c>
      <c r="Z464" s="3">
        <f>SUM(Table2[[#This Row],[Physical Therapist (PT) Hours]:[PT Aide Hours]])/Table2[[#This Row],[MDS Census]]</f>
        <v>0.26069385724944044</v>
      </c>
      <c r="AA464" s="3">
        <v>0</v>
      </c>
      <c r="AB464" s="3">
        <v>0</v>
      </c>
      <c r="AC464" s="3">
        <v>0</v>
      </c>
      <c r="AD464" s="3">
        <v>0</v>
      </c>
      <c r="AE464" s="3">
        <v>0</v>
      </c>
      <c r="AF464" s="3">
        <v>0</v>
      </c>
      <c r="AG464" s="3">
        <v>0</v>
      </c>
      <c r="AH464" s="1" t="s">
        <v>462</v>
      </c>
      <c r="AI464" s="17">
        <v>3</v>
      </c>
      <c r="AJ464" s="1"/>
    </row>
    <row r="465" spans="1:36" x14ac:dyDescent="0.2">
      <c r="A465" s="1" t="s">
        <v>681</v>
      </c>
      <c r="B465" s="1" t="s">
        <v>1151</v>
      </c>
      <c r="C465" s="1" t="s">
        <v>1637</v>
      </c>
      <c r="D465" s="1" t="s">
        <v>1714</v>
      </c>
      <c r="E465" s="3">
        <v>71.055555555555557</v>
      </c>
      <c r="F465" s="3">
        <v>5.3777777777777782</v>
      </c>
      <c r="G465" s="3">
        <v>0.14444444444444443</v>
      </c>
      <c r="H465" s="3">
        <v>0.45</v>
      </c>
      <c r="I465" s="3">
        <v>0</v>
      </c>
      <c r="J465" s="3">
        <v>0</v>
      </c>
      <c r="K465" s="3">
        <v>0</v>
      </c>
      <c r="L465" s="3">
        <v>6.1472222222222221</v>
      </c>
      <c r="M465" s="3">
        <v>6.333333333333333</v>
      </c>
      <c r="N465" s="3">
        <v>0</v>
      </c>
      <c r="O465" s="3">
        <f>SUM(Table2[[#This Row],[Qualified Social Work Staff Hours]:[Other Social Work Staff Hours]])/Table2[[#This Row],[MDS Census]]</f>
        <v>8.9132134480062547E-2</v>
      </c>
      <c r="P465" s="3">
        <v>0</v>
      </c>
      <c r="Q465" s="3">
        <v>17.230555555555554</v>
      </c>
      <c r="R465" s="3">
        <f>SUM(Table2[[#This Row],[Qualified Activities Professional Hours]:[Other Activities Professional Hours]])/Table2[[#This Row],[MDS Census]]</f>
        <v>0.24249413604378417</v>
      </c>
      <c r="S465" s="3">
        <v>6.552777777777778</v>
      </c>
      <c r="T465" s="3">
        <v>0.05</v>
      </c>
      <c r="U465" s="3">
        <v>0</v>
      </c>
      <c r="V465" s="3">
        <f>SUM(Table2[[#This Row],[Occupational Therapist Hours]:[OT Aide Hours]])/Table2[[#This Row],[MDS Census]]</f>
        <v>9.2924159499609069E-2</v>
      </c>
      <c r="W465" s="3">
        <v>5.1944444444444446</v>
      </c>
      <c r="X465" s="3">
        <v>4.6027777777777779</v>
      </c>
      <c r="Y465" s="3">
        <v>0</v>
      </c>
      <c r="Z465" s="3">
        <f>SUM(Table2[[#This Row],[Physical Therapist (PT) Hours]:[PT Aide Hours]])/Table2[[#This Row],[MDS Census]]</f>
        <v>0.13788115715402657</v>
      </c>
      <c r="AA465" s="3">
        <v>0</v>
      </c>
      <c r="AB465" s="3">
        <v>0</v>
      </c>
      <c r="AC465" s="3">
        <v>0</v>
      </c>
      <c r="AD465" s="3">
        <v>0</v>
      </c>
      <c r="AE465" s="3">
        <v>0</v>
      </c>
      <c r="AF465" s="3">
        <v>0</v>
      </c>
      <c r="AG465" s="3">
        <v>0</v>
      </c>
      <c r="AH465" s="1" t="s">
        <v>463</v>
      </c>
      <c r="AI465" s="17">
        <v>3</v>
      </c>
      <c r="AJ465" s="1"/>
    </row>
    <row r="466" spans="1:36" x14ac:dyDescent="0.2">
      <c r="A466" s="1" t="s">
        <v>681</v>
      </c>
      <c r="B466" s="1" t="s">
        <v>696</v>
      </c>
      <c r="C466" s="1" t="s">
        <v>1467</v>
      </c>
      <c r="D466" s="1" t="s">
        <v>1721</v>
      </c>
      <c r="E466" s="3">
        <v>79.211111111111109</v>
      </c>
      <c r="F466" s="3">
        <v>5.4222222222222225</v>
      </c>
      <c r="G466" s="3">
        <v>0.28888888888888886</v>
      </c>
      <c r="H466" s="3">
        <v>0.59444444444444444</v>
      </c>
      <c r="I466" s="3">
        <v>5.5111111111111111</v>
      </c>
      <c r="J466" s="3">
        <v>0</v>
      </c>
      <c r="K466" s="3">
        <v>0</v>
      </c>
      <c r="L466" s="3">
        <v>3.5298888888888884</v>
      </c>
      <c r="M466" s="3">
        <v>5.4527777777777775</v>
      </c>
      <c r="N466" s="3">
        <v>0</v>
      </c>
      <c r="O466" s="3">
        <f>SUM(Table2[[#This Row],[Qualified Social Work Staff Hours]:[Other Social Work Staff Hours]])/Table2[[#This Row],[MDS Census]]</f>
        <v>6.8838546780754656E-2</v>
      </c>
      <c r="P466" s="3">
        <v>5.5111111111111111</v>
      </c>
      <c r="Q466" s="3">
        <v>7.1833333333333336</v>
      </c>
      <c r="R466" s="3">
        <f>SUM(Table2[[#This Row],[Qualified Activities Professional Hours]:[Other Activities Professional Hours]])/Table2[[#This Row],[MDS Census]]</f>
        <v>0.16026090615794641</v>
      </c>
      <c r="S466" s="3">
        <v>12.883111111111109</v>
      </c>
      <c r="T466" s="3">
        <v>10.000666666666666</v>
      </c>
      <c r="U466" s="3">
        <v>0</v>
      </c>
      <c r="V466" s="3">
        <f>SUM(Table2[[#This Row],[Occupational Therapist Hours]:[OT Aide Hours]])/Table2[[#This Row],[MDS Census]]</f>
        <v>0.28889605835320514</v>
      </c>
      <c r="W466" s="3">
        <v>3.7759999999999998</v>
      </c>
      <c r="X466" s="3">
        <v>10.487444444444444</v>
      </c>
      <c r="Y466" s="3">
        <v>3.5493333333333332</v>
      </c>
      <c r="Z466" s="3">
        <f>SUM(Table2[[#This Row],[Physical Therapist (PT) Hours]:[PT Aide Hours]])/Table2[[#This Row],[MDS Census]]</f>
        <v>0.22487726188806281</v>
      </c>
      <c r="AA466" s="3">
        <v>0</v>
      </c>
      <c r="AB466" s="3">
        <v>0</v>
      </c>
      <c r="AC466" s="3">
        <v>0</v>
      </c>
      <c r="AD466" s="3">
        <v>0</v>
      </c>
      <c r="AE466" s="3">
        <v>0</v>
      </c>
      <c r="AF466" s="3">
        <v>0</v>
      </c>
      <c r="AG466" s="3">
        <v>0</v>
      </c>
      <c r="AH466" s="1" t="s">
        <v>464</v>
      </c>
      <c r="AI466" s="17">
        <v>3</v>
      </c>
      <c r="AJ466" s="1"/>
    </row>
    <row r="467" spans="1:36" x14ac:dyDescent="0.2">
      <c r="A467" s="1" t="s">
        <v>681</v>
      </c>
      <c r="B467" s="1" t="s">
        <v>1152</v>
      </c>
      <c r="C467" s="1" t="s">
        <v>1381</v>
      </c>
      <c r="D467" s="1" t="s">
        <v>1714</v>
      </c>
      <c r="E467" s="3">
        <v>359.82222222222219</v>
      </c>
      <c r="F467" s="3">
        <v>90.768777777777785</v>
      </c>
      <c r="G467" s="3">
        <v>5.8333333333333334E-2</v>
      </c>
      <c r="H467" s="3">
        <v>1.6583333333333334</v>
      </c>
      <c r="I467" s="3">
        <v>10.25888888888889</v>
      </c>
      <c r="J467" s="3">
        <v>0</v>
      </c>
      <c r="K467" s="3">
        <v>0</v>
      </c>
      <c r="L467" s="3">
        <v>0</v>
      </c>
      <c r="M467" s="3">
        <v>30.502888888888876</v>
      </c>
      <c r="N467" s="3">
        <v>0</v>
      </c>
      <c r="O467" s="3">
        <f>SUM(Table2[[#This Row],[Qualified Social Work Staff Hours]:[Other Social Work Staff Hours]])/Table2[[#This Row],[MDS Census]]</f>
        <v>8.4772109683794436E-2</v>
      </c>
      <c r="P467" s="3">
        <v>5.333333333333333</v>
      </c>
      <c r="Q467" s="3">
        <v>77.173555555555581</v>
      </c>
      <c r="R467" s="3">
        <f>SUM(Table2[[#This Row],[Qualified Activities Professional Hours]:[Other Activities Professional Hours]])/Table2[[#This Row],[MDS Census]]</f>
        <v>0.22929903656126491</v>
      </c>
      <c r="S467" s="3">
        <v>0</v>
      </c>
      <c r="T467" s="3">
        <v>0</v>
      </c>
      <c r="U467" s="3">
        <v>0</v>
      </c>
      <c r="V467" s="3">
        <f>SUM(Table2[[#This Row],[Occupational Therapist Hours]:[OT Aide Hours]])/Table2[[#This Row],[MDS Census]]</f>
        <v>0</v>
      </c>
      <c r="W467" s="3">
        <v>0</v>
      </c>
      <c r="X467" s="3">
        <v>0</v>
      </c>
      <c r="Y467" s="3">
        <v>0</v>
      </c>
      <c r="Z467" s="3">
        <f>SUM(Table2[[#This Row],[Physical Therapist (PT) Hours]:[PT Aide Hours]])/Table2[[#This Row],[MDS Census]]</f>
        <v>0</v>
      </c>
      <c r="AA467" s="3">
        <v>0</v>
      </c>
      <c r="AB467" s="3">
        <v>0</v>
      </c>
      <c r="AC467" s="3">
        <v>0</v>
      </c>
      <c r="AD467" s="3">
        <v>0</v>
      </c>
      <c r="AE467" s="3">
        <v>0</v>
      </c>
      <c r="AF467" s="3">
        <v>28.123777777777786</v>
      </c>
      <c r="AG467" s="3">
        <v>0</v>
      </c>
      <c r="AH467" s="1" t="s">
        <v>465</v>
      </c>
      <c r="AI467" s="17">
        <v>3</v>
      </c>
      <c r="AJ467" s="1"/>
    </row>
    <row r="468" spans="1:36" x14ac:dyDescent="0.2">
      <c r="A468" s="1" t="s">
        <v>681</v>
      </c>
      <c r="B468" s="1" t="s">
        <v>1153</v>
      </c>
      <c r="C468" s="1" t="s">
        <v>1638</v>
      </c>
      <c r="D468" s="1" t="s">
        <v>1744</v>
      </c>
      <c r="E468" s="3">
        <v>87.011111111111106</v>
      </c>
      <c r="F468" s="3">
        <v>29.197222222222223</v>
      </c>
      <c r="G468" s="3">
        <v>0.43888888888888888</v>
      </c>
      <c r="H468" s="3">
        <v>0</v>
      </c>
      <c r="I468" s="3">
        <v>0</v>
      </c>
      <c r="J468" s="3">
        <v>0</v>
      </c>
      <c r="K468" s="3">
        <v>0</v>
      </c>
      <c r="L468" s="3">
        <v>2.1944444444444446</v>
      </c>
      <c r="M468" s="3">
        <v>4.9888888888888889</v>
      </c>
      <c r="N468" s="3">
        <v>3.2611111111111111</v>
      </c>
      <c r="O468" s="3">
        <f>SUM(Table2[[#This Row],[Qualified Social Work Staff Hours]:[Other Social Work Staff Hours]])/Table2[[#This Row],[MDS Census]]</f>
        <v>9.4815476950581026E-2</v>
      </c>
      <c r="P468" s="3">
        <v>5.1055555555555552</v>
      </c>
      <c r="Q468" s="3">
        <v>10.619444444444444</v>
      </c>
      <c r="R468" s="3">
        <f>SUM(Table2[[#This Row],[Qualified Activities Professional Hours]:[Other Activities Professional Hours]])/Table2[[#This Row],[MDS Census]]</f>
        <v>0.18072404546034987</v>
      </c>
      <c r="S468" s="3">
        <v>0.62311111111111106</v>
      </c>
      <c r="T468" s="3">
        <v>7.3331111111111129</v>
      </c>
      <c r="U468" s="3">
        <v>0</v>
      </c>
      <c r="V468" s="3">
        <f>SUM(Table2[[#This Row],[Occupational Therapist Hours]:[OT Aide Hours]])/Table2[[#This Row],[MDS Census]]</f>
        <v>9.1439152087855982E-2</v>
      </c>
      <c r="W468" s="3">
        <v>1.7749999999999999</v>
      </c>
      <c r="X468" s="3">
        <v>7.549666666666667</v>
      </c>
      <c r="Y468" s="3">
        <v>0</v>
      </c>
      <c r="Z468" s="3">
        <f>SUM(Table2[[#This Row],[Physical Therapist (PT) Hours]:[PT Aide Hours]])/Table2[[#This Row],[MDS Census]]</f>
        <v>0.10716638998850724</v>
      </c>
      <c r="AA468" s="3">
        <v>0</v>
      </c>
      <c r="AB468" s="3">
        <v>0</v>
      </c>
      <c r="AC468" s="3">
        <v>0</v>
      </c>
      <c r="AD468" s="3">
        <v>0</v>
      </c>
      <c r="AE468" s="3">
        <v>0</v>
      </c>
      <c r="AF468" s="3">
        <v>0</v>
      </c>
      <c r="AG468" s="3">
        <v>0</v>
      </c>
      <c r="AH468" s="1" t="s">
        <v>466</v>
      </c>
      <c r="AI468" s="17">
        <v>3</v>
      </c>
      <c r="AJ468" s="1"/>
    </row>
    <row r="469" spans="1:36" x14ac:dyDescent="0.2">
      <c r="A469" s="1" t="s">
        <v>681</v>
      </c>
      <c r="B469" s="1" t="s">
        <v>1154</v>
      </c>
      <c r="C469" s="1" t="s">
        <v>1397</v>
      </c>
      <c r="D469" s="1" t="s">
        <v>1750</v>
      </c>
      <c r="E469" s="3">
        <v>86.87777777777778</v>
      </c>
      <c r="F469" s="3">
        <v>2.8444444444444446</v>
      </c>
      <c r="G469" s="3">
        <v>0.26666666666666666</v>
      </c>
      <c r="H469" s="3">
        <v>5.0888888888888886</v>
      </c>
      <c r="I469" s="3">
        <v>0</v>
      </c>
      <c r="J469" s="3">
        <v>0</v>
      </c>
      <c r="K469" s="3">
        <v>0</v>
      </c>
      <c r="L469" s="3">
        <v>2.9288888888888884</v>
      </c>
      <c r="M469" s="3">
        <v>5.2</v>
      </c>
      <c r="N469" s="3">
        <v>0</v>
      </c>
      <c r="O469" s="3">
        <f>SUM(Table2[[#This Row],[Qualified Social Work Staff Hours]:[Other Social Work Staff Hours]])/Table2[[#This Row],[MDS Census]]</f>
        <v>5.9854201304514645E-2</v>
      </c>
      <c r="P469" s="3">
        <v>0</v>
      </c>
      <c r="Q469" s="3">
        <v>17.892222222222216</v>
      </c>
      <c r="R469" s="3">
        <f>SUM(Table2[[#This Row],[Qualified Activities Professional Hours]:[Other Activities Professional Hours]])/Table2[[#This Row],[MDS Census]]</f>
        <v>0.20594705205269209</v>
      </c>
      <c r="S469" s="3">
        <v>0</v>
      </c>
      <c r="T469" s="3">
        <v>2.5922222222222229</v>
      </c>
      <c r="U469" s="3">
        <v>0</v>
      </c>
      <c r="V469" s="3">
        <f>SUM(Table2[[#This Row],[Occupational Therapist Hours]:[OT Aide Hours]])/Table2[[#This Row],[MDS Census]]</f>
        <v>2.9837575137485618E-2</v>
      </c>
      <c r="W469" s="3">
        <v>6.3655555555555567</v>
      </c>
      <c r="X469" s="3">
        <v>6.5722222222222184</v>
      </c>
      <c r="Y469" s="3">
        <v>2.6477777777777778</v>
      </c>
      <c r="Z469" s="3">
        <f>SUM(Table2[[#This Row],[Physical Therapist (PT) Hours]:[PT Aide Hours]])/Table2[[#This Row],[MDS Census]]</f>
        <v>0.17939634224325357</v>
      </c>
      <c r="AA469" s="3">
        <v>0</v>
      </c>
      <c r="AB469" s="3">
        <v>0</v>
      </c>
      <c r="AC469" s="3">
        <v>0</v>
      </c>
      <c r="AD469" s="3">
        <v>9.5644444444444474</v>
      </c>
      <c r="AE469" s="3">
        <v>0</v>
      </c>
      <c r="AF469" s="3">
        <v>0</v>
      </c>
      <c r="AG469" s="3">
        <v>0</v>
      </c>
      <c r="AH469" s="1" t="s">
        <v>467</v>
      </c>
      <c r="AI469" s="17">
        <v>3</v>
      </c>
      <c r="AJ469" s="1"/>
    </row>
    <row r="470" spans="1:36" x14ac:dyDescent="0.2">
      <c r="A470" s="1" t="s">
        <v>681</v>
      </c>
      <c r="B470" s="1" t="s">
        <v>1155</v>
      </c>
      <c r="C470" s="1" t="s">
        <v>1529</v>
      </c>
      <c r="D470" s="1" t="s">
        <v>1740</v>
      </c>
      <c r="E470" s="3">
        <v>64.777777777777771</v>
      </c>
      <c r="F470" s="3">
        <v>5.2166666666666668</v>
      </c>
      <c r="G470" s="3">
        <v>0</v>
      </c>
      <c r="H470" s="3">
        <v>0</v>
      </c>
      <c r="I470" s="3">
        <v>0</v>
      </c>
      <c r="J470" s="3">
        <v>0</v>
      </c>
      <c r="K470" s="3">
        <v>0</v>
      </c>
      <c r="L470" s="3">
        <v>2.280222222222223</v>
      </c>
      <c r="M470" s="3">
        <v>0</v>
      </c>
      <c r="N470" s="3">
        <v>5.0861111111111112</v>
      </c>
      <c r="O470" s="3">
        <f>SUM(Table2[[#This Row],[Qualified Social Work Staff Hours]:[Other Social Work Staff Hours]])/Table2[[#This Row],[MDS Census]]</f>
        <v>7.8516295025729002E-2</v>
      </c>
      <c r="P470" s="3">
        <v>4.1722222222222225</v>
      </c>
      <c r="Q470" s="3">
        <v>4.9388888888888891</v>
      </c>
      <c r="R470" s="3">
        <f>SUM(Table2[[#This Row],[Qualified Activities Professional Hours]:[Other Activities Professional Hours]])/Table2[[#This Row],[MDS Census]]</f>
        <v>0.14065180102915953</v>
      </c>
      <c r="S470" s="3">
        <v>7.658333333333335</v>
      </c>
      <c r="T470" s="3">
        <v>4.4469999999999992</v>
      </c>
      <c r="U470" s="3">
        <v>0</v>
      </c>
      <c r="V470" s="3">
        <f>SUM(Table2[[#This Row],[Occupational Therapist Hours]:[OT Aide Hours]])/Table2[[#This Row],[MDS Census]]</f>
        <v>0.18687478559176676</v>
      </c>
      <c r="W470" s="3">
        <v>5.8364444444444432</v>
      </c>
      <c r="X470" s="3">
        <v>4.666888888888888</v>
      </c>
      <c r="Y470" s="3">
        <v>0</v>
      </c>
      <c r="Z470" s="3">
        <f>SUM(Table2[[#This Row],[Physical Therapist (PT) Hours]:[PT Aide Hours]])/Table2[[#This Row],[MDS Census]]</f>
        <v>0.16214408233276154</v>
      </c>
      <c r="AA470" s="3">
        <v>0</v>
      </c>
      <c r="AB470" s="3">
        <v>0</v>
      </c>
      <c r="AC470" s="3">
        <v>0</v>
      </c>
      <c r="AD470" s="3">
        <v>0</v>
      </c>
      <c r="AE470" s="3">
        <v>0</v>
      </c>
      <c r="AF470" s="3">
        <v>0</v>
      </c>
      <c r="AG470" s="3">
        <v>0</v>
      </c>
      <c r="AH470" s="1" t="s">
        <v>468</v>
      </c>
      <c r="AI470" s="17">
        <v>3</v>
      </c>
      <c r="AJ470" s="1"/>
    </row>
    <row r="471" spans="1:36" x14ac:dyDescent="0.2">
      <c r="A471" s="1" t="s">
        <v>681</v>
      </c>
      <c r="B471" s="1" t="s">
        <v>1156</v>
      </c>
      <c r="C471" s="1" t="s">
        <v>1639</v>
      </c>
      <c r="D471" s="1" t="s">
        <v>1751</v>
      </c>
      <c r="E471" s="3">
        <v>131.71111111111111</v>
      </c>
      <c r="F471" s="3">
        <v>68.804666666666662</v>
      </c>
      <c r="G471" s="3">
        <v>5.6</v>
      </c>
      <c r="H471" s="3">
        <v>0.58333333333333337</v>
      </c>
      <c r="I471" s="3">
        <v>11.2</v>
      </c>
      <c r="J471" s="3">
        <v>0</v>
      </c>
      <c r="K471" s="3">
        <v>0</v>
      </c>
      <c r="L471" s="3">
        <v>9.3147777777777794</v>
      </c>
      <c r="M471" s="3">
        <v>16.666666666666668</v>
      </c>
      <c r="N471" s="3">
        <v>0</v>
      </c>
      <c r="O471" s="3">
        <f>SUM(Table2[[#This Row],[Qualified Social Work Staff Hours]:[Other Social Work Staff Hours]])/Table2[[#This Row],[MDS Census]]</f>
        <v>0.12653956470389743</v>
      </c>
      <c r="P471" s="3">
        <v>31.658333333333335</v>
      </c>
      <c r="Q471" s="3">
        <v>0</v>
      </c>
      <c r="R471" s="3">
        <f>SUM(Table2[[#This Row],[Qualified Activities Professional Hours]:[Other Activities Professional Hours]])/Table2[[#This Row],[MDS Census]]</f>
        <v>0.24036190315505315</v>
      </c>
      <c r="S471" s="3">
        <v>8.485888888888887</v>
      </c>
      <c r="T471" s="3">
        <v>23.015666666666664</v>
      </c>
      <c r="U471" s="3">
        <v>0</v>
      </c>
      <c r="V471" s="3">
        <f>SUM(Table2[[#This Row],[Occupational Therapist Hours]:[OT Aide Hours]])/Table2[[#This Row],[MDS Census]]</f>
        <v>0.23917158764973845</v>
      </c>
      <c r="W471" s="3">
        <v>8.1180000000000021</v>
      </c>
      <c r="X471" s="3">
        <v>13.341888888888894</v>
      </c>
      <c r="Y471" s="3">
        <v>0</v>
      </c>
      <c r="Z471" s="3">
        <f>SUM(Table2[[#This Row],[Physical Therapist (PT) Hours]:[PT Aide Hours]])/Table2[[#This Row],[MDS Census]]</f>
        <v>0.16293149991564035</v>
      </c>
      <c r="AA471" s="3">
        <v>0</v>
      </c>
      <c r="AB471" s="3">
        <v>0</v>
      </c>
      <c r="AC471" s="3">
        <v>0</v>
      </c>
      <c r="AD471" s="3">
        <v>0</v>
      </c>
      <c r="AE471" s="3">
        <v>0</v>
      </c>
      <c r="AF471" s="3">
        <v>0</v>
      </c>
      <c r="AG471" s="3">
        <v>0</v>
      </c>
      <c r="AH471" s="1" t="s">
        <v>469</v>
      </c>
      <c r="AI471" s="17">
        <v>3</v>
      </c>
      <c r="AJ471" s="1"/>
    </row>
    <row r="472" spans="1:36" x14ac:dyDescent="0.2">
      <c r="A472" s="1" t="s">
        <v>681</v>
      </c>
      <c r="B472" s="1" t="s">
        <v>1157</v>
      </c>
      <c r="C472" s="1" t="s">
        <v>1452</v>
      </c>
      <c r="D472" s="1" t="s">
        <v>1709</v>
      </c>
      <c r="E472" s="3">
        <v>430.03333333333336</v>
      </c>
      <c r="F472" s="3">
        <v>235.19355555555558</v>
      </c>
      <c r="G472" s="3">
        <v>5.166666666666667</v>
      </c>
      <c r="H472" s="3">
        <v>0</v>
      </c>
      <c r="I472" s="3">
        <v>28.044444444444444</v>
      </c>
      <c r="J472" s="3">
        <v>0</v>
      </c>
      <c r="K472" s="3">
        <v>0</v>
      </c>
      <c r="L472" s="3">
        <v>14.996999999999998</v>
      </c>
      <c r="M472" s="3">
        <v>41.583333333333336</v>
      </c>
      <c r="N472" s="3">
        <v>7.666666666666667</v>
      </c>
      <c r="O472" s="3">
        <f>SUM(Table2[[#This Row],[Qualified Social Work Staff Hours]:[Other Social Work Staff Hours]])/Table2[[#This Row],[MDS Census]]</f>
        <v>0.11452600573598945</v>
      </c>
      <c r="P472" s="3">
        <v>24.485555555555553</v>
      </c>
      <c r="Q472" s="3">
        <v>80.089555555555577</v>
      </c>
      <c r="R472" s="3">
        <f>SUM(Table2[[#This Row],[Qualified Activities Professional Hours]:[Other Activities Professional Hours]])/Table2[[#This Row],[MDS Census]]</f>
        <v>0.24317908172493091</v>
      </c>
      <c r="S472" s="3">
        <v>17.796444444444443</v>
      </c>
      <c r="T472" s="3">
        <v>18.05477777777778</v>
      </c>
      <c r="U472" s="3">
        <v>0</v>
      </c>
      <c r="V472" s="3">
        <f>SUM(Table2[[#This Row],[Occupational Therapist Hours]:[OT Aide Hours]])/Table2[[#This Row],[MDS Census]]</f>
        <v>8.3368472728212267E-2</v>
      </c>
      <c r="W472" s="3">
        <v>26.385222222222222</v>
      </c>
      <c r="X472" s="3">
        <v>18.460777777777778</v>
      </c>
      <c r="Y472" s="3">
        <v>10.676222222222222</v>
      </c>
      <c r="Z472" s="3">
        <f>SUM(Table2[[#This Row],[Physical Therapist (PT) Hours]:[PT Aide Hours]])/Table2[[#This Row],[MDS Census]]</f>
        <v>0.12911143838978892</v>
      </c>
      <c r="AA472" s="3">
        <v>0</v>
      </c>
      <c r="AB472" s="3">
        <v>4.916666666666667</v>
      </c>
      <c r="AC472" s="3">
        <v>0</v>
      </c>
      <c r="AD472" s="3">
        <v>426.16822222222248</v>
      </c>
      <c r="AE472" s="3">
        <v>0</v>
      </c>
      <c r="AF472" s="3">
        <v>4.8888888888888893</v>
      </c>
      <c r="AG472" s="3">
        <v>0</v>
      </c>
      <c r="AH472" s="1" t="s">
        <v>470</v>
      </c>
      <c r="AI472" s="17">
        <v>3</v>
      </c>
      <c r="AJ472" s="1"/>
    </row>
    <row r="473" spans="1:36" x14ac:dyDescent="0.2">
      <c r="A473" s="1" t="s">
        <v>681</v>
      </c>
      <c r="B473" s="1" t="s">
        <v>1158</v>
      </c>
      <c r="C473" s="1" t="s">
        <v>1443</v>
      </c>
      <c r="D473" s="1" t="s">
        <v>1727</v>
      </c>
      <c r="E473" s="3">
        <v>133.62222222222223</v>
      </c>
      <c r="F473" s="3">
        <v>5.6</v>
      </c>
      <c r="G473" s="3">
        <v>0.33333333333333331</v>
      </c>
      <c r="H473" s="3">
        <v>0.63500000000000001</v>
      </c>
      <c r="I473" s="3">
        <v>2.5666666666666669</v>
      </c>
      <c r="J473" s="3">
        <v>0</v>
      </c>
      <c r="K473" s="3">
        <v>0</v>
      </c>
      <c r="L473" s="3">
        <v>4.5666666666666664</v>
      </c>
      <c r="M473" s="3">
        <v>5.6</v>
      </c>
      <c r="N473" s="3">
        <v>5.4222222222222225</v>
      </c>
      <c r="O473" s="3">
        <f>SUM(Table2[[#This Row],[Qualified Social Work Staff Hours]:[Other Social Work Staff Hours]])/Table2[[#This Row],[MDS Census]]</f>
        <v>8.2487942790620314E-2</v>
      </c>
      <c r="P473" s="3">
        <v>0</v>
      </c>
      <c r="Q473" s="3">
        <v>10.475</v>
      </c>
      <c r="R473" s="3">
        <f>SUM(Table2[[#This Row],[Qualified Activities Professional Hours]:[Other Activities Professional Hours]])/Table2[[#This Row],[MDS Census]]</f>
        <v>7.8392649259936789E-2</v>
      </c>
      <c r="S473" s="3">
        <v>9.2004444444444431</v>
      </c>
      <c r="T473" s="3">
        <v>11.265666666666666</v>
      </c>
      <c r="U473" s="3">
        <v>1.7798888888888889</v>
      </c>
      <c r="V473" s="3">
        <f>SUM(Table2[[#This Row],[Occupational Therapist Hours]:[OT Aide Hours]])/Table2[[#This Row],[MDS Census]]</f>
        <v>0.16648428405122231</v>
      </c>
      <c r="W473" s="3">
        <v>5.5776666666666674</v>
      </c>
      <c r="X473" s="3">
        <v>8.758555555555553</v>
      </c>
      <c r="Y473" s="3">
        <v>0</v>
      </c>
      <c r="Z473" s="3">
        <f>SUM(Table2[[#This Row],[Physical Therapist (PT) Hours]:[PT Aide Hours]])/Table2[[#This Row],[MDS Census]]</f>
        <v>0.10728920671877597</v>
      </c>
      <c r="AA473" s="3">
        <v>0</v>
      </c>
      <c r="AB473" s="3">
        <v>0</v>
      </c>
      <c r="AC473" s="3">
        <v>0</v>
      </c>
      <c r="AD473" s="3">
        <v>0</v>
      </c>
      <c r="AE473" s="3">
        <v>0</v>
      </c>
      <c r="AF473" s="3">
        <v>0</v>
      </c>
      <c r="AG473" s="3">
        <v>0</v>
      </c>
      <c r="AH473" s="1" t="s">
        <v>471</v>
      </c>
      <c r="AI473" s="17">
        <v>3</v>
      </c>
      <c r="AJ473" s="1"/>
    </row>
    <row r="474" spans="1:36" x14ac:dyDescent="0.2">
      <c r="A474" s="1" t="s">
        <v>681</v>
      </c>
      <c r="B474" s="1" t="s">
        <v>1159</v>
      </c>
      <c r="C474" s="1" t="s">
        <v>1470</v>
      </c>
      <c r="D474" s="1" t="s">
        <v>1691</v>
      </c>
      <c r="E474" s="3">
        <v>99.25555555555556</v>
      </c>
      <c r="F474" s="3">
        <v>5.4666666666666668</v>
      </c>
      <c r="G474" s="3">
        <v>0.25</v>
      </c>
      <c r="H474" s="3">
        <v>5.4444444444444448E-2</v>
      </c>
      <c r="I474" s="3">
        <v>5.2346666666666648</v>
      </c>
      <c r="J474" s="3">
        <v>0</v>
      </c>
      <c r="K474" s="3">
        <v>0</v>
      </c>
      <c r="L474" s="3">
        <v>4.5167777777777767</v>
      </c>
      <c r="M474" s="3">
        <v>0</v>
      </c>
      <c r="N474" s="3">
        <v>11.025666666666668</v>
      </c>
      <c r="O474" s="3">
        <f>SUM(Table2[[#This Row],[Qualified Social Work Staff Hours]:[Other Social Work Staff Hours]])/Table2[[#This Row],[MDS Census]]</f>
        <v>0.11108362252322848</v>
      </c>
      <c r="P474" s="3">
        <v>5.581888888888888</v>
      </c>
      <c r="Q474" s="3">
        <v>13.341222222222223</v>
      </c>
      <c r="R474" s="3">
        <f>SUM(Table2[[#This Row],[Qualified Activities Professional Hours]:[Other Activities Professional Hours]])/Table2[[#This Row],[MDS Census]]</f>
        <v>0.19065039740288817</v>
      </c>
      <c r="S474" s="3">
        <v>14.264333333333333</v>
      </c>
      <c r="T474" s="3">
        <v>4.57188888888889</v>
      </c>
      <c r="U474" s="3">
        <v>0</v>
      </c>
      <c r="V474" s="3">
        <f>SUM(Table2[[#This Row],[Occupational Therapist Hours]:[OT Aide Hours]])/Table2[[#This Row],[MDS Census]]</f>
        <v>0.18977499160416433</v>
      </c>
      <c r="W474" s="3">
        <v>11.661999999999999</v>
      </c>
      <c r="X474" s="3">
        <v>2.9480000000000004</v>
      </c>
      <c r="Y474" s="3">
        <v>5.2246666666666668</v>
      </c>
      <c r="Z474" s="3">
        <f>SUM(Table2[[#This Row],[Physical Therapist (PT) Hours]:[PT Aide Hours]])/Table2[[#This Row],[MDS Census]]</f>
        <v>0.19983432217620059</v>
      </c>
      <c r="AA474" s="3">
        <v>0</v>
      </c>
      <c r="AB474" s="3">
        <v>0</v>
      </c>
      <c r="AC474" s="3">
        <v>0</v>
      </c>
      <c r="AD474" s="3">
        <v>0</v>
      </c>
      <c r="AE474" s="3">
        <v>0</v>
      </c>
      <c r="AF474" s="3">
        <v>0</v>
      </c>
      <c r="AG474" s="3">
        <v>0</v>
      </c>
      <c r="AH474" s="1" t="s">
        <v>472</v>
      </c>
      <c r="AI474" s="17">
        <v>3</v>
      </c>
      <c r="AJ474" s="1"/>
    </row>
    <row r="475" spans="1:36" x14ac:dyDescent="0.2">
      <c r="A475" s="1" t="s">
        <v>681</v>
      </c>
      <c r="B475" s="1" t="s">
        <v>1160</v>
      </c>
      <c r="C475" s="1" t="s">
        <v>1376</v>
      </c>
      <c r="D475" s="1" t="s">
        <v>1708</v>
      </c>
      <c r="E475" s="3">
        <v>70.63333333333334</v>
      </c>
      <c r="F475" s="3">
        <v>4.7111111111111112</v>
      </c>
      <c r="G475" s="3">
        <v>0</v>
      </c>
      <c r="H475" s="3">
        <v>0</v>
      </c>
      <c r="I475" s="3">
        <v>53.451666666666654</v>
      </c>
      <c r="J475" s="3">
        <v>0</v>
      </c>
      <c r="K475" s="3">
        <v>0</v>
      </c>
      <c r="L475" s="3">
        <v>2.0073333333333334</v>
      </c>
      <c r="M475" s="3">
        <v>10.491000000000001</v>
      </c>
      <c r="N475" s="3">
        <v>0</v>
      </c>
      <c r="O475" s="3">
        <f>SUM(Table2[[#This Row],[Qualified Social Work Staff Hours]:[Other Social Work Staff Hours]])/Table2[[#This Row],[MDS Census]]</f>
        <v>0.14852760736196319</v>
      </c>
      <c r="P475" s="3">
        <v>5.5949999999999998</v>
      </c>
      <c r="Q475" s="3">
        <v>19.000444444444447</v>
      </c>
      <c r="R475" s="3">
        <f>SUM(Table2[[#This Row],[Qualified Activities Professional Hours]:[Other Activities Professional Hours]])/Table2[[#This Row],[MDS Census]]</f>
        <v>0.34821299355041685</v>
      </c>
      <c r="S475" s="3">
        <v>5.9913333333333325</v>
      </c>
      <c r="T475" s="3">
        <v>9.6215555555555525</v>
      </c>
      <c r="U475" s="3">
        <v>0</v>
      </c>
      <c r="V475" s="3">
        <f>SUM(Table2[[#This Row],[Occupational Therapist Hours]:[OT Aide Hours]])/Table2[[#This Row],[MDS Census]]</f>
        <v>0.22104137171621827</v>
      </c>
      <c r="W475" s="3">
        <v>6.0396666666666672</v>
      </c>
      <c r="X475" s="3">
        <v>7.2744444444444447</v>
      </c>
      <c r="Y475" s="3">
        <v>0.45433333333333337</v>
      </c>
      <c r="Z475" s="3">
        <f>SUM(Table2[[#This Row],[Physical Therapist (PT) Hours]:[PT Aide Hours]])/Table2[[#This Row],[MDS Census]]</f>
        <v>0.19492842535787319</v>
      </c>
      <c r="AA475" s="3">
        <v>0</v>
      </c>
      <c r="AB475" s="3">
        <v>0</v>
      </c>
      <c r="AC475" s="3">
        <v>0</v>
      </c>
      <c r="AD475" s="3">
        <v>0</v>
      </c>
      <c r="AE475" s="3">
        <v>0</v>
      </c>
      <c r="AF475" s="3">
        <v>0</v>
      </c>
      <c r="AG475" s="3">
        <v>0</v>
      </c>
      <c r="AH475" s="1" t="s">
        <v>473</v>
      </c>
      <c r="AI475" s="17">
        <v>3</v>
      </c>
      <c r="AJ475" s="1"/>
    </row>
    <row r="476" spans="1:36" x14ac:dyDescent="0.2">
      <c r="A476" s="1" t="s">
        <v>681</v>
      </c>
      <c r="B476" s="1" t="s">
        <v>1161</v>
      </c>
      <c r="C476" s="1" t="s">
        <v>1640</v>
      </c>
      <c r="D476" s="1" t="s">
        <v>1690</v>
      </c>
      <c r="E476" s="3">
        <v>48.4</v>
      </c>
      <c r="F476" s="3">
        <v>5.6888888888888891</v>
      </c>
      <c r="G476" s="3">
        <v>3.3333333333333333E-2</v>
      </c>
      <c r="H476" s="3">
        <v>0.25100000000000006</v>
      </c>
      <c r="I476" s="3">
        <v>2.1749999999999998</v>
      </c>
      <c r="J476" s="3">
        <v>0</v>
      </c>
      <c r="K476" s="3">
        <v>0</v>
      </c>
      <c r="L476" s="3">
        <v>2.2694444444444444</v>
      </c>
      <c r="M476" s="3">
        <v>0</v>
      </c>
      <c r="N476" s="3">
        <v>4.3499999999999996</v>
      </c>
      <c r="O476" s="3">
        <f>SUM(Table2[[#This Row],[Qualified Social Work Staff Hours]:[Other Social Work Staff Hours]])/Table2[[#This Row],[MDS Census]]</f>
        <v>8.9876033057851232E-2</v>
      </c>
      <c r="P476" s="3">
        <v>6.7222222222222223</v>
      </c>
      <c r="Q476" s="3">
        <v>4.6055555555555552</v>
      </c>
      <c r="R476" s="3">
        <f>SUM(Table2[[#This Row],[Qualified Activities Professional Hours]:[Other Activities Professional Hours]])/Table2[[#This Row],[MDS Census]]</f>
        <v>0.23404499540863177</v>
      </c>
      <c r="S476" s="3">
        <v>5.5666666666666664</v>
      </c>
      <c r="T476" s="3">
        <v>5.3277777777777775</v>
      </c>
      <c r="U476" s="3">
        <v>0</v>
      </c>
      <c r="V476" s="3">
        <f>SUM(Table2[[#This Row],[Occupational Therapist Hours]:[OT Aide Hours]])/Table2[[#This Row],[MDS Census]]</f>
        <v>0.22509182736455463</v>
      </c>
      <c r="W476" s="3">
        <v>1.5694444444444444</v>
      </c>
      <c r="X476" s="3">
        <v>4.5444444444444443</v>
      </c>
      <c r="Y476" s="3">
        <v>0</v>
      </c>
      <c r="Z476" s="3">
        <f>SUM(Table2[[#This Row],[Physical Therapist (PT) Hours]:[PT Aide Hours]])/Table2[[#This Row],[MDS Census]]</f>
        <v>0.12632001836547291</v>
      </c>
      <c r="AA476" s="3">
        <v>0</v>
      </c>
      <c r="AB476" s="3">
        <v>0</v>
      </c>
      <c r="AC476" s="3">
        <v>0</v>
      </c>
      <c r="AD476" s="3">
        <v>0</v>
      </c>
      <c r="AE476" s="3">
        <v>0</v>
      </c>
      <c r="AF476" s="3">
        <v>0</v>
      </c>
      <c r="AG476" s="3">
        <v>0</v>
      </c>
      <c r="AH476" s="1" t="s">
        <v>474</v>
      </c>
      <c r="AI476" s="17">
        <v>3</v>
      </c>
      <c r="AJ476" s="1"/>
    </row>
    <row r="477" spans="1:36" x14ac:dyDescent="0.2">
      <c r="A477" s="1" t="s">
        <v>681</v>
      </c>
      <c r="B477" s="1" t="s">
        <v>1162</v>
      </c>
      <c r="C477" s="1" t="s">
        <v>1641</v>
      </c>
      <c r="D477" s="1" t="s">
        <v>1714</v>
      </c>
      <c r="E477" s="3">
        <v>70.955555555555549</v>
      </c>
      <c r="F477" s="3">
        <v>0</v>
      </c>
      <c r="G477" s="3">
        <v>7.2222222222222215E-2</v>
      </c>
      <c r="H477" s="3">
        <v>0</v>
      </c>
      <c r="I477" s="3">
        <v>2.7333333333333334</v>
      </c>
      <c r="J477" s="3">
        <v>0</v>
      </c>
      <c r="K477" s="3">
        <v>0</v>
      </c>
      <c r="L477" s="3">
        <v>4.7421111111111109</v>
      </c>
      <c r="M477" s="3">
        <v>10.333333333333334</v>
      </c>
      <c r="N477" s="3">
        <v>0</v>
      </c>
      <c r="O477" s="3">
        <f>SUM(Table2[[#This Row],[Qualified Social Work Staff Hours]:[Other Social Work Staff Hours]])/Table2[[#This Row],[MDS Census]]</f>
        <v>0.14563106796116507</v>
      </c>
      <c r="P477" s="3">
        <v>0</v>
      </c>
      <c r="Q477" s="3">
        <v>0</v>
      </c>
      <c r="R477" s="3">
        <f>SUM(Table2[[#This Row],[Qualified Activities Professional Hours]:[Other Activities Professional Hours]])/Table2[[#This Row],[MDS Census]]</f>
        <v>0</v>
      </c>
      <c r="S477" s="3">
        <v>5.8583333333333334</v>
      </c>
      <c r="T477" s="3">
        <v>5.3232222222222232</v>
      </c>
      <c r="U477" s="3">
        <v>0</v>
      </c>
      <c r="V477" s="3">
        <f>SUM(Table2[[#This Row],[Occupational Therapist Hours]:[OT Aide Hours]])/Table2[[#This Row],[MDS Census]]</f>
        <v>0.1575853429376762</v>
      </c>
      <c r="W477" s="3">
        <v>8.1923333333333321</v>
      </c>
      <c r="X477" s="3">
        <v>7.7851111111111093</v>
      </c>
      <c r="Y477" s="3">
        <v>0</v>
      </c>
      <c r="Z477" s="3">
        <f>SUM(Table2[[#This Row],[Physical Therapist (PT) Hours]:[PT Aide Hours]])/Table2[[#This Row],[MDS Census]]</f>
        <v>0.22517538365173814</v>
      </c>
      <c r="AA477" s="3">
        <v>0</v>
      </c>
      <c r="AB477" s="3">
        <v>15.416666666666666</v>
      </c>
      <c r="AC477" s="3">
        <v>0</v>
      </c>
      <c r="AD477" s="3">
        <v>0</v>
      </c>
      <c r="AE477" s="3">
        <v>0</v>
      </c>
      <c r="AF477" s="3">
        <v>0</v>
      </c>
      <c r="AG477" s="3">
        <v>0</v>
      </c>
      <c r="AH477" s="1" t="s">
        <v>475</v>
      </c>
      <c r="AI477" s="17">
        <v>3</v>
      </c>
      <c r="AJ477" s="1"/>
    </row>
    <row r="478" spans="1:36" x14ac:dyDescent="0.2">
      <c r="A478" s="1" t="s">
        <v>681</v>
      </c>
      <c r="B478" s="1" t="s">
        <v>1163</v>
      </c>
      <c r="C478" s="1" t="s">
        <v>1400</v>
      </c>
      <c r="D478" s="1" t="s">
        <v>1742</v>
      </c>
      <c r="E478" s="3">
        <v>105.16666666666667</v>
      </c>
      <c r="F478" s="3">
        <v>4.916666666666667</v>
      </c>
      <c r="G478" s="3">
        <v>1.1222222222222222</v>
      </c>
      <c r="H478" s="3">
        <v>1.2</v>
      </c>
      <c r="I478" s="3">
        <v>5.7777777777777777</v>
      </c>
      <c r="J478" s="3">
        <v>0</v>
      </c>
      <c r="K478" s="3">
        <v>0</v>
      </c>
      <c r="L478" s="3">
        <v>5.2610000000000001</v>
      </c>
      <c r="M478" s="3">
        <v>5.083333333333333</v>
      </c>
      <c r="N478" s="3">
        <v>9.9228888888888864</v>
      </c>
      <c r="O478" s="3">
        <f>SUM(Table2[[#This Row],[Qualified Social Work Staff Hours]:[Other Social Work Staff Hours]])/Table2[[#This Row],[MDS Census]]</f>
        <v>0.14268991019545693</v>
      </c>
      <c r="P478" s="3">
        <v>10.283333333333333</v>
      </c>
      <c r="Q478" s="3">
        <v>32.790777777777784</v>
      </c>
      <c r="R478" s="3">
        <f>SUM(Table2[[#This Row],[Qualified Activities Professional Hours]:[Other Activities Professional Hours]])/Table2[[#This Row],[MDS Census]]</f>
        <v>0.40957950343370314</v>
      </c>
      <c r="S478" s="3">
        <v>6.253555555555554</v>
      </c>
      <c r="T478" s="3">
        <v>16.582666666666672</v>
      </c>
      <c r="U478" s="3">
        <v>0</v>
      </c>
      <c r="V478" s="3">
        <f>SUM(Table2[[#This Row],[Occupational Therapist Hours]:[OT Aide Hours]])/Table2[[#This Row],[MDS Census]]</f>
        <v>0.21714315900686743</v>
      </c>
      <c r="W478" s="3">
        <v>13.853333333333333</v>
      </c>
      <c r="X478" s="3">
        <v>17.173111111111112</v>
      </c>
      <c r="Y478" s="3">
        <v>0</v>
      </c>
      <c r="Z478" s="3">
        <f>SUM(Table2[[#This Row],[Physical Therapist (PT) Hours]:[PT Aide Hours]])/Table2[[#This Row],[MDS Census]]</f>
        <v>0.29502165874273639</v>
      </c>
      <c r="AA478" s="3">
        <v>0</v>
      </c>
      <c r="AB478" s="3">
        <v>0</v>
      </c>
      <c r="AC478" s="3">
        <v>0</v>
      </c>
      <c r="AD478" s="3">
        <v>0</v>
      </c>
      <c r="AE478" s="3">
        <v>0</v>
      </c>
      <c r="AF478" s="3">
        <v>0</v>
      </c>
      <c r="AG478" s="3">
        <v>0</v>
      </c>
      <c r="AH478" s="1" t="s">
        <v>476</v>
      </c>
      <c r="AI478" s="17">
        <v>3</v>
      </c>
      <c r="AJ478" s="1"/>
    </row>
    <row r="479" spans="1:36" x14ac:dyDescent="0.2">
      <c r="A479" s="1" t="s">
        <v>681</v>
      </c>
      <c r="B479" s="1" t="s">
        <v>1164</v>
      </c>
      <c r="C479" s="1" t="s">
        <v>1368</v>
      </c>
      <c r="D479" s="1" t="s">
        <v>1694</v>
      </c>
      <c r="E479" s="3">
        <v>180.87777777777777</v>
      </c>
      <c r="F479" s="3">
        <v>6.1305555555555555</v>
      </c>
      <c r="G479" s="3">
        <v>2.2277777777777779</v>
      </c>
      <c r="H479" s="3">
        <v>0</v>
      </c>
      <c r="I479" s="3">
        <v>5.2833333333333332</v>
      </c>
      <c r="J479" s="3">
        <v>0</v>
      </c>
      <c r="K479" s="3">
        <v>0</v>
      </c>
      <c r="L479" s="3">
        <v>10.088888888888889</v>
      </c>
      <c r="M479" s="3">
        <v>0</v>
      </c>
      <c r="N479" s="3">
        <v>10.158333333333333</v>
      </c>
      <c r="O479" s="3">
        <f>SUM(Table2[[#This Row],[Qualified Social Work Staff Hours]:[Other Social Work Staff Hours]])/Table2[[#This Row],[MDS Census]]</f>
        <v>5.6161312119909088E-2</v>
      </c>
      <c r="P479" s="3">
        <v>0.27777777777777779</v>
      </c>
      <c r="Q479" s="3">
        <v>30.916666666666668</v>
      </c>
      <c r="R479" s="3">
        <f>SUM(Table2[[#This Row],[Qualified Activities Professional Hours]:[Other Activities Professional Hours]])/Table2[[#This Row],[MDS Census]]</f>
        <v>0.1724614534062289</v>
      </c>
      <c r="S479" s="3">
        <v>13.622222222222222</v>
      </c>
      <c r="T479" s="3">
        <v>11.958333333333334</v>
      </c>
      <c r="U479" s="3">
        <v>0</v>
      </c>
      <c r="V479" s="3">
        <f>SUM(Table2[[#This Row],[Occupational Therapist Hours]:[OT Aide Hours]])/Table2[[#This Row],[MDS Census]]</f>
        <v>0.1414245346765772</v>
      </c>
      <c r="W479" s="3">
        <v>16.93611111111111</v>
      </c>
      <c r="X479" s="3">
        <v>8.2833333333333332</v>
      </c>
      <c r="Y479" s="3">
        <v>0.41388888888888886</v>
      </c>
      <c r="Z479" s="3">
        <f>SUM(Table2[[#This Row],[Physical Therapist (PT) Hours]:[PT Aide Hours]])/Table2[[#This Row],[MDS Census]]</f>
        <v>0.14171632164137846</v>
      </c>
      <c r="AA479" s="3">
        <v>0</v>
      </c>
      <c r="AB479" s="3">
        <v>0</v>
      </c>
      <c r="AC479" s="3">
        <v>0</v>
      </c>
      <c r="AD479" s="3">
        <v>0</v>
      </c>
      <c r="AE479" s="3">
        <v>0</v>
      </c>
      <c r="AF479" s="3">
        <v>0</v>
      </c>
      <c r="AG479" s="3">
        <v>0</v>
      </c>
      <c r="AH479" s="1" t="s">
        <v>477</v>
      </c>
      <c r="AI479" s="17">
        <v>3</v>
      </c>
      <c r="AJ479" s="1"/>
    </row>
    <row r="480" spans="1:36" x14ac:dyDescent="0.2">
      <c r="A480" s="1" t="s">
        <v>681</v>
      </c>
      <c r="B480" s="1" t="s">
        <v>692</v>
      </c>
      <c r="C480" s="1" t="s">
        <v>1642</v>
      </c>
      <c r="D480" s="1" t="s">
        <v>1721</v>
      </c>
      <c r="E480" s="3">
        <v>101.5</v>
      </c>
      <c r="F480" s="3">
        <v>5.5111111111111111</v>
      </c>
      <c r="G480" s="3">
        <v>0.4984444444444443</v>
      </c>
      <c r="H480" s="3">
        <v>1.3444444444444446</v>
      </c>
      <c r="I480" s="3">
        <v>4.9833333333333334</v>
      </c>
      <c r="J480" s="3">
        <v>0</v>
      </c>
      <c r="K480" s="3">
        <v>2.7777777777777786</v>
      </c>
      <c r="L480" s="3">
        <v>5.3166666666666664</v>
      </c>
      <c r="M480" s="3">
        <v>15.955555555555556</v>
      </c>
      <c r="N480" s="3">
        <v>0</v>
      </c>
      <c r="O480" s="3">
        <f>SUM(Table2[[#This Row],[Qualified Social Work Staff Hours]:[Other Social Work Staff Hours]])/Table2[[#This Row],[MDS Census]]</f>
        <v>0.1571975916803503</v>
      </c>
      <c r="P480" s="3">
        <v>5.0666666666666664</v>
      </c>
      <c r="Q480" s="3">
        <v>16.010000000000002</v>
      </c>
      <c r="R480" s="3">
        <f>SUM(Table2[[#This Row],[Qualified Activities Professional Hours]:[Other Activities Professional Hours]])/Table2[[#This Row],[MDS Census]]</f>
        <v>0.20765188834154352</v>
      </c>
      <c r="S480" s="3">
        <v>7.8322222222222218</v>
      </c>
      <c r="T480" s="3">
        <v>11.85</v>
      </c>
      <c r="U480" s="3">
        <v>0</v>
      </c>
      <c r="V480" s="3">
        <f>SUM(Table2[[#This Row],[Occupational Therapist Hours]:[OT Aide Hours]])/Table2[[#This Row],[MDS Census]]</f>
        <v>0.19391351943076082</v>
      </c>
      <c r="W480" s="3">
        <v>15.031111111111112</v>
      </c>
      <c r="X480" s="3">
        <v>9.6399999999999988</v>
      </c>
      <c r="Y480" s="3">
        <v>4.7800000000000011</v>
      </c>
      <c r="Z480" s="3">
        <f>SUM(Table2[[#This Row],[Physical Therapist (PT) Hours]:[PT Aide Hours]])/Table2[[#This Row],[MDS Census]]</f>
        <v>0.29015873015873017</v>
      </c>
      <c r="AA480" s="3">
        <v>0</v>
      </c>
      <c r="AB480" s="3">
        <v>0</v>
      </c>
      <c r="AC480" s="3">
        <v>1.288888888888889</v>
      </c>
      <c r="AD480" s="3">
        <v>0</v>
      </c>
      <c r="AE480" s="3">
        <v>0</v>
      </c>
      <c r="AF480" s="3">
        <v>0</v>
      </c>
      <c r="AG480" s="3">
        <v>0</v>
      </c>
      <c r="AH480" s="1" t="s">
        <v>478</v>
      </c>
      <c r="AI480" s="17">
        <v>3</v>
      </c>
      <c r="AJ480" s="1"/>
    </row>
    <row r="481" spans="1:36" x14ac:dyDescent="0.2">
      <c r="A481" s="1" t="s">
        <v>681</v>
      </c>
      <c r="B481" s="1" t="s">
        <v>1165</v>
      </c>
      <c r="C481" s="1" t="s">
        <v>1516</v>
      </c>
      <c r="D481" s="1" t="s">
        <v>1688</v>
      </c>
      <c r="E481" s="3">
        <v>86.644444444444446</v>
      </c>
      <c r="F481" s="3">
        <v>5.4222222222222225</v>
      </c>
      <c r="G481" s="3">
        <v>0.51911111111111052</v>
      </c>
      <c r="H481" s="3">
        <v>0.41344444444444445</v>
      </c>
      <c r="I481" s="3">
        <v>4.5333333333333332</v>
      </c>
      <c r="J481" s="3">
        <v>0</v>
      </c>
      <c r="K481" s="3">
        <v>5.333333333333333</v>
      </c>
      <c r="L481" s="3">
        <v>2.8991111111111119</v>
      </c>
      <c r="M481" s="3">
        <v>5.1555555555555559</v>
      </c>
      <c r="N481" s="3">
        <v>0</v>
      </c>
      <c r="O481" s="3">
        <f>SUM(Table2[[#This Row],[Qualified Social Work Staff Hours]:[Other Social Work Staff Hours]])/Table2[[#This Row],[MDS Census]]</f>
        <v>5.9502436522185176E-2</v>
      </c>
      <c r="P481" s="3">
        <v>0</v>
      </c>
      <c r="Q481" s="3">
        <v>8.1581111111111113</v>
      </c>
      <c r="R481" s="3">
        <f>SUM(Table2[[#This Row],[Qualified Activities Professional Hours]:[Other Activities Professional Hours]])/Table2[[#This Row],[MDS Census]]</f>
        <v>9.4156193895870738E-2</v>
      </c>
      <c r="S481" s="3">
        <v>2.1704444444444446</v>
      </c>
      <c r="T481" s="3">
        <v>3.4476666666666689</v>
      </c>
      <c r="U481" s="3">
        <v>0</v>
      </c>
      <c r="V481" s="3">
        <f>SUM(Table2[[#This Row],[Occupational Therapist Hours]:[OT Aide Hours]])/Table2[[#This Row],[MDS Census]]</f>
        <v>6.4840984867914883E-2</v>
      </c>
      <c r="W481" s="3">
        <v>3.8758888888888881</v>
      </c>
      <c r="X481" s="3">
        <v>4.8328888888888892</v>
      </c>
      <c r="Y481" s="3">
        <v>0</v>
      </c>
      <c r="Z481" s="3">
        <f>SUM(Table2[[#This Row],[Physical Therapist (PT) Hours]:[PT Aide Hours]])/Table2[[#This Row],[MDS Census]]</f>
        <v>0.10051166965888689</v>
      </c>
      <c r="AA481" s="3">
        <v>0</v>
      </c>
      <c r="AB481" s="3">
        <v>4.7425555555555556</v>
      </c>
      <c r="AC481" s="3">
        <v>0</v>
      </c>
      <c r="AD481" s="3">
        <v>0</v>
      </c>
      <c r="AE481" s="3">
        <v>0</v>
      </c>
      <c r="AF481" s="3">
        <v>0</v>
      </c>
      <c r="AG481" s="3">
        <v>0</v>
      </c>
      <c r="AH481" s="1" t="s">
        <v>479</v>
      </c>
      <c r="AI481" s="17">
        <v>3</v>
      </c>
      <c r="AJ481" s="1"/>
    </row>
    <row r="482" spans="1:36" x14ac:dyDescent="0.2">
      <c r="A482" s="1" t="s">
        <v>681</v>
      </c>
      <c r="B482" s="1" t="s">
        <v>1166</v>
      </c>
      <c r="C482" s="1" t="s">
        <v>1451</v>
      </c>
      <c r="D482" s="1" t="s">
        <v>1707</v>
      </c>
      <c r="E482" s="3">
        <v>67.477777777777774</v>
      </c>
      <c r="F482" s="3">
        <v>5.2444444444444445</v>
      </c>
      <c r="G482" s="3">
        <v>0</v>
      </c>
      <c r="H482" s="3">
        <v>0</v>
      </c>
      <c r="I482" s="3">
        <v>0</v>
      </c>
      <c r="J482" s="3">
        <v>0</v>
      </c>
      <c r="K482" s="3">
        <v>0</v>
      </c>
      <c r="L482" s="3">
        <v>5.5944444444444441</v>
      </c>
      <c r="M482" s="3">
        <v>5.6888888888888891</v>
      </c>
      <c r="N482" s="3">
        <v>0</v>
      </c>
      <c r="O482" s="3">
        <f>SUM(Table2[[#This Row],[Qualified Social Work Staff Hours]:[Other Social Work Staff Hours]])/Table2[[#This Row],[MDS Census]]</f>
        <v>8.4307590976453156E-2</v>
      </c>
      <c r="P482" s="3">
        <v>0</v>
      </c>
      <c r="Q482" s="3">
        <v>25.952777777777779</v>
      </c>
      <c r="R482" s="3">
        <f>SUM(Table2[[#This Row],[Qualified Activities Professional Hours]:[Other Activities Professional Hours]])/Table2[[#This Row],[MDS Census]]</f>
        <v>0.38461221801416107</v>
      </c>
      <c r="S482" s="3">
        <v>3.1021111111111117</v>
      </c>
      <c r="T482" s="3">
        <v>4.7194444444444441</v>
      </c>
      <c r="U482" s="3">
        <v>0</v>
      </c>
      <c r="V482" s="3">
        <f>SUM(Table2[[#This Row],[Occupational Therapist Hours]:[OT Aide Hours]])/Table2[[#This Row],[MDS Census]]</f>
        <v>0.11591305779680554</v>
      </c>
      <c r="W482" s="3">
        <v>3.5124444444444451</v>
      </c>
      <c r="X482" s="3">
        <v>4.7677777777777761</v>
      </c>
      <c r="Y482" s="3">
        <v>0</v>
      </c>
      <c r="Z482" s="3">
        <f>SUM(Table2[[#This Row],[Physical Therapist (PT) Hours]:[PT Aide Hours]])/Table2[[#This Row],[MDS Census]]</f>
        <v>0.12271035731928207</v>
      </c>
      <c r="AA482" s="3">
        <v>0</v>
      </c>
      <c r="AB482" s="3">
        <v>5.333333333333333</v>
      </c>
      <c r="AC482" s="3">
        <v>0</v>
      </c>
      <c r="AD482" s="3">
        <v>0</v>
      </c>
      <c r="AE482" s="3">
        <v>0</v>
      </c>
      <c r="AF482" s="3">
        <v>0</v>
      </c>
      <c r="AG482" s="3">
        <v>0</v>
      </c>
      <c r="AH482" s="1" t="s">
        <v>480</v>
      </c>
      <c r="AI482" s="17">
        <v>3</v>
      </c>
      <c r="AJ482" s="1"/>
    </row>
    <row r="483" spans="1:36" x14ac:dyDescent="0.2">
      <c r="A483" s="1" t="s">
        <v>681</v>
      </c>
      <c r="B483" s="1" t="s">
        <v>1167</v>
      </c>
      <c r="C483" s="1" t="s">
        <v>1445</v>
      </c>
      <c r="D483" s="1" t="s">
        <v>1707</v>
      </c>
      <c r="E483" s="3">
        <v>52.766666666666666</v>
      </c>
      <c r="F483" s="3">
        <v>5.1277777777777782</v>
      </c>
      <c r="G483" s="3">
        <v>0.57777777777777772</v>
      </c>
      <c r="H483" s="3">
        <v>0.46388888888888891</v>
      </c>
      <c r="I483" s="3">
        <v>4.916666666666667</v>
      </c>
      <c r="J483" s="3">
        <v>0</v>
      </c>
      <c r="K483" s="3">
        <v>0</v>
      </c>
      <c r="L483" s="3">
        <v>6.0792222222222225</v>
      </c>
      <c r="M483" s="3">
        <v>4.8777777777777782</v>
      </c>
      <c r="N483" s="3">
        <v>0</v>
      </c>
      <c r="O483" s="3">
        <f>SUM(Table2[[#This Row],[Qualified Social Work Staff Hours]:[Other Social Work Staff Hours]])/Table2[[#This Row],[MDS Census]]</f>
        <v>9.2440513792377346E-2</v>
      </c>
      <c r="P483" s="3">
        <v>4.9527777777777775</v>
      </c>
      <c r="Q483" s="3">
        <v>17.613888888888887</v>
      </c>
      <c r="R483" s="3">
        <f>SUM(Table2[[#This Row],[Qualified Activities Professional Hours]:[Other Activities Professional Hours]])/Table2[[#This Row],[MDS Census]]</f>
        <v>0.42766898294377759</v>
      </c>
      <c r="S483" s="3">
        <v>4.2321111111111112</v>
      </c>
      <c r="T483" s="3">
        <v>7.0565555555555548</v>
      </c>
      <c r="U483" s="3">
        <v>0</v>
      </c>
      <c r="V483" s="3">
        <f>SUM(Table2[[#This Row],[Occupational Therapist Hours]:[OT Aide Hours]])/Table2[[#This Row],[MDS Census]]</f>
        <v>0.21393556538218572</v>
      </c>
      <c r="W483" s="3">
        <v>8.2222222222222214</v>
      </c>
      <c r="X483" s="3">
        <v>3.6045555555555557</v>
      </c>
      <c r="Y483" s="3">
        <v>0</v>
      </c>
      <c r="Z483" s="3">
        <f>SUM(Table2[[#This Row],[Physical Therapist (PT) Hours]:[PT Aide Hours]])/Table2[[#This Row],[MDS Census]]</f>
        <v>0.2241335017898505</v>
      </c>
      <c r="AA483" s="3">
        <v>0.33333333333333331</v>
      </c>
      <c r="AB483" s="3">
        <v>0</v>
      </c>
      <c r="AC483" s="3">
        <v>0</v>
      </c>
      <c r="AD483" s="3">
        <v>0</v>
      </c>
      <c r="AE483" s="3">
        <v>0</v>
      </c>
      <c r="AF483" s="3">
        <v>0</v>
      </c>
      <c r="AG483" s="3">
        <v>0</v>
      </c>
      <c r="AH483" s="1" t="s">
        <v>481</v>
      </c>
      <c r="AI483" s="17">
        <v>3</v>
      </c>
      <c r="AJ483" s="1"/>
    </row>
    <row r="484" spans="1:36" x14ac:dyDescent="0.2">
      <c r="A484" s="1" t="s">
        <v>681</v>
      </c>
      <c r="B484" s="1" t="s">
        <v>1168</v>
      </c>
      <c r="C484" s="1" t="s">
        <v>1643</v>
      </c>
      <c r="D484" s="1" t="s">
        <v>1688</v>
      </c>
      <c r="E484" s="3">
        <v>130.95555555555555</v>
      </c>
      <c r="F484" s="3">
        <v>5.333333333333333</v>
      </c>
      <c r="G484" s="3">
        <v>0.22777777777777777</v>
      </c>
      <c r="H484" s="3">
        <v>5.4444444444444448E-2</v>
      </c>
      <c r="I484" s="3">
        <v>4.7213333333333356</v>
      </c>
      <c r="J484" s="3">
        <v>0</v>
      </c>
      <c r="K484" s="3">
        <v>0</v>
      </c>
      <c r="L484" s="3">
        <v>5.7527777777777782</v>
      </c>
      <c r="M484" s="3">
        <v>0</v>
      </c>
      <c r="N484" s="3">
        <v>11.222888888888892</v>
      </c>
      <c r="O484" s="3">
        <f>SUM(Table2[[#This Row],[Qualified Social Work Staff Hours]:[Other Social Work Staff Hours]])/Table2[[#This Row],[MDS Census]]</f>
        <v>8.5699983030714438E-2</v>
      </c>
      <c r="P484" s="3">
        <v>0</v>
      </c>
      <c r="Q484" s="3">
        <v>10.68277777777778</v>
      </c>
      <c r="R484" s="3">
        <f>SUM(Table2[[#This Row],[Qualified Activities Professional Hours]:[Other Activities Professional Hours]])/Table2[[#This Row],[MDS Census]]</f>
        <v>8.1575598167317173E-2</v>
      </c>
      <c r="S484" s="3">
        <v>11.946555555555554</v>
      </c>
      <c r="T484" s="3">
        <v>4.6332222222222219</v>
      </c>
      <c r="U484" s="3">
        <v>0</v>
      </c>
      <c r="V484" s="3">
        <f>SUM(Table2[[#This Row],[Occupational Therapist Hours]:[OT Aide Hours]])/Table2[[#This Row],[MDS Census]]</f>
        <v>0.12660614288138466</v>
      </c>
      <c r="W484" s="3">
        <v>7.8694444444444436</v>
      </c>
      <c r="X484" s="3">
        <v>5.158888888888888</v>
      </c>
      <c r="Y484" s="3">
        <v>0</v>
      </c>
      <c r="Z484" s="3">
        <f>SUM(Table2[[#This Row],[Physical Therapist (PT) Hours]:[PT Aide Hours]])/Table2[[#This Row],[MDS Census]]</f>
        <v>9.9486679110809439E-2</v>
      </c>
      <c r="AA484" s="3">
        <v>0</v>
      </c>
      <c r="AB484" s="3">
        <v>0</v>
      </c>
      <c r="AC484" s="3">
        <v>0</v>
      </c>
      <c r="AD484" s="3">
        <v>0</v>
      </c>
      <c r="AE484" s="3">
        <v>0</v>
      </c>
      <c r="AF484" s="3">
        <v>0</v>
      </c>
      <c r="AG484" s="3">
        <v>0</v>
      </c>
      <c r="AH484" s="1" t="s">
        <v>482</v>
      </c>
      <c r="AI484" s="17">
        <v>3</v>
      </c>
      <c r="AJ484" s="1"/>
    </row>
    <row r="485" spans="1:36" x14ac:dyDescent="0.2">
      <c r="A485" s="1" t="s">
        <v>681</v>
      </c>
      <c r="B485" s="1" t="s">
        <v>1169</v>
      </c>
      <c r="C485" s="1" t="s">
        <v>1534</v>
      </c>
      <c r="D485" s="1" t="s">
        <v>1714</v>
      </c>
      <c r="E485" s="3">
        <v>80.955555555555549</v>
      </c>
      <c r="F485" s="3">
        <v>5.5111111111111111</v>
      </c>
      <c r="G485" s="3">
        <v>0.19466666666666663</v>
      </c>
      <c r="H485" s="3">
        <v>0.60555555555555551</v>
      </c>
      <c r="I485" s="3">
        <v>7.6834444444444472</v>
      </c>
      <c r="J485" s="3">
        <v>0</v>
      </c>
      <c r="K485" s="3">
        <v>0</v>
      </c>
      <c r="L485" s="3">
        <v>2.9816666666666669</v>
      </c>
      <c r="M485" s="3">
        <v>16.990555555555574</v>
      </c>
      <c r="N485" s="3">
        <v>0</v>
      </c>
      <c r="O485" s="3">
        <f>SUM(Table2[[#This Row],[Qualified Social Work Staff Hours]:[Other Social Work Staff Hours]])/Table2[[#This Row],[MDS Census]]</f>
        <v>0.20987510293713996</v>
      </c>
      <c r="P485" s="3">
        <v>0.2195555555555557</v>
      </c>
      <c r="Q485" s="3">
        <v>26.632222222222218</v>
      </c>
      <c r="R485" s="3">
        <f>SUM(Table2[[#This Row],[Qualified Activities Professional Hours]:[Other Activities Professional Hours]])/Table2[[#This Row],[MDS Census]]</f>
        <v>0.33168542410101559</v>
      </c>
      <c r="S485" s="3">
        <v>3.2944444444444452</v>
      </c>
      <c r="T485" s="3">
        <v>9.5889999999999986</v>
      </c>
      <c r="U485" s="3">
        <v>0</v>
      </c>
      <c r="V485" s="3">
        <f>SUM(Table2[[#This Row],[Occupational Therapist Hours]:[OT Aide Hours]])/Table2[[#This Row],[MDS Census]]</f>
        <v>0.15914219050233325</v>
      </c>
      <c r="W485" s="3">
        <v>2.9694444444444446</v>
      </c>
      <c r="X485" s="3">
        <v>4.6935555555555561</v>
      </c>
      <c r="Y485" s="3">
        <v>0</v>
      </c>
      <c r="Z485" s="3">
        <f>SUM(Table2[[#This Row],[Physical Therapist (PT) Hours]:[PT Aide Hours]])/Table2[[#This Row],[MDS Census]]</f>
        <v>9.4656876200933313E-2</v>
      </c>
      <c r="AA485" s="3">
        <v>0</v>
      </c>
      <c r="AB485" s="3">
        <v>0</v>
      </c>
      <c r="AC485" s="3">
        <v>0</v>
      </c>
      <c r="AD485" s="3">
        <v>0</v>
      </c>
      <c r="AE485" s="3">
        <v>0</v>
      </c>
      <c r="AF485" s="3">
        <v>0</v>
      </c>
      <c r="AG485" s="3">
        <v>0</v>
      </c>
      <c r="AH485" s="1" t="s">
        <v>483</v>
      </c>
      <c r="AI485" s="17">
        <v>3</v>
      </c>
      <c r="AJ485" s="1"/>
    </row>
    <row r="486" spans="1:36" x14ac:dyDescent="0.2">
      <c r="A486" s="1" t="s">
        <v>681</v>
      </c>
      <c r="B486" s="1" t="s">
        <v>1170</v>
      </c>
      <c r="C486" s="1" t="s">
        <v>1507</v>
      </c>
      <c r="D486" s="1" t="s">
        <v>1702</v>
      </c>
      <c r="E486" s="3">
        <v>112.33333333333333</v>
      </c>
      <c r="F486" s="3">
        <v>5.4</v>
      </c>
      <c r="G486" s="3">
        <v>0.71111111111111114</v>
      </c>
      <c r="H486" s="3">
        <v>0.4</v>
      </c>
      <c r="I486" s="3">
        <v>4.3555555555555552</v>
      </c>
      <c r="J486" s="3">
        <v>0</v>
      </c>
      <c r="K486" s="3">
        <v>0</v>
      </c>
      <c r="L486" s="3">
        <v>6.8861111111111111</v>
      </c>
      <c r="M486" s="3">
        <v>5.6</v>
      </c>
      <c r="N486" s="3">
        <v>5.6</v>
      </c>
      <c r="O486" s="3">
        <f>SUM(Table2[[#This Row],[Qualified Social Work Staff Hours]:[Other Social Work Staff Hours]])/Table2[[#This Row],[MDS Census]]</f>
        <v>9.9703264094955488E-2</v>
      </c>
      <c r="P486" s="3">
        <v>5.2444444444444445</v>
      </c>
      <c r="Q486" s="3">
        <v>17.041666666666668</v>
      </c>
      <c r="R486" s="3">
        <f>SUM(Table2[[#This Row],[Qualified Activities Professional Hours]:[Other Activities Professional Hours]])/Table2[[#This Row],[MDS Census]]</f>
        <v>0.19839268051434225</v>
      </c>
      <c r="S486" s="3">
        <v>5.875</v>
      </c>
      <c r="T486" s="3">
        <v>9.0500000000000007</v>
      </c>
      <c r="U486" s="3">
        <v>0</v>
      </c>
      <c r="V486" s="3">
        <f>SUM(Table2[[#This Row],[Occupational Therapist Hours]:[OT Aide Hours]])/Table2[[#This Row],[MDS Census]]</f>
        <v>0.13286350148367954</v>
      </c>
      <c r="W486" s="3">
        <v>14.716666666666667</v>
      </c>
      <c r="X486" s="3">
        <v>11.283333333333333</v>
      </c>
      <c r="Y486" s="3">
        <v>0</v>
      </c>
      <c r="Z486" s="3">
        <f>SUM(Table2[[#This Row],[Physical Therapist (PT) Hours]:[PT Aide Hours]])/Table2[[#This Row],[MDS Census]]</f>
        <v>0.2314540059347181</v>
      </c>
      <c r="AA486" s="3">
        <v>0</v>
      </c>
      <c r="AB486" s="3">
        <v>0</v>
      </c>
      <c r="AC486" s="3">
        <v>0</v>
      </c>
      <c r="AD486" s="3">
        <v>0</v>
      </c>
      <c r="AE486" s="3">
        <v>0</v>
      </c>
      <c r="AF486" s="3">
        <v>0</v>
      </c>
      <c r="AG486" s="3">
        <v>0</v>
      </c>
      <c r="AH486" s="1" t="s">
        <v>484</v>
      </c>
      <c r="AI486" s="17">
        <v>3</v>
      </c>
      <c r="AJ486" s="1"/>
    </row>
    <row r="487" spans="1:36" x14ac:dyDescent="0.2">
      <c r="A487" s="1" t="s">
        <v>681</v>
      </c>
      <c r="B487" s="1" t="s">
        <v>1171</v>
      </c>
      <c r="C487" s="1" t="s">
        <v>1644</v>
      </c>
      <c r="D487" s="1" t="s">
        <v>1729</v>
      </c>
      <c r="E487" s="3">
        <v>40.788888888888891</v>
      </c>
      <c r="F487" s="3">
        <v>5.1555555555555559</v>
      </c>
      <c r="G487" s="3">
        <v>0.26666666666666666</v>
      </c>
      <c r="H487" s="3">
        <v>0.2388888888888889</v>
      </c>
      <c r="I487" s="3">
        <v>1.9222222222222223</v>
      </c>
      <c r="J487" s="3">
        <v>0</v>
      </c>
      <c r="K487" s="3">
        <v>8.4555555555555557</v>
      </c>
      <c r="L487" s="3">
        <v>3.7145555555555556</v>
      </c>
      <c r="M487" s="3">
        <v>0</v>
      </c>
      <c r="N487" s="3">
        <v>3.2916666666666665</v>
      </c>
      <c r="O487" s="3">
        <f>SUM(Table2[[#This Row],[Qualified Social Work Staff Hours]:[Other Social Work Staff Hours]])/Table2[[#This Row],[MDS Census]]</f>
        <v>8.070008172160173E-2</v>
      </c>
      <c r="P487" s="3">
        <v>4.8638888888888889</v>
      </c>
      <c r="Q487" s="3">
        <v>3.0111111111111111</v>
      </c>
      <c r="R487" s="3">
        <f>SUM(Table2[[#This Row],[Qualified Activities Professional Hours]:[Other Activities Professional Hours]])/Table2[[#This Row],[MDS Census]]</f>
        <v>0.19306728411876872</v>
      </c>
      <c r="S487" s="3">
        <v>5.1308888888888884</v>
      </c>
      <c r="T487" s="3">
        <v>5.6195555555555545</v>
      </c>
      <c r="U487" s="3">
        <v>0</v>
      </c>
      <c r="V487" s="3">
        <f>SUM(Table2[[#This Row],[Occupational Therapist Hours]:[OT Aide Hours]])/Table2[[#This Row],[MDS Census]]</f>
        <v>0.26356306183601197</v>
      </c>
      <c r="W487" s="3">
        <v>7.2708888888888898</v>
      </c>
      <c r="X487" s="3">
        <v>7.9836666666666654</v>
      </c>
      <c r="Y487" s="3">
        <v>0</v>
      </c>
      <c r="Z487" s="3">
        <f>SUM(Table2[[#This Row],[Physical Therapist (PT) Hours]:[PT Aide Hours]])/Table2[[#This Row],[MDS Census]]</f>
        <v>0.3739880141650776</v>
      </c>
      <c r="AA487" s="3">
        <v>5.5555555555555552E-2</v>
      </c>
      <c r="AB487" s="3">
        <v>0</v>
      </c>
      <c r="AC487" s="3">
        <v>0</v>
      </c>
      <c r="AD487" s="3">
        <v>0</v>
      </c>
      <c r="AE487" s="3">
        <v>0</v>
      </c>
      <c r="AF487" s="3">
        <v>1.5888888888888888</v>
      </c>
      <c r="AG487" s="3">
        <v>1.1333333333333333</v>
      </c>
      <c r="AH487" s="1" t="s">
        <v>485</v>
      </c>
      <c r="AI487" s="17">
        <v>3</v>
      </c>
      <c r="AJ487" s="1"/>
    </row>
    <row r="488" spans="1:36" x14ac:dyDescent="0.2">
      <c r="A488" s="1" t="s">
        <v>681</v>
      </c>
      <c r="B488" s="1" t="s">
        <v>1172</v>
      </c>
      <c r="C488" s="1" t="s">
        <v>1645</v>
      </c>
      <c r="D488" s="1" t="s">
        <v>1709</v>
      </c>
      <c r="E488" s="3">
        <v>38.088888888888889</v>
      </c>
      <c r="F488" s="3">
        <v>10.488888888888889</v>
      </c>
      <c r="G488" s="3">
        <v>0.33333333333333331</v>
      </c>
      <c r="H488" s="3">
        <v>0.16111111111111112</v>
      </c>
      <c r="I488" s="3">
        <v>5.75</v>
      </c>
      <c r="J488" s="3">
        <v>0</v>
      </c>
      <c r="K488" s="3">
        <v>0</v>
      </c>
      <c r="L488" s="3">
        <v>4.8954444444444452</v>
      </c>
      <c r="M488" s="3">
        <v>10.7</v>
      </c>
      <c r="N488" s="3">
        <v>0</v>
      </c>
      <c r="O488" s="3">
        <f>SUM(Table2[[#This Row],[Qualified Social Work Staff Hours]:[Other Social Work Staff Hours]])/Table2[[#This Row],[MDS Census]]</f>
        <v>0.28092182030338386</v>
      </c>
      <c r="P488" s="3">
        <v>5.0555555555555554</v>
      </c>
      <c r="Q488" s="3">
        <v>0</v>
      </c>
      <c r="R488" s="3">
        <f>SUM(Table2[[#This Row],[Qualified Activities Professional Hours]:[Other Activities Professional Hours]])/Table2[[#This Row],[MDS Census]]</f>
        <v>0.13273045507584597</v>
      </c>
      <c r="S488" s="3">
        <v>6.9495555555555546</v>
      </c>
      <c r="T488" s="3">
        <v>10.547777777777776</v>
      </c>
      <c r="U488" s="3">
        <v>0</v>
      </c>
      <c r="V488" s="3">
        <f>SUM(Table2[[#This Row],[Occupational Therapist Hours]:[OT Aide Hours]])/Table2[[#This Row],[MDS Census]]</f>
        <v>0.45938156359393223</v>
      </c>
      <c r="W488" s="3">
        <v>11.277777777777775</v>
      </c>
      <c r="X488" s="3">
        <v>12.311777777777774</v>
      </c>
      <c r="Y488" s="3">
        <v>0</v>
      </c>
      <c r="Z488" s="3">
        <f>SUM(Table2[[#This Row],[Physical Therapist (PT) Hours]:[PT Aide Hours]])/Table2[[#This Row],[MDS Census]]</f>
        <v>0.61932905484247358</v>
      </c>
      <c r="AA488" s="3">
        <v>0</v>
      </c>
      <c r="AB488" s="3">
        <v>0</v>
      </c>
      <c r="AC488" s="3">
        <v>0</v>
      </c>
      <c r="AD488" s="3">
        <v>0</v>
      </c>
      <c r="AE488" s="3">
        <v>0</v>
      </c>
      <c r="AF488" s="3">
        <v>0</v>
      </c>
      <c r="AG488" s="3">
        <v>0</v>
      </c>
      <c r="AH488" s="1" t="s">
        <v>486</v>
      </c>
      <c r="AI488" s="17">
        <v>3</v>
      </c>
      <c r="AJ488" s="1"/>
    </row>
    <row r="489" spans="1:36" x14ac:dyDescent="0.2">
      <c r="A489" s="1" t="s">
        <v>681</v>
      </c>
      <c r="B489" s="1" t="s">
        <v>1173</v>
      </c>
      <c r="C489" s="1" t="s">
        <v>1376</v>
      </c>
      <c r="D489" s="1" t="s">
        <v>1708</v>
      </c>
      <c r="E489" s="3">
        <v>66.333333333333329</v>
      </c>
      <c r="F489" s="3">
        <v>4.666666666666667</v>
      </c>
      <c r="G489" s="3">
        <v>0.13333333333333333</v>
      </c>
      <c r="H489" s="3">
        <v>0</v>
      </c>
      <c r="I489" s="3">
        <v>3.4112222222222228</v>
      </c>
      <c r="J489" s="3">
        <v>0</v>
      </c>
      <c r="K489" s="3">
        <v>0</v>
      </c>
      <c r="L489" s="3">
        <v>2.1726666666666672</v>
      </c>
      <c r="M489" s="3">
        <v>9.5696666666666665</v>
      </c>
      <c r="N489" s="3">
        <v>0</v>
      </c>
      <c r="O489" s="3">
        <f>SUM(Table2[[#This Row],[Qualified Social Work Staff Hours]:[Other Social Work Staff Hours]])/Table2[[#This Row],[MDS Census]]</f>
        <v>0.14426633165829147</v>
      </c>
      <c r="P489" s="3">
        <v>4.833333333333333</v>
      </c>
      <c r="Q489" s="3">
        <v>14.236222222222219</v>
      </c>
      <c r="R489" s="3">
        <f>SUM(Table2[[#This Row],[Qualified Activities Professional Hours]:[Other Activities Professional Hours]])/Table2[[#This Row],[MDS Census]]</f>
        <v>0.28748073701842541</v>
      </c>
      <c r="S489" s="3">
        <v>5.2558888888888893</v>
      </c>
      <c r="T489" s="3">
        <v>9.8934444444444445</v>
      </c>
      <c r="U489" s="3">
        <v>0</v>
      </c>
      <c r="V489" s="3">
        <f>SUM(Table2[[#This Row],[Occupational Therapist Hours]:[OT Aide Hours]])/Table2[[#This Row],[MDS Census]]</f>
        <v>0.22838190954773874</v>
      </c>
      <c r="W489" s="3">
        <v>3.9678888888888886</v>
      </c>
      <c r="X489" s="3">
        <v>8.9679999999999982</v>
      </c>
      <c r="Y489" s="3">
        <v>4.9851111111111095</v>
      </c>
      <c r="Z489" s="3">
        <f>SUM(Table2[[#This Row],[Physical Therapist (PT) Hours]:[PT Aide Hours]])/Table2[[#This Row],[MDS Census]]</f>
        <v>0.27016582914572862</v>
      </c>
      <c r="AA489" s="3">
        <v>0</v>
      </c>
      <c r="AB489" s="3">
        <v>0</v>
      </c>
      <c r="AC489" s="3">
        <v>0</v>
      </c>
      <c r="AD489" s="3">
        <v>0</v>
      </c>
      <c r="AE489" s="3">
        <v>0</v>
      </c>
      <c r="AF489" s="3">
        <v>0</v>
      </c>
      <c r="AG489" s="3">
        <v>0</v>
      </c>
      <c r="AH489" s="1" t="s">
        <v>487</v>
      </c>
      <c r="AI489" s="17">
        <v>3</v>
      </c>
      <c r="AJ489" s="1"/>
    </row>
    <row r="490" spans="1:36" x14ac:dyDescent="0.2">
      <c r="A490" s="1" t="s">
        <v>681</v>
      </c>
      <c r="B490" s="1" t="s">
        <v>1174</v>
      </c>
      <c r="C490" s="1" t="s">
        <v>1646</v>
      </c>
      <c r="D490" s="1" t="s">
        <v>1688</v>
      </c>
      <c r="E490" s="3">
        <v>54.37777777777778</v>
      </c>
      <c r="F490" s="3">
        <v>4.5111111111111111</v>
      </c>
      <c r="G490" s="3">
        <v>3.888888888888889E-2</v>
      </c>
      <c r="H490" s="3">
        <v>0.35555555555555557</v>
      </c>
      <c r="I490" s="3">
        <v>0.89722222222222225</v>
      </c>
      <c r="J490" s="3">
        <v>0</v>
      </c>
      <c r="K490" s="3">
        <v>0</v>
      </c>
      <c r="L490" s="3">
        <v>3.9578888888888875</v>
      </c>
      <c r="M490" s="3">
        <v>5</v>
      </c>
      <c r="N490" s="3">
        <v>0</v>
      </c>
      <c r="O490" s="3">
        <f>SUM(Table2[[#This Row],[Qualified Social Work Staff Hours]:[Other Social Work Staff Hours]])/Table2[[#This Row],[MDS Census]]</f>
        <v>9.1949325704944823E-2</v>
      </c>
      <c r="P490" s="3">
        <v>6.0611111111111109</v>
      </c>
      <c r="Q490" s="3">
        <v>11.53888888888889</v>
      </c>
      <c r="R490" s="3">
        <f>SUM(Table2[[#This Row],[Qualified Activities Professional Hours]:[Other Activities Professional Hours]])/Table2[[#This Row],[MDS Census]]</f>
        <v>0.32366162648140584</v>
      </c>
      <c r="S490" s="3">
        <v>2.2843333333333335</v>
      </c>
      <c r="T490" s="3">
        <v>9.4211111111111112</v>
      </c>
      <c r="U490" s="3">
        <v>0</v>
      </c>
      <c r="V490" s="3">
        <f>SUM(Table2[[#This Row],[Occupational Therapist Hours]:[OT Aide Hours]])/Table2[[#This Row],[MDS Census]]</f>
        <v>0.21526154474867185</v>
      </c>
      <c r="W490" s="3">
        <v>3.9594444444444461</v>
      </c>
      <c r="X490" s="3">
        <v>3.2184444444444456</v>
      </c>
      <c r="Y490" s="3">
        <v>0</v>
      </c>
      <c r="Z490" s="3">
        <f>SUM(Table2[[#This Row],[Physical Therapist (PT) Hours]:[PT Aide Hours]])/Table2[[#This Row],[MDS Census]]</f>
        <v>0.13200040866366985</v>
      </c>
      <c r="AA490" s="3">
        <v>0</v>
      </c>
      <c r="AB490" s="3">
        <v>0</v>
      </c>
      <c r="AC490" s="3">
        <v>0</v>
      </c>
      <c r="AD490" s="3">
        <v>0</v>
      </c>
      <c r="AE490" s="3">
        <v>0</v>
      </c>
      <c r="AF490" s="3">
        <v>0</v>
      </c>
      <c r="AG490" s="3">
        <v>0</v>
      </c>
      <c r="AH490" s="1" t="s">
        <v>488</v>
      </c>
      <c r="AI490" s="17">
        <v>3</v>
      </c>
      <c r="AJ490" s="1"/>
    </row>
    <row r="491" spans="1:36" x14ac:dyDescent="0.2">
      <c r="A491" s="1" t="s">
        <v>681</v>
      </c>
      <c r="B491" s="1" t="s">
        <v>1175</v>
      </c>
      <c r="C491" s="1" t="s">
        <v>1647</v>
      </c>
      <c r="D491" s="1" t="s">
        <v>1714</v>
      </c>
      <c r="E491" s="3">
        <v>97.488888888888894</v>
      </c>
      <c r="F491" s="3">
        <v>13.5</v>
      </c>
      <c r="G491" s="3">
        <v>0</v>
      </c>
      <c r="H491" s="3">
        <v>0.54722222222222228</v>
      </c>
      <c r="I491" s="3">
        <v>2.5416666666666665</v>
      </c>
      <c r="J491" s="3">
        <v>0</v>
      </c>
      <c r="K491" s="3">
        <v>0</v>
      </c>
      <c r="L491" s="3">
        <v>3.4099999999999997</v>
      </c>
      <c r="M491" s="3">
        <v>15.319444444444445</v>
      </c>
      <c r="N491" s="3">
        <v>3.8305555555555557</v>
      </c>
      <c r="O491" s="3">
        <f>SUM(Table2[[#This Row],[Qualified Social Work Staff Hours]:[Other Social Work Staff Hours]])/Table2[[#This Row],[MDS Census]]</f>
        <v>0.19643264189651241</v>
      </c>
      <c r="P491" s="3">
        <v>9.4611111111111104</v>
      </c>
      <c r="Q491" s="3">
        <v>17.586111111111112</v>
      </c>
      <c r="R491" s="3">
        <f>SUM(Table2[[#This Row],[Qualified Activities Professional Hours]:[Other Activities Professional Hours]])/Table2[[#This Row],[MDS Census]]</f>
        <v>0.27743902439024393</v>
      </c>
      <c r="S491" s="3">
        <v>4.8592222222222219</v>
      </c>
      <c r="T491" s="3">
        <v>6.1522222222222229</v>
      </c>
      <c r="U491" s="3">
        <v>0</v>
      </c>
      <c r="V491" s="3">
        <f>SUM(Table2[[#This Row],[Occupational Therapist Hours]:[OT Aide Hours]])/Table2[[#This Row],[MDS Census]]</f>
        <v>0.11295076361978573</v>
      </c>
      <c r="W491" s="3">
        <v>3.8131111111111111</v>
      </c>
      <c r="X491" s="3">
        <v>9.2844444444444427</v>
      </c>
      <c r="Y491" s="3">
        <v>0</v>
      </c>
      <c r="Z491" s="3">
        <f>SUM(Table2[[#This Row],[Physical Therapist (PT) Hours]:[PT Aide Hours]])/Table2[[#This Row],[MDS Census]]</f>
        <v>0.13434921358559376</v>
      </c>
      <c r="AA491" s="3">
        <v>0.57777777777777772</v>
      </c>
      <c r="AB491" s="3">
        <v>0</v>
      </c>
      <c r="AC491" s="3">
        <v>0</v>
      </c>
      <c r="AD491" s="3">
        <v>0</v>
      </c>
      <c r="AE491" s="3">
        <v>0</v>
      </c>
      <c r="AF491" s="3">
        <v>3.5583333333333331</v>
      </c>
      <c r="AG491" s="3">
        <v>0</v>
      </c>
      <c r="AH491" s="1" t="s">
        <v>489</v>
      </c>
      <c r="AI491" s="17">
        <v>3</v>
      </c>
      <c r="AJ491" s="1"/>
    </row>
    <row r="492" spans="1:36" x14ac:dyDescent="0.2">
      <c r="A492" s="1" t="s">
        <v>681</v>
      </c>
      <c r="B492" s="1" t="s">
        <v>1176</v>
      </c>
      <c r="C492" s="1" t="s">
        <v>1402</v>
      </c>
      <c r="D492" s="1" t="s">
        <v>1714</v>
      </c>
      <c r="E492" s="3">
        <v>71.688888888888883</v>
      </c>
      <c r="F492" s="3">
        <v>5.6583333333333332</v>
      </c>
      <c r="G492" s="3">
        <v>0.47222222222222221</v>
      </c>
      <c r="H492" s="3">
        <v>0</v>
      </c>
      <c r="I492" s="3">
        <v>0</v>
      </c>
      <c r="J492" s="3">
        <v>0</v>
      </c>
      <c r="K492" s="3">
        <v>0</v>
      </c>
      <c r="L492" s="3">
        <v>4.3083333333333336</v>
      </c>
      <c r="M492" s="3">
        <v>13.122222222222222</v>
      </c>
      <c r="N492" s="3">
        <v>0</v>
      </c>
      <c r="O492" s="3">
        <f>SUM(Table2[[#This Row],[Qualified Social Work Staff Hours]:[Other Social Work Staff Hours]])/Table2[[#This Row],[MDS Census]]</f>
        <v>0.18304401735895848</v>
      </c>
      <c r="P492" s="3">
        <v>16.722222222222221</v>
      </c>
      <c r="Q492" s="3">
        <v>33.81388888888889</v>
      </c>
      <c r="R492" s="3">
        <f>SUM(Table2[[#This Row],[Qualified Activities Professional Hours]:[Other Activities Professional Hours]])/Table2[[#This Row],[MDS Census]]</f>
        <v>0.70493645381277126</v>
      </c>
      <c r="S492" s="3">
        <v>9.8611111111111107</v>
      </c>
      <c r="T492" s="3">
        <v>4.75</v>
      </c>
      <c r="U492" s="3">
        <v>0</v>
      </c>
      <c r="V492" s="3">
        <f>SUM(Table2[[#This Row],[Occupational Therapist Hours]:[OT Aide Hours]])/Table2[[#This Row],[MDS Census]]</f>
        <v>0.20381277123372599</v>
      </c>
      <c r="W492" s="3">
        <v>5.3916666666666666</v>
      </c>
      <c r="X492" s="3">
        <v>5.7527777777777782</v>
      </c>
      <c r="Y492" s="3">
        <v>0</v>
      </c>
      <c r="Z492" s="3">
        <f>SUM(Table2[[#This Row],[Physical Therapist (PT) Hours]:[PT Aide Hours]])/Table2[[#This Row],[MDS Census]]</f>
        <v>0.15545567265964044</v>
      </c>
      <c r="AA492" s="3">
        <v>0</v>
      </c>
      <c r="AB492" s="3">
        <v>0</v>
      </c>
      <c r="AC492" s="3">
        <v>0</v>
      </c>
      <c r="AD492" s="3">
        <v>0</v>
      </c>
      <c r="AE492" s="3">
        <v>0</v>
      </c>
      <c r="AF492" s="3">
        <v>0</v>
      </c>
      <c r="AG492" s="3">
        <v>0</v>
      </c>
      <c r="AH492" s="1" t="s">
        <v>490</v>
      </c>
      <c r="AI492" s="17">
        <v>3</v>
      </c>
      <c r="AJ492" s="1"/>
    </row>
    <row r="493" spans="1:36" x14ac:dyDescent="0.2">
      <c r="A493" s="1" t="s">
        <v>681</v>
      </c>
      <c r="B493" s="1" t="s">
        <v>1177</v>
      </c>
      <c r="C493" s="1" t="s">
        <v>1449</v>
      </c>
      <c r="D493" s="1" t="s">
        <v>1748</v>
      </c>
      <c r="E493" s="3">
        <v>88.544444444444451</v>
      </c>
      <c r="F493" s="3">
        <v>5.333333333333333</v>
      </c>
      <c r="G493" s="3">
        <v>0.7</v>
      </c>
      <c r="H493" s="3">
        <v>0.8833333333333333</v>
      </c>
      <c r="I493" s="3">
        <v>5.6</v>
      </c>
      <c r="J493" s="3">
        <v>0</v>
      </c>
      <c r="K493" s="3">
        <v>0</v>
      </c>
      <c r="L493" s="3">
        <v>5.0727777777777776</v>
      </c>
      <c r="M493" s="3">
        <v>5.4222222222222225</v>
      </c>
      <c r="N493" s="3">
        <v>0</v>
      </c>
      <c r="O493" s="3">
        <f>SUM(Table2[[#This Row],[Qualified Social Work Staff Hours]:[Other Social Work Staff Hours]])/Table2[[#This Row],[MDS Census]]</f>
        <v>6.1237294516250471E-2</v>
      </c>
      <c r="P493" s="3">
        <v>5.7166666666666668</v>
      </c>
      <c r="Q493" s="3">
        <v>23.144444444444446</v>
      </c>
      <c r="R493" s="3">
        <f>SUM(Table2[[#This Row],[Qualified Activities Professional Hours]:[Other Activities Professional Hours]])/Table2[[#This Row],[MDS Census]]</f>
        <v>0.32595055841385367</v>
      </c>
      <c r="S493" s="3">
        <v>5.1294444444444443</v>
      </c>
      <c r="T493" s="3">
        <v>8.5311111111111106</v>
      </c>
      <c r="U493" s="3">
        <v>0</v>
      </c>
      <c r="V493" s="3">
        <f>SUM(Table2[[#This Row],[Occupational Therapist Hours]:[OT Aide Hours]])/Table2[[#This Row],[MDS Census]]</f>
        <v>0.15427908144058222</v>
      </c>
      <c r="W493" s="3">
        <v>4.9242222222222232</v>
      </c>
      <c r="X493" s="3">
        <v>15.001666666666667</v>
      </c>
      <c r="Y493" s="3">
        <v>4.798111111111111</v>
      </c>
      <c r="Z493" s="3">
        <f>SUM(Table2[[#This Row],[Physical Therapist (PT) Hours]:[PT Aide Hours]])/Table2[[#This Row],[MDS Census]]</f>
        <v>0.27922700464299161</v>
      </c>
      <c r="AA493" s="3">
        <v>0</v>
      </c>
      <c r="AB493" s="3">
        <v>0</v>
      </c>
      <c r="AC493" s="3">
        <v>0</v>
      </c>
      <c r="AD493" s="3">
        <v>0</v>
      </c>
      <c r="AE493" s="3">
        <v>0</v>
      </c>
      <c r="AF493" s="3">
        <v>0</v>
      </c>
      <c r="AG493" s="3">
        <v>0</v>
      </c>
      <c r="AH493" s="1" t="s">
        <v>491</v>
      </c>
      <c r="AI493" s="17">
        <v>3</v>
      </c>
      <c r="AJ493" s="1"/>
    </row>
    <row r="494" spans="1:36" x14ac:dyDescent="0.2">
      <c r="A494" s="1" t="s">
        <v>681</v>
      </c>
      <c r="B494" s="1" t="s">
        <v>1178</v>
      </c>
      <c r="C494" s="1" t="s">
        <v>1648</v>
      </c>
      <c r="D494" s="1" t="s">
        <v>1731</v>
      </c>
      <c r="E494" s="3">
        <v>95.422222222222217</v>
      </c>
      <c r="F494" s="3">
        <v>11.377777777777778</v>
      </c>
      <c r="G494" s="3">
        <v>0.84444444444444444</v>
      </c>
      <c r="H494" s="3">
        <v>0</v>
      </c>
      <c r="I494" s="3">
        <v>4.8900000000000006</v>
      </c>
      <c r="J494" s="3">
        <v>0</v>
      </c>
      <c r="K494" s="3">
        <v>0</v>
      </c>
      <c r="L494" s="3">
        <v>4.4652222222222226</v>
      </c>
      <c r="M494" s="3">
        <v>10.72111111111111</v>
      </c>
      <c r="N494" s="3">
        <v>0</v>
      </c>
      <c r="O494" s="3">
        <f>SUM(Table2[[#This Row],[Qualified Social Work Staff Hours]:[Other Social Work Staff Hours]])/Table2[[#This Row],[MDS Census]]</f>
        <v>0.11235444806707033</v>
      </c>
      <c r="P494" s="3">
        <v>5.4101111111111102</v>
      </c>
      <c r="Q494" s="3">
        <v>24.405555555555555</v>
      </c>
      <c r="R494" s="3">
        <f>SUM(Table2[[#This Row],[Qualified Activities Professional Hours]:[Other Activities Professional Hours]])/Table2[[#This Row],[MDS Census]]</f>
        <v>0.31246040987424312</v>
      </c>
      <c r="S494" s="3">
        <v>8.8768888888888888</v>
      </c>
      <c r="T494" s="3">
        <v>4.748555555555555</v>
      </c>
      <c r="U494" s="3">
        <v>0</v>
      </c>
      <c r="V494" s="3">
        <f>SUM(Table2[[#This Row],[Occupational Therapist Hours]:[OT Aide Hours]])/Table2[[#This Row],[MDS Census]]</f>
        <v>0.14279110386585933</v>
      </c>
      <c r="W494" s="3">
        <v>4.5374444444444428</v>
      </c>
      <c r="X494" s="3">
        <v>4.5149999999999979</v>
      </c>
      <c r="Y494" s="3">
        <v>0</v>
      </c>
      <c r="Z494" s="3">
        <f>SUM(Table2[[#This Row],[Physical Therapist (PT) Hours]:[PT Aide Hours]])/Table2[[#This Row],[MDS Census]]</f>
        <v>9.4867256637168093E-2</v>
      </c>
      <c r="AA494" s="3">
        <v>0</v>
      </c>
      <c r="AB494" s="3">
        <v>1.3166666666666667</v>
      </c>
      <c r="AC494" s="3">
        <v>0</v>
      </c>
      <c r="AD494" s="3">
        <v>0</v>
      </c>
      <c r="AE494" s="3">
        <v>0</v>
      </c>
      <c r="AF494" s="3">
        <v>0</v>
      </c>
      <c r="AG494" s="3">
        <v>0</v>
      </c>
      <c r="AH494" s="1" t="s">
        <v>492</v>
      </c>
      <c r="AI494" s="17">
        <v>3</v>
      </c>
      <c r="AJ494" s="1"/>
    </row>
    <row r="495" spans="1:36" x14ac:dyDescent="0.2">
      <c r="A495" s="1" t="s">
        <v>681</v>
      </c>
      <c r="B495" s="1" t="s">
        <v>1179</v>
      </c>
      <c r="C495" s="1" t="s">
        <v>1649</v>
      </c>
      <c r="D495" s="1" t="s">
        <v>1744</v>
      </c>
      <c r="E495" s="3">
        <v>65.611111111111114</v>
      </c>
      <c r="F495" s="3">
        <v>5.0888888888888886</v>
      </c>
      <c r="G495" s="3">
        <v>6.3888888888888884E-2</v>
      </c>
      <c r="H495" s="3">
        <v>0</v>
      </c>
      <c r="I495" s="3">
        <v>5.4694444444444441</v>
      </c>
      <c r="J495" s="3">
        <v>0</v>
      </c>
      <c r="K495" s="3">
        <v>0</v>
      </c>
      <c r="L495" s="3">
        <v>9.985111111111113</v>
      </c>
      <c r="M495" s="3">
        <v>0</v>
      </c>
      <c r="N495" s="3">
        <v>9.7833333333333332</v>
      </c>
      <c r="O495" s="3">
        <f>SUM(Table2[[#This Row],[Qualified Social Work Staff Hours]:[Other Social Work Staff Hours]])/Table2[[#This Row],[MDS Census]]</f>
        <v>0.14911092294665537</v>
      </c>
      <c r="P495" s="3">
        <v>0</v>
      </c>
      <c r="Q495" s="3">
        <v>29.725000000000001</v>
      </c>
      <c r="R495" s="3">
        <f>SUM(Table2[[#This Row],[Qualified Activities Professional Hours]:[Other Activities Professional Hours]])/Table2[[#This Row],[MDS Census]]</f>
        <v>0.45304826418289584</v>
      </c>
      <c r="S495" s="3">
        <v>5.6898888888888894</v>
      </c>
      <c r="T495" s="3">
        <v>11.377888888888892</v>
      </c>
      <c r="U495" s="3">
        <v>0</v>
      </c>
      <c r="V495" s="3">
        <f>SUM(Table2[[#This Row],[Occupational Therapist Hours]:[OT Aide Hours]])/Table2[[#This Row],[MDS Census]]</f>
        <v>0.26013547840812873</v>
      </c>
      <c r="W495" s="3">
        <v>6.2226666666666688</v>
      </c>
      <c r="X495" s="3">
        <v>8.64088888888889</v>
      </c>
      <c r="Y495" s="3">
        <v>0</v>
      </c>
      <c r="Z495" s="3">
        <f>SUM(Table2[[#This Row],[Physical Therapist (PT) Hours]:[PT Aide Hours]])/Table2[[#This Row],[MDS Census]]</f>
        <v>0.22654022015241324</v>
      </c>
      <c r="AA495" s="3">
        <v>0</v>
      </c>
      <c r="AB495" s="3">
        <v>0</v>
      </c>
      <c r="AC495" s="3">
        <v>0</v>
      </c>
      <c r="AD495" s="3">
        <v>0</v>
      </c>
      <c r="AE495" s="3">
        <v>0</v>
      </c>
      <c r="AF495" s="3">
        <v>0</v>
      </c>
      <c r="AG495" s="3">
        <v>0</v>
      </c>
      <c r="AH495" s="1" t="s">
        <v>493</v>
      </c>
      <c r="AI495" s="17">
        <v>3</v>
      </c>
      <c r="AJ495" s="1"/>
    </row>
    <row r="496" spans="1:36" x14ac:dyDescent="0.2">
      <c r="A496" s="1" t="s">
        <v>681</v>
      </c>
      <c r="B496" s="1" t="s">
        <v>1180</v>
      </c>
      <c r="C496" s="1" t="s">
        <v>1650</v>
      </c>
      <c r="D496" s="1" t="s">
        <v>1720</v>
      </c>
      <c r="E496" s="3">
        <v>126.11111111111111</v>
      </c>
      <c r="F496" s="3">
        <v>10.577777777777778</v>
      </c>
      <c r="G496" s="3">
        <v>0</v>
      </c>
      <c r="H496" s="3">
        <v>5.4444444444444448E-2</v>
      </c>
      <c r="I496" s="3">
        <v>5.0496666666666661</v>
      </c>
      <c r="J496" s="3">
        <v>0</v>
      </c>
      <c r="K496" s="3">
        <v>0</v>
      </c>
      <c r="L496" s="3">
        <v>5.2278888888888879</v>
      </c>
      <c r="M496" s="3">
        <v>5.5555555555555554</v>
      </c>
      <c r="N496" s="3">
        <v>1.2544444444444445</v>
      </c>
      <c r="O496" s="3">
        <f>SUM(Table2[[#This Row],[Qualified Social Work Staff Hours]:[Other Social Work Staff Hours]])/Table2[[#This Row],[MDS Census]]</f>
        <v>5.3999999999999992E-2</v>
      </c>
      <c r="P496" s="3">
        <v>0</v>
      </c>
      <c r="Q496" s="3">
        <v>11.301333333333337</v>
      </c>
      <c r="R496" s="3">
        <f>SUM(Table2[[#This Row],[Qualified Activities Professional Hours]:[Other Activities Professional Hours]])/Table2[[#This Row],[MDS Census]]</f>
        <v>8.9614096916299596E-2</v>
      </c>
      <c r="S496" s="3">
        <v>11.412111111111113</v>
      </c>
      <c r="T496" s="3">
        <v>12.820888888888893</v>
      </c>
      <c r="U496" s="3">
        <v>0</v>
      </c>
      <c r="V496" s="3">
        <f>SUM(Table2[[#This Row],[Occupational Therapist Hours]:[OT Aide Hours]])/Table2[[#This Row],[MDS Census]]</f>
        <v>0.19215594713656389</v>
      </c>
      <c r="W496" s="3">
        <v>21.06922222222223</v>
      </c>
      <c r="X496" s="3">
        <v>9.9655555555555591</v>
      </c>
      <c r="Y496" s="3">
        <v>0</v>
      </c>
      <c r="Z496" s="3">
        <f>SUM(Table2[[#This Row],[Physical Therapist (PT) Hours]:[PT Aide Hours]])/Table2[[#This Row],[MDS Census]]</f>
        <v>0.24609074889867852</v>
      </c>
      <c r="AA496" s="3">
        <v>0</v>
      </c>
      <c r="AB496" s="3">
        <v>0</v>
      </c>
      <c r="AC496" s="3">
        <v>0</v>
      </c>
      <c r="AD496" s="3">
        <v>0</v>
      </c>
      <c r="AE496" s="3">
        <v>0</v>
      </c>
      <c r="AF496" s="3">
        <v>0</v>
      </c>
      <c r="AG496" s="3">
        <v>0</v>
      </c>
      <c r="AH496" s="1" t="s">
        <v>494</v>
      </c>
      <c r="AI496" s="17">
        <v>3</v>
      </c>
      <c r="AJ496" s="1"/>
    </row>
    <row r="497" spans="1:36" x14ac:dyDescent="0.2">
      <c r="A497" s="1" t="s">
        <v>681</v>
      </c>
      <c r="B497" s="1" t="s">
        <v>1181</v>
      </c>
      <c r="C497" s="1" t="s">
        <v>1651</v>
      </c>
      <c r="D497" s="1" t="s">
        <v>1688</v>
      </c>
      <c r="E497" s="3">
        <v>50.233333333333334</v>
      </c>
      <c r="F497" s="3">
        <v>5.25</v>
      </c>
      <c r="G497" s="3">
        <v>8.8888888888888892E-2</v>
      </c>
      <c r="H497" s="3">
        <v>0.18888888888888888</v>
      </c>
      <c r="I497" s="3">
        <v>2.3222222222222224</v>
      </c>
      <c r="J497" s="3">
        <v>0</v>
      </c>
      <c r="K497" s="3">
        <v>0</v>
      </c>
      <c r="L497" s="3">
        <v>5.4481111111111113</v>
      </c>
      <c r="M497" s="3">
        <v>5.25</v>
      </c>
      <c r="N497" s="3">
        <v>0</v>
      </c>
      <c r="O497" s="3">
        <f>SUM(Table2[[#This Row],[Qualified Social Work Staff Hours]:[Other Social Work Staff Hours]])/Table2[[#This Row],[MDS Census]]</f>
        <v>0.10451227604512275</v>
      </c>
      <c r="P497" s="3">
        <v>0</v>
      </c>
      <c r="Q497" s="3">
        <v>7.3881111111111117</v>
      </c>
      <c r="R497" s="3">
        <f>SUM(Table2[[#This Row],[Qualified Activities Professional Hours]:[Other Activities Professional Hours]])/Table2[[#This Row],[MDS Census]]</f>
        <v>0.14707586817075868</v>
      </c>
      <c r="S497" s="3">
        <v>5.1369999999999996</v>
      </c>
      <c r="T497" s="3">
        <v>5.1285555555555566</v>
      </c>
      <c r="U497" s="3">
        <v>0</v>
      </c>
      <c r="V497" s="3">
        <f>SUM(Table2[[#This Row],[Occupational Therapist Hours]:[OT Aide Hours]])/Table2[[#This Row],[MDS Census]]</f>
        <v>0.20435744304357445</v>
      </c>
      <c r="W497" s="3">
        <v>5.21288888888889</v>
      </c>
      <c r="X497" s="3">
        <v>5.2637777777777783</v>
      </c>
      <c r="Y497" s="3">
        <v>0</v>
      </c>
      <c r="Z497" s="3">
        <f>SUM(Table2[[#This Row],[Physical Therapist (PT) Hours]:[PT Aide Hours]])/Table2[[#This Row],[MDS Census]]</f>
        <v>0.20856005308560055</v>
      </c>
      <c r="AA497" s="3">
        <v>0</v>
      </c>
      <c r="AB497" s="3">
        <v>4.25</v>
      </c>
      <c r="AC497" s="3">
        <v>0</v>
      </c>
      <c r="AD497" s="3">
        <v>0</v>
      </c>
      <c r="AE497" s="3">
        <v>0</v>
      </c>
      <c r="AF497" s="3">
        <v>0</v>
      </c>
      <c r="AG497" s="3">
        <v>0</v>
      </c>
      <c r="AH497" s="1" t="s">
        <v>495</v>
      </c>
      <c r="AI497" s="17">
        <v>3</v>
      </c>
      <c r="AJ497" s="1"/>
    </row>
    <row r="498" spans="1:36" x14ac:dyDescent="0.2">
      <c r="A498" s="1" t="s">
        <v>681</v>
      </c>
      <c r="B498" s="1" t="s">
        <v>1182</v>
      </c>
      <c r="C498" s="1" t="s">
        <v>1443</v>
      </c>
      <c r="D498" s="1" t="s">
        <v>1727</v>
      </c>
      <c r="E498" s="3">
        <v>216.47777777777779</v>
      </c>
      <c r="F498" s="3">
        <v>11.377777777777778</v>
      </c>
      <c r="G498" s="3">
        <v>0</v>
      </c>
      <c r="H498" s="3">
        <v>0</v>
      </c>
      <c r="I498" s="3">
        <v>0</v>
      </c>
      <c r="J498" s="3">
        <v>0</v>
      </c>
      <c r="K498" s="3">
        <v>0</v>
      </c>
      <c r="L498" s="3">
        <v>11.614444444444446</v>
      </c>
      <c r="M498" s="3">
        <v>5.333333333333333</v>
      </c>
      <c r="N498" s="3">
        <v>16.177777777777777</v>
      </c>
      <c r="O498" s="3">
        <f>SUM(Table2[[#This Row],[Qualified Social Work Staff Hours]:[Other Social Work Staff Hours]])/Table2[[#This Row],[MDS Census]]</f>
        <v>9.9368680388030581E-2</v>
      </c>
      <c r="P498" s="3">
        <v>4.8</v>
      </c>
      <c r="Q498" s="3">
        <v>24.190000000000015</v>
      </c>
      <c r="R498" s="3">
        <f>SUM(Table2[[#This Row],[Qualified Activities Professional Hours]:[Other Activities Professional Hours]])/Table2[[#This Row],[MDS Census]]</f>
        <v>0.13391674793409647</v>
      </c>
      <c r="S498" s="3">
        <v>26.015555555555551</v>
      </c>
      <c r="T498" s="3">
        <v>13.203333333333335</v>
      </c>
      <c r="U498" s="3">
        <v>0</v>
      </c>
      <c r="V498" s="3">
        <f>SUM(Table2[[#This Row],[Occupational Therapist Hours]:[OT Aide Hours]])/Table2[[#This Row],[MDS Census]]</f>
        <v>0.18116819791613198</v>
      </c>
      <c r="W498" s="3">
        <v>38.621111111111126</v>
      </c>
      <c r="X498" s="3">
        <v>8.1200000000000028</v>
      </c>
      <c r="Y498" s="3">
        <v>0</v>
      </c>
      <c r="Z498" s="3">
        <f>SUM(Table2[[#This Row],[Physical Therapist (PT) Hours]:[PT Aide Hours]])/Table2[[#This Row],[MDS Census]]</f>
        <v>0.21591643997331014</v>
      </c>
      <c r="AA498" s="3">
        <v>0</v>
      </c>
      <c r="AB498" s="3">
        <v>0</v>
      </c>
      <c r="AC498" s="3">
        <v>0</v>
      </c>
      <c r="AD498" s="3">
        <v>0</v>
      </c>
      <c r="AE498" s="3">
        <v>0</v>
      </c>
      <c r="AF498" s="3">
        <v>0</v>
      </c>
      <c r="AG498" s="3">
        <v>0</v>
      </c>
      <c r="AH498" s="1" t="s">
        <v>496</v>
      </c>
      <c r="AI498" s="17">
        <v>3</v>
      </c>
      <c r="AJ498" s="1"/>
    </row>
    <row r="499" spans="1:36" x14ac:dyDescent="0.2">
      <c r="A499" s="1" t="s">
        <v>681</v>
      </c>
      <c r="B499" s="1" t="s">
        <v>1183</v>
      </c>
      <c r="C499" s="1" t="s">
        <v>1517</v>
      </c>
      <c r="D499" s="1" t="s">
        <v>1709</v>
      </c>
      <c r="E499" s="3">
        <v>84.577777777777783</v>
      </c>
      <c r="F499" s="3">
        <v>5.2444444444444445</v>
      </c>
      <c r="G499" s="3">
        <v>0.52822222222222226</v>
      </c>
      <c r="H499" s="3">
        <v>0</v>
      </c>
      <c r="I499" s="3">
        <v>0</v>
      </c>
      <c r="J499" s="3">
        <v>0</v>
      </c>
      <c r="K499" s="3">
        <v>0</v>
      </c>
      <c r="L499" s="3">
        <v>3.7333333333333334</v>
      </c>
      <c r="M499" s="3">
        <v>0</v>
      </c>
      <c r="N499" s="3">
        <v>5.333333333333333</v>
      </c>
      <c r="O499" s="3">
        <f>SUM(Table2[[#This Row],[Qualified Social Work Staff Hours]:[Other Social Work Staff Hours]])/Table2[[#This Row],[MDS Census]]</f>
        <v>6.3058328954282705E-2</v>
      </c>
      <c r="P499" s="3">
        <v>1.1342222222222222</v>
      </c>
      <c r="Q499" s="3">
        <v>0</v>
      </c>
      <c r="R499" s="3">
        <f>SUM(Table2[[#This Row],[Qualified Activities Professional Hours]:[Other Activities Professional Hours]])/Table2[[#This Row],[MDS Census]]</f>
        <v>1.3410404624277457E-2</v>
      </c>
      <c r="S499" s="3">
        <v>0.5745555555555556</v>
      </c>
      <c r="T499" s="3">
        <v>9.8472222222222214</v>
      </c>
      <c r="U499" s="3">
        <v>0</v>
      </c>
      <c r="V499" s="3">
        <f>SUM(Table2[[#This Row],[Occupational Therapist Hours]:[OT Aide Hours]])/Table2[[#This Row],[MDS Census]]</f>
        <v>0.12322122963741459</v>
      </c>
      <c r="W499" s="3">
        <v>11</v>
      </c>
      <c r="X499" s="3">
        <v>5.2359999999999998</v>
      </c>
      <c r="Y499" s="3">
        <v>0</v>
      </c>
      <c r="Z499" s="3">
        <f>SUM(Table2[[#This Row],[Physical Therapist (PT) Hours]:[PT Aide Hours]])/Table2[[#This Row],[MDS Census]]</f>
        <v>0.19196531791907515</v>
      </c>
      <c r="AA499" s="3">
        <v>0</v>
      </c>
      <c r="AB499" s="3">
        <v>0</v>
      </c>
      <c r="AC499" s="3">
        <v>0</v>
      </c>
      <c r="AD499" s="3">
        <v>0</v>
      </c>
      <c r="AE499" s="3">
        <v>0</v>
      </c>
      <c r="AF499" s="3">
        <v>0</v>
      </c>
      <c r="AG499" s="3">
        <v>0</v>
      </c>
      <c r="AH499" s="1" t="s">
        <v>497</v>
      </c>
      <c r="AI499" s="17">
        <v>3</v>
      </c>
      <c r="AJ499" s="1"/>
    </row>
    <row r="500" spans="1:36" x14ac:dyDescent="0.2">
      <c r="A500" s="1" t="s">
        <v>681</v>
      </c>
      <c r="B500" s="1" t="s">
        <v>1184</v>
      </c>
      <c r="C500" s="1" t="s">
        <v>1522</v>
      </c>
      <c r="D500" s="1" t="s">
        <v>1691</v>
      </c>
      <c r="E500" s="3">
        <v>80.3</v>
      </c>
      <c r="F500" s="3">
        <v>5.3777777777777782</v>
      </c>
      <c r="G500" s="3">
        <v>7.2222222222222215E-2</v>
      </c>
      <c r="H500" s="3">
        <v>3.3333333333333333E-2</v>
      </c>
      <c r="I500" s="3">
        <v>3.2555555555555555</v>
      </c>
      <c r="J500" s="3">
        <v>0</v>
      </c>
      <c r="K500" s="3">
        <v>0</v>
      </c>
      <c r="L500" s="3">
        <v>4.4639999999999995</v>
      </c>
      <c r="M500" s="3">
        <v>5.4833333333333334</v>
      </c>
      <c r="N500" s="3">
        <v>0</v>
      </c>
      <c r="O500" s="3">
        <f>SUM(Table2[[#This Row],[Qualified Social Work Staff Hours]:[Other Social Work Staff Hours]])/Table2[[#This Row],[MDS Census]]</f>
        <v>6.8285595682855957E-2</v>
      </c>
      <c r="P500" s="3">
        <v>3.8124444444444445</v>
      </c>
      <c r="Q500" s="3">
        <v>3.7083333333333335</v>
      </c>
      <c r="R500" s="3">
        <f>SUM(Table2[[#This Row],[Qualified Activities Professional Hours]:[Other Activities Professional Hours]])/Table2[[#This Row],[MDS Census]]</f>
        <v>9.3658502836585028E-2</v>
      </c>
      <c r="S500" s="3">
        <v>4.8365555555555568</v>
      </c>
      <c r="T500" s="3">
        <v>3.693222222222222</v>
      </c>
      <c r="U500" s="3">
        <v>0</v>
      </c>
      <c r="V500" s="3">
        <f>SUM(Table2[[#This Row],[Occupational Therapist Hours]:[OT Aide Hours]])/Table2[[#This Row],[MDS Census]]</f>
        <v>0.10622388266223885</v>
      </c>
      <c r="W500" s="3">
        <v>5.1021111111111113</v>
      </c>
      <c r="X500" s="3">
        <v>9.2135555555555548</v>
      </c>
      <c r="Y500" s="3">
        <v>0</v>
      </c>
      <c r="Z500" s="3">
        <f>SUM(Table2[[#This Row],[Physical Therapist (PT) Hours]:[PT Aide Hours]])/Table2[[#This Row],[MDS Census]]</f>
        <v>0.17827729348277294</v>
      </c>
      <c r="AA500" s="3">
        <v>0</v>
      </c>
      <c r="AB500" s="3">
        <v>0</v>
      </c>
      <c r="AC500" s="3">
        <v>0</v>
      </c>
      <c r="AD500" s="3">
        <v>0</v>
      </c>
      <c r="AE500" s="3">
        <v>0</v>
      </c>
      <c r="AF500" s="3">
        <v>0</v>
      </c>
      <c r="AG500" s="3">
        <v>0</v>
      </c>
      <c r="AH500" s="1" t="s">
        <v>498</v>
      </c>
      <c r="AI500" s="17">
        <v>3</v>
      </c>
      <c r="AJ500" s="1"/>
    </row>
    <row r="501" spans="1:36" x14ac:dyDescent="0.2">
      <c r="A501" s="1" t="s">
        <v>681</v>
      </c>
      <c r="B501" s="1" t="s">
        <v>1185</v>
      </c>
      <c r="C501" s="1" t="s">
        <v>1379</v>
      </c>
      <c r="D501" s="1" t="s">
        <v>1752</v>
      </c>
      <c r="E501" s="3">
        <v>68.722222222222229</v>
      </c>
      <c r="F501" s="3">
        <v>5.6888888888888891</v>
      </c>
      <c r="G501" s="3">
        <v>0</v>
      </c>
      <c r="H501" s="3">
        <v>0</v>
      </c>
      <c r="I501" s="3">
        <v>4.7777777777777777</v>
      </c>
      <c r="J501" s="3">
        <v>0</v>
      </c>
      <c r="K501" s="3">
        <v>0</v>
      </c>
      <c r="L501" s="3">
        <v>5.158888888888888</v>
      </c>
      <c r="M501" s="3">
        <v>4.7111111111111112</v>
      </c>
      <c r="N501" s="3">
        <v>0</v>
      </c>
      <c r="O501" s="3">
        <f>SUM(Table2[[#This Row],[Qualified Social Work Staff Hours]:[Other Social Work Staff Hours]])/Table2[[#This Row],[MDS Census]]</f>
        <v>6.8552950687146313E-2</v>
      </c>
      <c r="P501" s="3">
        <v>7.4</v>
      </c>
      <c r="Q501" s="3">
        <v>11.216666666666667</v>
      </c>
      <c r="R501" s="3">
        <f>SUM(Table2[[#This Row],[Qualified Activities Professional Hours]:[Other Activities Professional Hours]])/Table2[[#This Row],[MDS Census]]</f>
        <v>0.27089733225545676</v>
      </c>
      <c r="S501" s="3">
        <v>4.9833333333333325</v>
      </c>
      <c r="T501" s="3">
        <v>5.1655555555555548</v>
      </c>
      <c r="U501" s="3">
        <v>0</v>
      </c>
      <c r="V501" s="3">
        <f>SUM(Table2[[#This Row],[Occupational Therapist Hours]:[OT Aide Hours]])/Table2[[#This Row],[MDS Census]]</f>
        <v>0.14767987065480997</v>
      </c>
      <c r="W501" s="3">
        <v>4.7405555555555559</v>
      </c>
      <c r="X501" s="3">
        <v>9.3286666666666616</v>
      </c>
      <c r="Y501" s="3">
        <v>0</v>
      </c>
      <c r="Z501" s="3">
        <f>SUM(Table2[[#This Row],[Physical Therapist (PT) Hours]:[PT Aide Hours]])/Table2[[#This Row],[MDS Census]]</f>
        <v>0.20472594987873879</v>
      </c>
      <c r="AA501" s="3">
        <v>0</v>
      </c>
      <c r="AB501" s="3">
        <v>0</v>
      </c>
      <c r="AC501" s="3">
        <v>0</v>
      </c>
      <c r="AD501" s="3">
        <v>0</v>
      </c>
      <c r="AE501" s="3">
        <v>0</v>
      </c>
      <c r="AF501" s="3">
        <v>0</v>
      </c>
      <c r="AG501" s="3">
        <v>0</v>
      </c>
      <c r="AH501" s="1" t="s">
        <v>499</v>
      </c>
      <c r="AI501" s="17">
        <v>3</v>
      </c>
      <c r="AJ501" s="1"/>
    </row>
    <row r="502" spans="1:36" x14ac:dyDescent="0.2">
      <c r="A502" s="1" t="s">
        <v>681</v>
      </c>
      <c r="B502" s="1" t="s">
        <v>1186</v>
      </c>
      <c r="C502" s="1" t="s">
        <v>1652</v>
      </c>
      <c r="D502" s="1" t="s">
        <v>1723</v>
      </c>
      <c r="E502" s="3">
        <v>79.655555555555551</v>
      </c>
      <c r="F502" s="3">
        <v>7.9111111111111114</v>
      </c>
      <c r="G502" s="3">
        <v>0.53333333333333333</v>
      </c>
      <c r="H502" s="3">
        <v>0.13333333333333333</v>
      </c>
      <c r="I502" s="3">
        <v>4.517777777777777</v>
      </c>
      <c r="J502" s="3">
        <v>0</v>
      </c>
      <c r="K502" s="3">
        <v>0</v>
      </c>
      <c r="L502" s="3">
        <v>5.0351111111111102</v>
      </c>
      <c r="M502" s="3">
        <v>8.966666666666665</v>
      </c>
      <c r="N502" s="3">
        <v>0</v>
      </c>
      <c r="O502" s="3">
        <f>SUM(Table2[[#This Row],[Qualified Social Work Staff Hours]:[Other Social Work Staff Hours]])/Table2[[#This Row],[MDS Census]]</f>
        <v>0.11256800111591574</v>
      </c>
      <c r="P502" s="3">
        <v>5.0488888888888876</v>
      </c>
      <c r="Q502" s="3">
        <v>11.081111111111113</v>
      </c>
      <c r="R502" s="3">
        <f>SUM(Table2[[#This Row],[Qualified Activities Professional Hours]:[Other Activities Professional Hours]])/Table2[[#This Row],[MDS Census]]</f>
        <v>0.20249686148695778</v>
      </c>
      <c r="S502" s="3">
        <v>5.1446666666666649</v>
      </c>
      <c r="T502" s="3">
        <v>10.937999999999995</v>
      </c>
      <c r="U502" s="3">
        <v>0</v>
      </c>
      <c r="V502" s="3">
        <f>SUM(Table2[[#This Row],[Occupational Therapist Hours]:[OT Aide Hours]])/Table2[[#This Row],[MDS Census]]</f>
        <v>0.20190263635095546</v>
      </c>
      <c r="W502" s="3">
        <v>5.0377777777777784</v>
      </c>
      <c r="X502" s="3">
        <v>6.737444444444443</v>
      </c>
      <c r="Y502" s="3">
        <v>5.3131111111111116</v>
      </c>
      <c r="Z502" s="3">
        <f>SUM(Table2[[#This Row],[Physical Therapist (PT) Hours]:[PT Aide Hours]])/Table2[[#This Row],[MDS Census]]</f>
        <v>0.21452782814897478</v>
      </c>
      <c r="AA502" s="3">
        <v>0</v>
      </c>
      <c r="AB502" s="3">
        <v>0</v>
      </c>
      <c r="AC502" s="3">
        <v>0</v>
      </c>
      <c r="AD502" s="3">
        <v>0</v>
      </c>
      <c r="AE502" s="3">
        <v>0</v>
      </c>
      <c r="AF502" s="3">
        <v>0.13333333333333333</v>
      </c>
      <c r="AG502" s="3">
        <v>0</v>
      </c>
      <c r="AH502" s="1" t="s">
        <v>500</v>
      </c>
      <c r="AI502" s="17">
        <v>3</v>
      </c>
      <c r="AJ502" s="1"/>
    </row>
    <row r="503" spans="1:36" x14ac:dyDescent="0.2">
      <c r="A503" s="1" t="s">
        <v>681</v>
      </c>
      <c r="B503" s="1" t="s">
        <v>1187</v>
      </c>
      <c r="C503" s="1" t="s">
        <v>1467</v>
      </c>
      <c r="D503" s="1" t="s">
        <v>1721</v>
      </c>
      <c r="E503" s="3">
        <v>130.34444444444443</v>
      </c>
      <c r="F503" s="3">
        <v>5.6</v>
      </c>
      <c r="G503" s="3">
        <v>0.26666666666666666</v>
      </c>
      <c r="H503" s="3">
        <v>7.0000000000000007E-2</v>
      </c>
      <c r="I503" s="3">
        <v>0.94866666666666666</v>
      </c>
      <c r="J503" s="3">
        <v>0</v>
      </c>
      <c r="K503" s="3">
        <v>0</v>
      </c>
      <c r="L503" s="3">
        <v>5.875222222222221</v>
      </c>
      <c r="M503" s="3">
        <v>10.977777777777778</v>
      </c>
      <c r="N503" s="3">
        <v>0</v>
      </c>
      <c r="O503" s="3">
        <f>SUM(Table2[[#This Row],[Qualified Social Work Staff Hours]:[Other Social Work Staff Hours]])/Table2[[#This Row],[MDS Census]]</f>
        <v>8.4221294007331013E-2</v>
      </c>
      <c r="P503" s="3">
        <v>3.888888888888889E-2</v>
      </c>
      <c r="Q503" s="3">
        <v>15.552666666666662</v>
      </c>
      <c r="R503" s="3">
        <f>SUM(Table2[[#This Row],[Qualified Activities Professional Hours]:[Other Activities Professional Hours]])/Table2[[#This Row],[MDS Census]]</f>
        <v>0.11961810587332707</v>
      </c>
      <c r="S503" s="3">
        <v>15.851222222222223</v>
      </c>
      <c r="T503" s="3">
        <v>2.1361111111111111</v>
      </c>
      <c r="U503" s="3">
        <v>0</v>
      </c>
      <c r="V503" s="3">
        <f>SUM(Table2[[#This Row],[Occupational Therapist Hours]:[OT Aide Hours]])/Table2[[#This Row],[MDS Census]]</f>
        <v>0.13799846560395534</v>
      </c>
      <c r="W503" s="3">
        <v>11.830444444444442</v>
      </c>
      <c r="X503" s="3">
        <v>10.129444444444445</v>
      </c>
      <c r="Y503" s="3">
        <v>0</v>
      </c>
      <c r="Z503" s="3">
        <f>SUM(Table2[[#This Row],[Physical Therapist (PT) Hours]:[PT Aide Hours]])/Table2[[#This Row],[MDS Census]]</f>
        <v>0.16847583326229648</v>
      </c>
      <c r="AA503" s="3">
        <v>0</v>
      </c>
      <c r="AB503" s="3">
        <v>0</v>
      </c>
      <c r="AC503" s="3">
        <v>0</v>
      </c>
      <c r="AD503" s="3">
        <v>0</v>
      </c>
      <c r="AE503" s="3">
        <v>0</v>
      </c>
      <c r="AF503" s="3">
        <v>0</v>
      </c>
      <c r="AG503" s="3">
        <v>0</v>
      </c>
      <c r="AH503" s="1" t="s">
        <v>501</v>
      </c>
      <c r="AI503" s="17">
        <v>3</v>
      </c>
      <c r="AJ503" s="1"/>
    </row>
    <row r="504" spans="1:36" x14ac:dyDescent="0.2">
      <c r="A504" s="1" t="s">
        <v>681</v>
      </c>
      <c r="B504" s="1" t="s">
        <v>1188</v>
      </c>
      <c r="C504" s="1" t="s">
        <v>1532</v>
      </c>
      <c r="D504" s="1" t="s">
        <v>1688</v>
      </c>
      <c r="E504" s="3">
        <v>38.466666666666669</v>
      </c>
      <c r="F504" s="3">
        <v>4.2666666666666666</v>
      </c>
      <c r="G504" s="3">
        <v>0.16666666666666666</v>
      </c>
      <c r="H504" s="3">
        <v>0.1</v>
      </c>
      <c r="I504" s="3">
        <v>6.6666666666666666E-2</v>
      </c>
      <c r="J504" s="3">
        <v>0</v>
      </c>
      <c r="K504" s="3">
        <v>0.97222222222222221</v>
      </c>
      <c r="L504" s="3">
        <v>1.1555555555555554</v>
      </c>
      <c r="M504" s="3">
        <v>0</v>
      </c>
      <c r="N504" s="3">
        <v>0</v>
      </c>
      <c r="O504" s="3">
        <f>SUM(Table2[[#This Row],[Qualified Social Work Staff Hours]:[Other Social Work Staff Hours]])/Table2[[#This Row],[MDS Census]]</f>
        <v>0</v>
      </c>
      <c r="P504" s="3">
        <v>8.8888888888888892E-2</v>
      </c>
      <c r="Q504" s="3">
        <v>4.0027777777777782</v>
      </c>
      <c r="R504" s="3">
        <f>SUM(Table2[[#This Row],[Qualified Activities Professional Hours]:[Other Activities Professional Hours]])/Table2[[#This Row],[MDS Census]]</f>
        <v>0.10636915077989602</v>
      </c>
      <c r="S504" s="3">
        <v>1.5222222222222221</v>
      </c>
      <c r="T504" s="3">
        <v>0.20277777777777778</v>
      </c>
      <c r="U504" s="3">
        <v>0</v>
      </c>
      <c r="V504" s="3">
        <f>SUM(Table2[[#This Row],[Occupational Therapist Hours]:[OT Aide Hours]])/Table2[[#This Row],[MDS Census]]</f>
        <v>4.4844020797227033E-2</v>
      </c>
      <c r="W504" s="3">
        <v>2.1222222222222222</v>
      </c>
      <c r="X504" s="3">
        <v>5.3277777777777775</v>
      </c>
      <c r="Y504" s="3">
        <v>0</v>
      </c>
      <c r="Z504" s="3">
        <f>SUM(Table2[[#This Row],[Physical Therapist (PT) Hours]:[PT Aide Hours]])/Table2[[#This Row],[MDS Census]]</f>
        <v>0.19367417677642979</v>
      </c>
      <c r="AA504" s="3">
        <v>0</v>
      </c>
      <c r="AB504" s="3">
        <v>0</v>
      </c>
      <c r="AC504" s="3">
        <v>0</v>
      </c>
      <c r="AD504" s="3">
        <v>0</v>
      </c>
      <c r="AE504" s="3">
        <v>0</v>
      </c>
      <c r="AF504" s="3">
        <v>0</v>
      </c>
      <c r="AG504" s="3">
        <v>0</v>
      </c>
      <c r="AH504" s="1" t="s">
        <v>502</v>
      </c>
      <c r="AI504" s="17">
        <v>3</v>
      </c>
      <c r="AJ504" s="1"/>
    </row>
    <row r="505" spans="1:36" x14ac:dyDescent="0.2">
      <c r="A505" s="1" t="s">
        <v>681</v>
      </c>
      <c r="B505" s="1" t="s">
        <v>1189</v>
      </c>
      <c r="C505" s="1" t="s">
        <v>1653</v>
      </c>
      <c r="D505" s="1" t="s">
        <v>1748</v>
      </c>
      <c r="E505" s="3">
        <v>153.5888888888889</v>
      </c>
      <c r="F505" s="3">
        <v>5.6</v>
      </c>
      <c r="G505" s="3">
        <v>1.1888888888888889</v>
      </c>
      <c r="H505" s="3">
        <v>1.0888888888888888</v>
      </c>
      <c r="I505" s="3">
        <v>11.122222222222222</v>
      </c>
      <c r="J505" s="3">
        <v>0</v>
      </c>
      <c r="K505" s="3">
        <v>0</v>
      </c>
      <c r="L505" s="3">
        <v>9.9419999999999966</v>
      </c>
      <c r="M505" s="3">
        <v>11.572222222222223</v>
      </c>
      <c r="N505" s="3">
        <v>0</v>
      </c>
      <c r="O505" s="3">
        <f>SUM(Table2[[#This Row],[Qualified Social Work Staff Hours]:[Other Social Work Staff Hours]])/Table2[[#This Row],[MDS Census]]</f>
        <v>7.5345438761484473E-2</v>
      </c>
      <c r="P505" s="3">
        <v>5.3</v>
      </c>
      <c r="Q505" s="3">
        <v>68.144444444444446</v>
      </c>
      <c r="R505" s="3">
        <f>SUM(Table2[[#This Row],[Qualified Activities Professional Hours]:[Other Activities Professional Hours]])/Table2[[#This Row],[MDS Census]]</f>
        <v>0.47818852636909492</v>
      </c>
      <c r="S505" s="3">
        <v>19.164000000000001</v>
      </c>
      <c r="T505" s="3">
        <v>22.01444444444445</v>
      </c>
      <c r="U505" s="3">
        <v>0</v>
      </c>
      <c r="V505" s="3">
        <f>SUM(Table2[[#This Row],[Occupational Therapist Hours]:[OT Aide Hours]])/Table2[[#This Row],[MDS Census]]</f>
        <v>0.26810822542139912</v>
      </c>
      <c r="W505" s="3">
        <v>8.6666666666666661</v>
      </c>
      <c r="X505" s="3">
        <v>20.405111111111104</v>
      </c>
      <c r="Y505" s="3">
        <v>8.9824444444444431</v>
      </c>
      <c r="Z505" s="3">
        <f>SUM(Table2[[#This Row],[Physical Therapist (PT) Hours]:[PT Aide Hours]])/Table2[[#This Row],[MDS Census]]</f>
        <v>0.24776676553570126</v>
      </c>
      <c r="AA505" s="3">
        <v>0</v>
      </c>
      <c r="AB505" s="3">
        <v>0</v>
      </c>
      <c r="AC505" s="3">
        <v>0</v>
      </c>
      <c r="AD505" s="3">
        <v>0</v>
      </c>
      <c r="AE505" s="3">
        <v>0</v>
      </c>
      <c r="AF505" s="3">
        <v>20.5</v>
      </c>
      <c r="AG505" s="3">
        <v>0</v>
      </c>
      <c r="AH505" s="1" t="s">
        <v>503</v>
      </c>
      <c r="AI505" s="17">
        <v>3</v>
      </c>
      <c r="AJ505" s="1"/>
    </row>
    <row r="506" spans="1:36" x14ac:dyDescent="0.2">
      <c r="A506" s="1" t="s">
        <v>681</v>
      </c>
      <c r="B506" s="1" t="s">
        <v>1190</v>
      </c>
      <c r="C506" s="1" t="s">
        <v>1425</v>
      </c>
      <c r="D506" s="1" t="s">
        <v>1712</v>
      </c>
      <c r="E506" s="3">
        <v>81.411111111111111</v>
      </c>
      <c r="F506" s="3">
        <v>36.49722222222222</v>
      </c>
      <c r="G506" s="3">
        <v>0</v>
      </c>
      <c r="H506" s="3">
        <v>0</v>
      </c>
      <c r="I506" s="3">
        <v>5.333333333333333</v>
      </c>
      <c r="J506" s="3">
        <v>0</v>
      </c>
      <c r="K506" s="3">
        <v>0</v>
      </c>
      <c r="L506" s="3">
        <v>2.3651111111111116</v>
      </c>
      <c r="M506" s="3">
        <v>4.7111111111111112</v>
      </c>
      <c r="N506" s="3">
        <v>4.8888888888888893</v>
      </c>
      <c r="O506" s="3">
        <f>SUM(Table2[[#This Row],[Qualified Social Work Staff Hours]:[Other Social Work Staff Hours]])/Table2[[#This Row],[MDS Census]]</f>
        <v>0.1179200218370411</v>
      </c>
      <c r="P506" s="3">
        <v>5.6444444444444448</v>
      </c>
      <c r="Q506" s="3">
        <v>22.975000000000001</v>
      </c>
      <c r="R506" s="3">
        <f>SUM(Table2[[#This Row],[Qualified Activities Professional Hours]:[Other Activities Professional Hours]])/Table2[[#This Row],[MDS Census]]</f>
        <v>0.35154224102634096</v>
      </c>
      <c r="S506" s="3">
        <v>5.2862222222222224</v>
      </c>
      <c r="T506" s="3">
        <v>5.392444444444445</v>
      </c>
      <c r="U506" s="3">
        <v>0</v>
      </c>
      <c r="V506" s="3">
        <f>SUM(Table2[[#This Row],[Occupational Therapist Hours]:[OT Aide Hours]])/Table2[[#This Row],[MDS Census]]</f>
        <v>0.13116964651289753</v>
      </c>
      <c r="W506" s="3">
        <v>3.915777777777778</v>
      </c>
      <c r="X506" s="3">
        <v>2.7351111111111113</v>
      </c>
      <c r="Y506" s="3">
        <v>0</v>
      </c>
      <c r="Z506" s="3">
        <f>SUM(Table2[[#This Row],[Physical Therapist (PT) Hours]:[PT Aide Hours]])/Table2[[#This Row],[MDS Census]]</f>
        <v>8.1695100313907476E-2</v>
      </c>
      <c r="AA506" s="3">
        <v>0</v>
      </c>
      <c r="AB506" s="3">
        <v>0</v>
      </c>
      <c r="AC506" s="3">
        <v>0</v>
      </c>
      <c r="AD506" s="3">
        <v>0</v>
      </c>
      <c r="AE506" s="3">
        <v>0</v>
      </c>
      <c r="AF506" s="3">
        <v>0</v>
      </c>
      <c r="AG506" s="3">
        <v>0</v>
      </c>
      <c r="AH506" s="1" t="s">
        <v>504</v>
      </c>
      <c r="AI506" s="17">
        <v>3</v>
      </c>
      <c r="AJ506" s="1"/>
    </row>
    <row r="507" spans="1:36" x14ac:dyDescent="0.2">
      <c r="A507" s="1" t="s">
        <v>681</v>
      </c>
      <c r="B507" s="1" t="s">
        <v>1191</v>
      </c>
      <c r="C507" s="1" t="s">
        <v>1509</v>
      </c>
      <c r="D507" s="1" t="s">
        <v>1737</v>
      </c>
      <c r="E507" s="3">
        <v>153.96666666666667</v>
      </c>
      <c r="F507" s="3">
        <v>5.4222222222222225</v>
      </c>
      <c r="G507" s="3">
        <v>0.78222222222222249</v>
      </c>
      <c r="H507" s="3">
        <v>0.8275555555555556</v>
      </c>
      <c r="I507" s="3">
        <v>5.5111111111111111</v>
      </c>
      <c r="J507" s="3">
        <v>0</v>
      </c>
      <c r="K507" s="3">
        <v>4.9777777777777779</v>
      </c>
      <c r="L507" s="3">
        <v>7.271444444444449</v>
      </c>
      <c r="M507" s="3">
        <v>14.826666666666664</v>
      </c>
      <c r="N507" s="3">
        <v>0</v>
      </c>
      <c r="O507" s="3">
        <f>SUM(Table2[[#This Row],[Qualified Social Work Staff Hours]:[Other Social Work Staff Hours]])/Table2[[#This Row],[MDS Census]]</f>
        <v>9.6297899978350282E-2</v>
      </c>
      <c r="P507" s="3">
        <v>0</v>
      </c>
      <c r="Q507" s="3">
        <v>26.734111111111119</v>
      </c>
      <c r="R507" s="3">
        <f>SUM(Table2[[#This Row],[Qualified Activities Professional Hours]:[Other Activities Professional Hours]])/Table2[[#This Row],[MDS Census]]</f>
        <v>0.17363570758461433</v>
      </c>
      <c r="S507" s="3">
        <v>15.152111111111115</v>
      </c>
      <c r="T507" s="3">
        <v>10.622666666666666</v>
      </c>
      <c r="U507" s="3">
        <v>0</v>
      </c>
      <c r="V507" s="3">
        <f>SUM(Table2[[#This Row],[Occupational Therapist Hours]:[OT Aide Hours]])/Table2[[#This Row],[MDS Census]]</f>
        <v>0.16740492170022372</v>
      </c>
      <c r="W507" s="3">
        <v>9.9005555555555596</v>
      </c>
      <c r="X507" s="3">
        <v>10.84655555555555</v>
      </c>
      <c r="Y507" s="3">
        <v>0.5367777777777778</v>
      </c>
      <c r="Z507" s="3">
        <f>SUM(Table2[[#This Row],[Physical Therapist (PT) Hours]:[PT Aide Hours]])/Table2[[#This Row],[MDS Census]]</f>
        <v>0.13823699213393953</v>
      </c>
      <c r="AA507" s="3">
        <v>0</v>
      </c>
      <c r="AB507" s="3">
        <v>4.8964444444444446</v>
      </c>
      <c r="AC507" s="3">
        <v>0</v>
      </c>
      <c r="AD507" s="3">
        <v>0</v>
      </c>
      <c r="AE507" s="3">
        <v>0</v>
      </c>
      <c r="AF507" s="3">
        <v>0</v>
      </c>
      <c r="AG507" s="3">
        <v>0</v>
      </c>
      <c r="AH507" s="1" t="s">
        <v>505</v>
      </c>
      <c r="AI507" s="17">
        <v>3</v>
      </c>
      <c r="AJ507" s="1"/>
    </row>
    <row r="508" spans="1:36" x14ac:dyDescent="0.2">
      <c r="A508" s="1" t="s">
        <v>681</v>
      </c>
      <c r="B508" s="1" t="s">
        <v>1192</v>
      </c>
      <c r="C508" s="1" t="s">
        <v>1422</v>
      </c>
      <c r="D508" s="1" t="s">
        <v>1733</v>
      </c>
      <c r="E508" s="3">
        <v>44.333333333333336</v>
      </c>
      <c r="F508" s="3">
        <v>5.083333333333333</v>
      </c>
      <c r="G508" s="3">
        <v>0.13333333333333333</v>
      </c>
      <c r="H508" s="3">
        <v>0</v>
      </c>
      <c r="I508" s="3">
        <v>4.5250000000000004</v>
      </c>
      <c r="J508" s="3">
        <v>0</v>
      </c>
      <c r="K508" s="3">
        <v>0</v>
      </c>
      <c r="L508" s="3">
        <v>0.82511111111111102</v>
      </c>
      <c r="M508" s="3">
        <v>5.25</v>
      </c>
      <c r="N508" s="3">
        <v>0</v>
      </c>
      <c r="O508" s="3">
        <f>SUM(Table2[[#This Row],[Qualified Social Work Staff Hours]:[Other Social Work Staff Hours]])/Table2[[#This Row],[MDS Census]]</f>
        <v>0.11842105263157894</v>
      </c>
      <c r="P508" s="3">
        <v>5</v>
      </c>
      <c r="Q508" s="3">
        <v>12.164777777777783</v>
      </c>
      <c r="R508" s="3">
        <f>SUM(Table2[[#This Row],[Qualified Activities Professional Hours]:[Other Activities Professional Hours]])/Table2[[#This Row],[MDS Census]]</f>
        <v>0.38717543859649134</v>
      </c>
      <c r="S508" s="3">
        <v>3.5618888888888889</v>
      </c>
      <c r="T508" s="3">
        <v>2.1280000000000001</v>
      </c>
      <c r="U508" s="3">
        <v>0</v>
      </c>
      <c r="V508" s="3">
        <f>SUM(Table2[[#This Row],[Occupational Therapist Hours]:[OT Aide Hours]])/Table2[[#This Row],[MDS Census]]</f>
        <v>0.12834335839598998</v>
      </c>
      <c r="W508" s="3">
        <v>5.7872222222222227</v>
      </c>
      <c r="X508" s="3">
        <v>3.4232222222222224</v>
      </c>
      <c r="Y508" s="3">
        <v>3.2766666666666664</v>
      </c>
      <c r="Z508" s="3">
        <f>SUM(Table2[[#This Row],[Physical Therapist (PT) Hours]:[PT Aide Hours]])/Table2[[#This Row],[MDS Census]]</f>
        <v>0.28166416040100251</v>
      </c>
      <c r="AA508" s="3">
        <v>0</v>
      </c>
      <c r="AB508" s="3">
        <v>0</v>
      </c>
      <c r="AC508" s="3">
        <v>0</v>
      </c>
      <c r="AD508" s="3">
        <v>0</v>
      </c>
      <c r="AE508" s="3">
        <v>0</v>
      </c>
      <c r="AF508" s="3">
        <v>0</v>
      </c>
      <c r="AG508" s="3">
        <v>0</v>
      </c>
      <c r="AH508" s="1" t="s">
        <v>506</v>
      </c>
      <c r="AI508" s="17">
        <v>3</v>
      </c>
      <c r="AJ508" s="1"/>
    </row>
    <row r="509" spans="1:36" x14ac:dyDescent="0.2">
      <c r="A509" s="1" t="s">
        <v>681</v>
      </c>
      <c r="B509" s="1" t="s">
        <v>1193</v>
      </c>
      <c r="C509" s="1" t="s">
        <v>1536</v>
      </c>
      <c r="D509" s="1" t="s">
        <v>1709</v>
      </c>
      <c r="E509" s="3">
        <v>44.922222222222224</v>
      </c>
      <c r="F509" s="3">
        <v>10.844444444444445</v>
      </c>
      <c r="G509" s="3">
        <v>0.41666666666666669</v>
      </c>
      <c r="H509" s="3">
        <v>0</v>
      </c>
      <c r="I509" s="3">
        <v>0</v>
      </c>
      <c r="J509" s="3">
        <v>0</v>
      </c>
      <c r="K509" s="3">
        <v>0</v>
      </c>
      <c r="L509" s="3">
        <v>0.95433333333333314</v>
      </c>
      <c r="M509" s="3">
        <v>0</v>
      </c>
      <c r="N509" s="3">
        <v>7.1861111111111109</v>
      </c>
      <c r="O509" s="3">
        <f>SUM(Table2[[#This Row],[Qualified Social Work Staff Hours]:[Other Social Work Staff Hours]])/Table2[[#This Row],[MDS Census]]</f>
        <v>0.15996784565916397</v>
      </c>
      <c r="P509" s="3">
        <v>10.755555555555556</v>
      </c>
      <c r="Q509" s="3">
        <v>16.388888888888889</v>
      </c>
      <c r="R509" s="3">
        <f>SUM(Table2[[#This Row],[Qualified Activities Professional Hours]:[Other Activities Professional Hours]])/Table2[[#This Row],[MDS Census]]</f>
        <v>0.60425426663368786</v>
      </c>
      <c r="S509" s="3">
        <v>2.2735555555555558</v>
      </c>
      <c r="T509" s="3">
        <v>3.6134444444444442</v>
      </c>
      <c r="U509" s="3">
        <v>0</v>
      </c>
      <c r="V509" s="3">
        <f>SUM(Table2[[#This Row],[Occupational Therapist Hours]:[OT Aide Hours]])/Table2[[#This Row],[MDS Census]]</f>
        <v>0.13104872619342073</v>
      </c>
      <c r="W509" s="3">
        <v>4.3250000000000002</v>
      </c>
      <c r="X509" s="3">
        <v>8.6281111111111102</v>
      </c>
      <c r="Y509" s="3">
        <v>0</v>
      </c>
      <c r="Z509" s="3">
        <f>SUM(Table2[[#This Row],[Physical Therapist (PT) Hours]:[PT Aide Hours]])/Table2[[#This Row],[MDS Census]]</f>
        <v>0.28834528815236204</v>
      </c>
      <c r="AA509" s="3">
        <v>0</v>
      </c>
      <c r="AB509" s="3">
        <v>0</v>
      </c>
      <c r="AC509" s="3">
        <v>0</v>
      </c>
      <c r="AD509" s="3">
        <v>0</v>
      </c>
      <c r="AE509" s="3">
        <v>0</v>
      </c>
      <c r="AF509" s="3">
        <v>0</v>
      </c>
      <c r="AG509" s="3">
        <v>0</v>
      </c>
      <c r="AH509" s="1" t="s">
        <v>507</v>
      </c>
      <c r="AI509" s="17">
        <v>3</v>
      </c>
      <c r="AJ509" s="1"/>
    </row>
    <row r="510" spans="1:36" x14ac:dyDescent="0.2">
      <c r="A510" s="1" t="s">
        <v>681</v>
      </c>
      <c r="B510" s="1" t="s">
        <v>1194</v>
      </c>
      <c r="C510" s="1" t="s">
        <v>1654</v>
      </c>
      <c r="D510" s="1" t="s">
        <v>1688</v>
      </c>
      <c r="E510" s="3">
        <v>114.06666666666666</v>
      </c>
      <c r="F510" s="3">
        <v>7.2</v>
      </c>
      <c r="G510" s="3">
        <v>0.48888888888888887</v>
      </c>
      <c r="H510" s="3">
        <v>5.4444444444444448E-2</v>
      </c>
      <c r="I510" s="3">
        <v>3.292444444444445</v>
      </c>
      <c r="J510" s="3">
        <v>0</v>
      </c>
      <c r="K510" s="3">
        <v>0</v>
      </c>
      <c r="L510" s="3">
        <v>4.9648888888888889</v>
      </c>
      <c r="M510" s="3">
        <v>0</v>
      </c>
      <c r="N510" s="3">
        <v>10.358222222222221</v>
      </c>
      <c r="O510" s="3">
        <f>SUM(Table2[[#This Row],[Qualified Social Work Staff Hours]:[Other Social Work Staff Hours]])/Table2[[#This Row],[MDS Census]]</f>
        <v>9.0808494058055703E-2</v>
      </c>
      <c r="P510" s="3">
        <v>0</v>
      </c>
      <c r="Q510" s="3">
        <v>12.698444444444444</v>
      </c>
      <c r="R510" s="3">
        <f>SUM(Table2[[#This Row],[Qualified Activities Professional Hours]:[Other Activities Professional Hours]])/Table2[[#This Row],[MDS Census]]</f>
        <v>0.1113247613481395</v>
      </c>
      <c r="S510" s="3">
        <v>7.825444444444444</v>
      </c>
      <c r="T510" s="3">
        <v>5.2220000000000013</v>
      </c>
      <c r="U510" s="3">
        <v>0</v>
      </c>
      <c r="V510" s="3">
        <f>SUM(Table2[[#This Row],[Occupational Therapist Hours]:[OT Aide Hours]])/Table2[[#This Row],[MDS Census]]</f>
        <v>0.11438437560880577</v>
      </c>
      <c r="W510" s="3">
        <v>7.242</v>
      </c>
      <c r="X510" s="3">
        <v>6.0075555555555553</v>
      </c>
      <c r="Y510" s="3">
        <v>0</v>
      </c>
      <c r="Z510" s="3">
        <f>SUM(Table2[[#This Row],[Physical Therapist (PT) Hours]:[PT Aide Hours]])/Table2[[#This Row],[MDS Census]]</f>
        <v>0.11615624391194235</v>
      </c>
      <c r="AA510" s="3">
        <v>0</v>
      </c>
      <c r="AB510" s="3">
        <v>0</v>
      </c>
      <c r="AC510" s="3">
        <v>0</v>
      </c>
      <c r="AD510" s="3">
        <v>0</v>
      </c>
      <c r="AE510" s="3">
        <v>0</v>
      </c>
      <c r="AF510" s="3">
        <v>0</v>
      </c>
      <c r="AG510" s="3">
        <v>0</v>
      </c>
      <c r="AH510" s="1" t="s">
        <v>508</v>
      </c>
      <c r="AI510" s="17">
        <v>3</v>
      </c>
      <c r="AJ510" s="1"/>
    </row>
    <row r="511" spans="1:36" x14ac:dyDescent="0.2">
      <c r="A511" s="1" t="s">
        <v>681</v>
      </c>
      <c r="B511" s="1" t="s">
        <v>1195</v>
      </c>
      <c r="C511" s="1" t="s">
        <v>1636</v>
      </c>
      <c r="D511" s="1" t="s">
        <v>1751</v>
      </c>
      <c r="E511" s="3">
        <v>36.87777777777778</v>
      </c>
      <c r="F511" s="3">
        <v>5.0666666666666664</v>
      </c>
      <c r="G511" s="3">
        <v>0.56666666666666665</v>
      </c>
      <c r="H511" s="3">
        <v>0.42222222222222222</v>
      </c>
      <c r="I511" s="3">
        <v>5.5111111111111111</v>
      </c>
      <c r="J511" s="3">
        <v>0</v>
      </c>
      <c r="K511" s="3">
        <v>0</v>
      </c>
      <c r="L511" s="3">
        <v>4.0145555555555559</v>
      </c>
      <c r="M511" s="3">
        <v>5.4222222222222225</v>
      </c>
      <c r="N511" s="3">
        <v>0</v>
      </c>
      <c r="O511" s="3">
        <f>SUM(Table2[[#This Row],[Qualified Social Work Staff Hours]:[Other Social Work Staff Hours]])/Table2[[#This Row],[MDS Census]]</f>
        <v>0.14703223862609219</v>
      </c>
      <c r="P511" s="3">
        <v>14.738888888888889</v>
      </c>
      <c r="Q511" s="3">
        <v>0.73711111111111116</v>
      </c>
      <c r="R511" s="3">
        <f>SUM(Table2[[#This Row],[Qualified Activities Professional Hours]:[Other Activities Professional Hours]])/Table2[[#This Row],[MDS Census]]</f>
        <v>0.41965652304911116</v>
      </c>
      <c r="S511" s="3">
        <v>2.6507777777777783</v>
      </c>
      <c r="T511" s="3">
        <v>5.2156666666666673</v>
      </c>
      <c r="U511" s="3">
        <v>0</v>
      </c>
      <c r="V511" s="3">
        <f>SUM(Table2[[#This Row],[Occupational Therapist Hours]:[OT Aide Hours]])/Table2[[#This Row],[MDS Census]]</f>
        <v>0.21331123832479662</v>
      </c>
      <c r="W511" s="3">
        <v>4.0165555555555565</v>
      </c>
      <c r="X511" s="3">
        <v>4.3850000000000007</v>
      </c>
      <c r="Y511" s="3">
        <v>0</v>
      </c>
      <c r="Z511" s="3">
        <f>SUM(Table2[[#This Row],[Physical Therapist (PT) Hours]:[PT Aide Hours]])/Table2[[#This Row],[MDS Census]]</f>
        <v>0.2278216330219946</v>
      </c>
      <c r="AA511" s="3">
        <v>0.21377777777777779</v>
      </c>
      <c r="AB511" s="3">
        <v>5.4055555555555559</v>
      </c>
      <c r="AC511" s="3">
        <v>0</v>
      </c>
      <c r="AD511" s="3">
        <v>0</v>
      </c>
      <c r="AE511" s="3">
        <v>0</v>
      </c>
      <c r="AF511" s="3">
        <v>0</v>
      </c>
      <c r="AG511" s="3">
        <v>0</v>
      </c>
      <c r="AH511" s="1" t="s">
        <v>509</v>
      </c>
      <c r="AI511" s="17">
        <v>3</v>
      </c>
      <c r="AJ511" s="1"/>
    </row>
    <row r="512" spans="1:36" x14ac:dyDescent="0.2">
      <c r="A512" s="1" t="s">
        <v>681</v>
      </c>
      <c r="B512" s="1" t="s">
        <v>1196</v>
      </c>
      <c r="C512" s="1" t="s">
        <v>1421</v>
      </c>
      <c r="D512" s="1" t="s">
        <v>1712</v>
      </c>
      <c r="E512" s="3">
        <v>61.777777777777779</v>
      </c>
      <c r="F512" s="3">
        <v>5.5027777777777782</v>
      </c>
      <c r="G512" s="3">
        <v>0</v>
      </c>
      <c r="H512" s="3">
        <v>0</v>
      </c>
      <c r="I512" s="3">
        <v>0</v>
      </c>
      <c r="J512" s="3">
        <v>0</v>
      </c>
      <c r="K512" s="3">
        <v>0</v>
      </c>
      <c r="L512" s="3">
        <v>3.7932222222222225</v>
      </c>
      <c r="M512" s="3">
        <v>6.5074444444444444</v>
      </c>
      <c r="N512" s="3">
        <v>0</v>
      </c>
      <c r="O512" s="3">
        <f>SUM(Table2[[#This Row],[Qualified Social Work Staff Hours]:[Other Social Work Staff Hours]])/Table2[[#This Row],[MDS Census]]</f>
        <v>0.1053363309352518</v>
      </c>
      <c r="P512" s="3">
        <v>4.166666666666667</v>
      </c>
      <c r="Q512" s="3">
        <v>28.555888888888894</v>
      </c>
      <c r="R512" s="3">
        <f>SUM(Table2[[#This Row],[Qualified Activities Professional Hours]:[Other Activities Professional Hours]])/Table2[[#This Row],[MDS Census]]</f>
        <v>0.52968165467625905</v>
      </c>
      <c r="S512" s="3">
        <v>1.7645555555555559</v>
      </c>
      <c r="T512" s="3">
        <v>4.1347777777777788</v>
      </c>
      <c r="U512" s="3">
        <v>0</v>
      </c>
      <c r="V512" s="3">
        <f>SUM(Table2[[#This Row],[Occupational Therapist Hours]:[OT Aide Hours]])/Table2[[#This Row],[MDS Census]]</f>
        <v>9.5492805755395704E-2</v>
      </c>
      <c r="W512" s="3">
        <v>2.53588888888889</v>
      </c>
      <c r="X512" s="3">
        <v>4.0820000000000016</v>
      </c>
      <c r="Y512" s="3">
        <v>0</v>
      </c>
      <c r="Z512" s="3">
        <f>SUM(Table2[[#This Row],[Physical Therapist (PT) Hours]:[PT Aide Hours]])/Table2[[#This Row],[MDS Census]]</f>
        <v>0.10712410071942451</v>
      </c>
      <c r="AA512" s="3">
        <v>0</v>
      </c>
      <c r="AB512" s="3">
        <v>0</v>
      </c>
      <c r="AC512" s="3">
        <v>0</v>
      </c>
      <c r="AD512" s="3">
        <v>0</v>
      </c>
      <c r="AE512" s="3">
        <v>0</v>
      </c>
      <c r="AF512" s="3">
        <v>0</v>
      </c>
      <c r="AG512" s="3">
        <v>0</v>
      </c>
      <c r="AH512" s="1" t="s">
        <v>510</v>
      </c>
      <c r="AI512" s="17">
        <v>3</v>
      </c>
      <c r="AJ512" s="1"/>
    </row>
    <row r="513" spans="1:36" x14ac:dyDescent="0.2">
      <c r="A513" s="1" t="s">
        <v>681</v>
      </c>
      <c r="B513" s="1" t="s">
        <v>1197</v>
      </c>
      <c r="C513" s="1" t="s">
        <v>1467</v>
      </c>
      <c r="D513" s="1" t="s">
        <v>1721</v>
      </c>
      <c r="E513" s="3">
        <v>41.455555555555556</v>
      </c>
      <c r="F513" s="3">
        <v>5.4222222222222225</v>
      </c>
      <c r="G513" s="3">
        <v>0.24444444444444444</v>
      </c>
      <c r="H513" s="3">
        <v>0.2722222222222222</v>
      </c>
      <c r="I513" s="3">
        <v>0.17777777777777778</v>
      </c>
      <c r="J513" s="3">
        <v>0</v>
      </c>
      <c r="K513" s="3">
        <v>0</v>
      </c>
      <c r="L513" s="3">
        <v>3.2352222222222222</v>
      </c>
      <c r="M513" s="3">
        <v>5.1638888888888888</v>
      </c>
      <c r="N513" s="3">
        <v>0</v>
      </c>
      <c r="O513" s="3">
        <f>SUM(Table2[[#This Row],[Qualified Social Work Staff Hours]:[Other Social Work Staff Hours]])/Table2[[#This Row],[MDS Census]]</f>
        <v>0.12456445993031358</v>
      </c>
      <c r="P513" s="3">
        <v>5.1555555555555559</v>
      </c>
      <c r="Q513" s="3">
        <v>6.5444444444444443</v>
      </c>
      <c r="R513" s="3">
        <f>SUM(Table2[[#This Row],[Qualified Activities Professional Hours]:[Other Activities Professional Hours]])/Table2[[#This Row],[MDS Census]]</f>
        <v>0.28222996515679438</v>
      </c>
      <c r="S513" s="3">
        <v>5.802888888888889</v>
      </c>
      <c r="T513" s="3">
        <v>0</v>
      </c>
      <c r="U513" s="3">
        <v>0</v>
      </c>
      <c r="V513" s="3">
        <f>SUM(Table2[[#This Row],[Occupational Therapist Hours]:[OT Aide Hours]])/Table2[[#This Row],[MDS Census]]</f>
        <v>0.13997855802733852</v>
      </c>
      <c r="W513" s="3">
        <v>4.3786666666666667</v>
      </c>
      <c r="X513" s="3">
        <v>0</v>
      </c>
      <c r="Y513" s="3">
        <v>0</v>
      </c>
      <c r="Z513" s="3">
        <f>SUM(Table2[[#This Row],[Physical Therapist (PT) Hours]:[PT Aide Hours]])/Table2[[#This Row],[MDS Census]]</f>
        <v>0.10562315733047441</v>
      </c>
      <c r="AA513" s="3">
        <v>0</v>
      </c>
      <c r="AB513" s="3">
        <v>0</v>
      </c>
      <c r="AC513" s="3">
        <v>0</v>
      </c>
      <c r="AD513" s="3">
        <v>0</v>
      </c>
      <c r="AE513" s="3">
        <v>0</v>
      </c>
      <c r="AF513" s="3">
        <v>0</v>
      </c>
      <c r="AG513" s="3">
        <v>0</v>
      </c>
      <c r="AH513" s="1" t="s">
        <v>511</v>
      </c>
      <c r="AI513" s="17">
        <v>3</v>
      </c>
      <c r="AJ513" s="1"/>
    </row>
    <row r="514" spans="1:36" x14ac:dyDescent="0.2">
      <c r="A514" s="1" t="s">
        <v>681</v>
      </c>
      <c r="B514" s="1" t="s">
        <v>1198</v>
      </c>
      <c r="C514" s="1" t="s">
        <v>1443</v>
      </c>
      <c r="D514" s="1" t="s">
        <v>1727</v>
      </c>
      <c r="E514" s="3">
        <v>99.4</v>
      </c>
      <c r="F514" s="3">
        <v>4.4444444444444446</v>
      </c>
      <c r="G514" s="3">
        <v>0.5</v>
      </c>
      <c r="H514" s="3">
        <v>0.48888888888888887</v>
      </c>
      <c r="I514" s="3">
        <v>4.4617777777777778</v>
      </c>
      <c r="J514" s="3">
        <v>0</v>
      </c>
      <c r="K514" s="3">
        <v>0</v>
      </c>
      <c r="L514" s="3">
        <v>5.2433333333333341</v>
      </c>
      <c r="M514" s="3">
        <v>0</v>
      </c>
      <c r="N514" s="3">
        <v>10.133333333333333</v>
      </c>
      <c r="O514" s="3">
        <f>SUM(Table2[[#This Row],[Qualified Social Work Staff Hours]:[Other Social Work Staff Hours]])/Table2[[#This Row],[MDS Census]]</f>
        <v>0.10194500335345405</v>
      </c>
      <c r="P514" s="3">
        <v>5.6</v>
      </c>
      <c r="Q514" s="3">
        <v>18.599222222222217</v>
      </c>
      <c r="R514" s="3">
        <f>SUM(Table2[[#This Row],[Qualified Activities Professional Hours]:[Other Activities Professional Hours]])/Table2[[#This Row],[MDS Census]]</f>
        <v>0.24345293986139052</v>
      </c>
      <c r="S514" s="3">
        <v>8.7327777777777769</v>
      </c>
      <c r="T514" s="3">
        <v>5.2745555555555539</v>
      </c>
      <c r="U514" s="3">
        <v>0</v>
      </c>
      <c r="V514" s="3">
        <f>SUM(Table2[[#This Row],[Occupational Therapist Hours]:[OT Aide Hours]])/Table2[[#This Row],[MDS Census]]</f>
        <v>0.14091884641180413</v>
      </c>
      <c r="W514" s="3">
        <v>9.8523333333333358</v>
      </c>
      <c r="X514" s="3">
        <v>6.3820000000000023</v>
      </c>
      <c r="Y514" s="3">
        <v>0</v>
      </c>
      <c r="Z514" s="3">
        <f>SUM(Table2[[#This Row],[Physical Therapist (PT) Hours]:[PT Aide Hours]])/Table2[[#This Row],[MDS Census]]</f>
        <v>0.16332327297116034</v>
      </c>
      <c r="AA514" s="3">
        <v>0</v>
      </c>
      <c r="AB514" s="3">
        <v>0</v>
      </c>
      <c r="AC514" s="3">
        <v>0</v>
      </c>
      <c r="AD514" s="3">
        <v>0</v>
      </c>
      <c r="AE514" s="3">
        <v>0</v>
      </c>
      <c r="AF514" s="3">
        <v>0</v>
      </c>
      <c r="AG514" s="3">
        <v>0</v>
      </c>
      <c r="AH514" s="1" t="s">
        <v>512</v>
      </c>
      <c r="AI514" s="17">
        <v>3</v>
      </c>
      <c r="AJ514" s="1"/>
    </row>
    <row r="515" spans="1:36" x14ac:dyDescent="0.2">
      <c r="A515" s="1" t="s">
        <v>681</v>
      </c>
      <c r="B515" s="1" t="s">
        <v>1199</v>
      </c>
      <c r="C515" s="1" t="s">
        <v>1420</v>
      </c>
      <c r="D515" s="1" t="s">
        <v>1714</v>
      </c>
      <c r="E515" s="3">
        <v>42.888888888888886</v>
      </c>
      <c r="F515" s="3">
        <v>5.75</v>
      </c>
      <c r="G515" s="3">
        <v>0</v>
      </c>
      <c r="H515" s="3">
        <v>0</v>
      </c>
      <c r="I515" s="3">
        <v>1.25</v>
      </c>
      <c r="J515" s="3">
        <v>0</v>
      </c>
      <c r="K515" s="3">
        <v>0</v>
      </c>
      <c r="L515" s="3">
        <v>2.1383333333333336</v>
      </c>
      <c r="M515" s="3">
        <v>4.126666666666666</v>
      </c>
      <c r="N515" s="3">
        <v>0</v>
      </c>
      <c r="O515" s="3">
        <f>SUM(Table2[[#This Row],[Qualified Social Work Staff Hours]:[Other Social Work Staff Hours]])/Table2[[#This Row],[MDS Census]]</f>
        <v>9.6217616580310875E-2</v>
      </c>
      <c r="P515" s="3">
        <v>0.34444444444444444</v>
      </c>
      <c r="Q515" s="3">
        <v>3.4511111111111119</v>
      </c>
      <c r="R515" s="3">
        <f>SUM(Table2[[#This Row],[Qualified Activities Professional Hours]:[Other Activities Professional Hours]])/Table2[[#This Row],[MDS Census]]</f>
        <v>8.84974093264249E-2</v>
      </c>
      <c r="S515" s="3">
        <v>3.2414444444444448</v>
      </c>
      <c r="T515" s="3">
        <v>3.5870000000000015</v>
      </c>
      <c r="U515" s="3">
        <v>0</v>
      </c>
      <c r="V515" s="3">
        <f>SUM(Table2[[#This Row],[Occupational Therapist Hours]:[OT Aide Hours]])/Table2[[#This Row],[MDS Census]]</f>
        <v>0.1592124352331607</v>
      </c>
      <c r="W515" s="3">
        <v>3.1082222222222238</v>
      </c>
      <c r="X515" s="3">
        <v>6.0973333333333333</v>
      </c>
      <c r="Y515" s="3">
        <v>0</v>
      </c>
      <c r="Z515" s="3">
        <f>SUM(Table2[[#This Row],[Physical Therapist (PT) Hours]:[PT Aide Hours]])/Table2[[#This Row],[MDS Census]]</f>
        <v>0.21463730569948192</v>
      </c>
      <c r="AA515" s="3">
        <v>0</v>
      </c>
      <c r="AB515" s="3">
        <v>0</v>
      </c>
      <c r="AC515" s="3">
        <v>0</v>
      </c>
      <c r="AD515" s="3">
        <v>0</v>
      </c>
      <c r="AE515" s="3">
        <v>0</v>
      </c>
      <c r="AF515" s="3">
        <v>0</v>
      </c>
      <c r="AG515" s="3">
        <v>0</v>
      </c>
      <c r="AH515" s="1" t="s">
        <v>513</v>
      </c>
      <c r="AI515" s="17">
        <v>3</v>
      </c>
      <c r="AJ515" s="1"/>
    </row>
    <row r="516" spans="1:36" x14ac:dyDescent="0.2">
      <c r="A516" s="1" t="s">
        <v>681</v>
      </c>
      <c r="B516" s="1" t="s">
        <v>1200</v>
      </c>
      <c r="C516" s="1" t="s">
        <v>1598</v>
      </c>
      <c r="D516" s="1" t="s">
        <v>1694</v>
      </c>
      <c r="E516" s="3">
        <v>74.7</v>
      </c>
      <c r="F516" s="3">
        <v>5.3777777777777782</v>
      </c>
      <c r="G516" s="3">
        <v>0.55555555555555558</v>
      </c>
      <c r="H516" s="3">
        <v>1.1111111111111112</v>
      </c>
      <c r="I516" s="3">
        <v>2.8566666666666669</v>
      </c>
      <c r="J516" s="3">
        <v>0</v>
      </c>
      <c r="K516" s="3">
        <v>2.5111111111111102</v>
      </c>
      <c r="L516" s="3">
        <v>5.0666666666666664</v>
      </c>
      <c r="M516" s="3">
        <v>10.005555555555556</v>
      </c>
      <c r="N516" s="3">
        <v>0</v>
      </c>
      <c r="O516" s="3">
        <f>SUM(Table2[[#This Row],[Qualified Social Work Staff Hours]:[Other Social Work Staff Hours]])/Table2[[#This Row],[MDS Census]]</f>
        <v>0.13394318012791909</v>
      </c>
      <c r="P516" s="3">
        <v>5.2888888888888888</v>
      </c>
      <c r="Q516" s="3">
        <v>19.415555555555549</v>
      </c>
      <c r="R516" s="3">
        <f>SUM(Table2[[#This Row],[Qualified Activities Professional Hours]:[Other Activities Professional Hours]])/Table2[[#This Row],[MDS Census]]</f>
        <v>0.33071545441023342</v>
      </c>
      <c r="S516" s="3">
        <v>7.4777777777777779</v>
      </c>
      <c r="T516" s="3">
        <v>9.2588888888888867</v>
      </c>
      <c r="U516" s="3">
        <v>0</v>
      </c>
      <c r="V516" s="3">
        <f>SUM(Table2[[#This Row],[Occupational Therapist Hours]:[OT Aide Hours]])/Table2[[#This Row],[MDS Census]]</f>
        <v>0.22405176260597945</v>
      </c>
      <c r="W516" s="3">
        <v>12.317777777777779</v>
      </c>
      <c r="X516" s="3">
        <v>7.9033333333333351</v>
      </c>
      <c r="Y516" s="3">
        <v>4.6977777777777776</v>
      </c>
      <c r="Z516" s="3">
        <f>SUM(Table2[[#This Row],[Physical Therapist (PT) Hours]:[PT Aide Hours]])/Table2[[#This Row],[MDS Census]]</f>
        <v>0.3335861966384055</v>
      </c>
      <c r="AA516" s="3">
        <v>0</v>
      </c>
      <c r="AB516" s="3">
        <v>0</v>
      </c>
      <c r="AC516" s="3">
        <v>0.17777777777777778</v>
      </c>
      <c r="AD516" s="3">
        <v>0</v>
      </c>
      <c r="AE516" s="3">
        <v>0</v>
      </c>
      <c r="AF516" s="3">
        <v>0</v>
      </c>
      <c r="AG516" s="3">
        <v>0</v>
      </c>
      <c r="AH516" s="1" t="s">
        <v>514</v>
      </c>
      <c r="AI516" s="17">
        <v>3</v>
      </c>
      <c r="AJ516" s="1"/>
    </row>
    <row r="517" spans="1:36" x14ac:dyDescent="0.2">
      <c r="A517" s="1" t="s">
        <v>681</v>
      </c>
      <c r="B517" s="1" t="s">
        <v>1201</v>
      </c>
      <c r="C517" s="1" t="s">
        <v>1571</v>
      </c>
      <c r="D517" s="1" t="s">
        <v>1733</v>
      </c>
      <c r="E517" s="3">
        <v>52.744444444444447</v>
      </c>
      <c r="F517" s="3">
        <v>5.4222222222222225</v>
      </c>
      <c r="G517" s="3">
        <v>2.3555555555555556</v>
      </c>
      <c r="H517" s="3">
        <v>0.1</v>
      </c>
      <c r="I517" s="3">
        <v>6.6666666666666666E-2</v>
      </c>
      <c r="J517" s="3">
        <v>0</v>
      </c>
      <c r="K517" s="3">
        <v>2.7777777777777776E-2</v>
      </c>
      <c r="L517" s="3">
        <v>1.5888888888888888</v>
      </c>
      <c r="M517" s="3">
        <v>5.2444444444444445</v>
      </c>
      <c r="N517" s="3">
        <v>0</v>
      </c>
      <c r="O517" s="3">
        <f>SUM(Table2[[#This Row],[Qualified Social Work Staff Hours]:[Other Social Work Staff Hours]])/Table2[[#This Row],[MDS Census]]</f>
        <v>9.9431219717716443E-2</v>
      </c>
      <c r="P517" s="3">
        <v>5.1555555555555559</v>
      </c>
      <c r="Q517" s="3">
        <v>6.8</v>
      </c>
      <c r="R517" s="3">
        <f>SUM(Table2[[#This Row],[Qualified Activities Professional Hours]:[Other Activities Professional Hours]])/Table2[[#This Row],[MDS Census]]</f>
        <v>0.22666947545818411</v>
      </c>
      <c r="S517" s="3">
        <v>3.5444444444444443</v>
      </c>
      <c r="T517" s="3">
        <v>4.0444444444444443</v>
      </c>
      <c r="U517" s="3">
        <v>0</v>
      </c>
      <c r="V517" s="3">
        <f>SUM(Table2[[#This Row],[Occupational Therapist Hours]:[OT Aide Hours]])/Table2[[#This Row],[MDS Census]]</f>
        <v>0.14388034548135664</v>
      </c>
      <c r="W517" s="3">
        <v>0.62777777777777777</v>
      </c>
      <c r="X517" s="3">
        <v>4.1166666666666663</v>
      </c>
      <c r="Y517" s="3">
        <v>0</v>
      </c>
      <c r="Z517" s="3">
        <f>SUM(Table2[[#This Row],[Physical Therapist (PT) Hours]:[PT Aide Hours]])/Table2[[#This Row],[MDS Census]]</f>
        <v>8.9951548346323976E-2</v>
      </c>
      <c r="AA517" s="3">
        <v>0</v>
      </c>
      <c r="AB517" s="3">
        <v>0</v>
      </c>
      <c r="AC517" s="3">
        <v>0</v>
      </c>
      <c r="AD517" s="3">
        <v>0</v>
      </c>
      <c r="AE517" s="3">
        <v>0</v>
      </c>
      <c r="AF517" s="3">
        <v>0</v>
      </c>
      <c r="AG517" s="3">
        <v>0</v>
      </c>
      <c r="AH517" s="1" t="s">
        <v>515</v>
      </c>
      <c r="AI517" s="17">
        <v>3</v>
      </c>
      <c r="AJ517" s="1"/>
    </row>
    <row r="518" spans="1:36" x14ac:dyDescent="0.2">
      <c r="A518" s="1" t="s">
        <v>681</v>
      </c>
      <c r="B518" s="1" t="s">
        <v>1202</v>
      </c>
      <c r="C518" s="1" t="s">
        <v>1466</v>
      </c>
      <c r="D518" s="1" t="s">
        <v>1688</v>
      </c>
      <c r="E518" s="3">
        <v>53.888888888888886</v>
      </c>
      <c r="F518" s="3">
        <v>5.6</v>
      </c>
      <c r="G518" s="3">
        <v>7.0555555555555552E-2</v>
      </c>
      <c r="H518" s="3">
        <v>0</v>
      </c>
      <c r="I518" s="3">
        <v>4.9638888888888886</v>
      </c>
      <c r="J518" s="3">
        <v>0</v>
      </c>
      <c r="K518" s="3">
        <v>0</v>
      </c>
      <c r="L518" s="3">
        <v>2.4305555555555554</v>
      </c>
      <c r="M518" s="3">
        <v>0</v>
      </c>
      <c r="N518" s="3">
        <v>0</v>
      </c>
      <c r="O518" s="3">
        <f>SUM(Table2[[#This Row],[Qualified Social Work Staff Hours]:[Other Social Work Staff Hours]])/Table2[[#This Row],[MDS Census]]</f>
        <v>0</v>
      </c>
      <c r="P518" s="3">
        <v>0</v>
      </c>
      <c r="Q518" s="3">
        <v>0</v>
      </c>
      <c r="R518" s="3">
        <f>SUM(Table2[[#This Row],[Qualified Activities Professional Hours]:[Other Activities Professional Hours]])/Table2[[#This Row],[MDS Census]]</f>
        <v>0</v>
      </c>
      <c r="S518" s="3">
        <v>5.4527777777777775</v>
      </c>
      <c r="T518" s="3">
        <v>0</v>
      </c>
      <c r="U518" s="3">
        <v>0</v>
      </c>
      <c r="V518" s="3">
        <f>SUM(Table2[[#This Row],[Occupational Therapist Hours]:[OT Aide Hours]])/Table2[[#This Row],[MDS Census]]</f>
        <v>0.10118556701030929</v>
      </c>
      <c r="W518" s="3">
        <v>5.333333333333333</v>
      </c>
      <c r="X518" s="3">
        <v>0</v>
      </c>
      <c r="Y518" s="3">
        <v>0</v>
      </c>
      <c r="Z518" s="3">
        <f>SUM(Table2[[#This Row],[Physical Therapist (PT) Hours]:[PT Aide Hours]])/Table2[[#This Row],[MDS Census]]</f>
        <v>9.8969072164948449E-2</v>
      </c>
      <c r="AA518" s="3">
        <v>0</v>
      </c>
      <c r="AB518" s="3">
        <v>5.6888888888888891</v>
      </c>
      <c r="AC518" s="3">
        <v>0</v>
      </c>
      <c r="AD518" s="3">
        <v>0</v>
      </c>
      <c r="AE518" s="3">
        <v>0</v>
      </c>
      <c r="AF518" s="3">
        <v>73.49722222222222</v>
      </c>
      <c r="AG518" s="3">
        <v>0</v>
      </c>
      <c r="AH518" s="1" t="s">
        <v>516</v>
      </c>
      <c r="AI518" s="17">
        <v>3</v>
      </c>
      <c r="AJ518" s="1"/>
    </row>
    <row r="519" spans="1:36" x14ac:dyDescent="0.2">
      <c r="A519" s="1" t="s">
        <v>681</v>
      </c>
      <c r="B519" s="1" t="s">
        <v>1203</v>
      </c>
      <c r="C519" s="1" t="s">
        <v>1456</v>
      </c>
      <c r="D519" s="1" t="s">
        <v>1731</v>
      </c>
      <c r="E519" s="3">
        <v>56.777777777777779</v>
      </c>
      <c r="F519" s="3">
        <v>5.2444444444444445</v>
      </c>
      <c r="G519" s="3">
        <v>0.33888888888888891</v>
      </c>
      <c r="H519" s="3">
        <v>0.375</v>
      </c>
      <c r="I519" s="3">
        <v>0</v>
      </c>
      <c r="J519" s="3">
        <v>0</v>
      </c>
      <c r="K519" s="3">
        <v>0</v>
      </c>
      <c r="L519" s="3">
        <v>4.1959999999999997</v>
      </c>
      <c r="M519" s="3">
        <v>5.1555555555555559</v>
      </c>
      <c r="N519" s="3">
        <v>0</v>
      </c>
      <c r="O519" s="3">
        <f>SUM(Table2[[#This Row],[Qualified Social Work Staff Hours]:[Other Social Work Staff Hours]])/Table2[[#This Row],[MDS Census]]</f>
        <v>9.080234833659491E-2</v>
      </c>
      <c r="P519" s="3">
        <v>5.0666666666666664</v>
      </c>
      <c r="Q519" s="3">
        <v>15.729222222222228</v>
      </c>
      <c r="R519" s="3">
        <f>SUM(Table2[[#This Row],[Qualified Activities Professional Hours]:[Other Activities Professional Hours]])/Table2[[#This Row],[MDS Census]]</f>
        <v>0.36626810176125257</v>
      </c>
      <c r="S519" s="3">
        <v>1.9364444444444444</v>
      </c>
      <c r="T519" s="3">
        <v>3.0945555555555555</v>
      </c>
      <c r="U519" s="3">
        <v>0</v>
      </c>
      <c r="V519" s="3">
        <f>SUM(Table2[[#This Row],[Occupational Therapist Hours]:[OT Aide Hours]])/Table2[[#This Row],[MDS Census]]</f>
        <v>8.8608610567514665E-2</v>
      </c>
      <c r="W519" s="3">
        <v>3.2004444444444449</v>
      </c>
      <c r="X519" s="3">
        <v>6.9403333333333341</v>
      </c>
      <c r="Y519" s="3">
        <v>0</v>
      </c>
      <c r="Z519" s="3">
        <f>SUM(Table2[[#This Row],[Physical Therapist (PT) Hours]:[PT Aide Hours]])/Table2[[#This Row],[MDS Census]]</f>
        <v>0.17860469667318982</v>
      </c>
      <c r="AA519" s="3">
        <v>0</v>
      </c>
      <c r="AB519" s="3">
        <v>0</v>
      </c>
      <c r="AC519" s="3">
        <v>0</v>
      </c>
      <c r="AD519" s="3">
        <v>0</v>
      </c>
      <c r="AE519" s="3">
        <v>0</v>
      </c>
      <c r="AF519" s="3">
        <v>0</v>
      </c>
      <c r="AG519" s="3">
        <v>0</v>
      </c>
      <c r="AH519" s="1" t="s">
        <v>517</v>
      </c>
      <c r="AI519" s="17">
        <v>3</v>
      </c>
      <c r="AJ519" s="1"/>
    </row>
    <row r="520" spans="1:36" x14ac:dyDescent="0.2">
      <c r="A520" s="1" t="s">
        <v>681</v>
      </c>
      <c r="B520" s="1" t="s">
        <v>1204</v>
      </c>
      <c r="C520" s="1" t="s">
        <v>1395</v>
      </c>
      <c r="D520" s="1" t="s">
        <v>1730</v>
      </c>
      <c r="E520" s="3">
        <v>51.455555555555556</v>
      </c>
      <c r="F520" s="3">
        <v>5.6</v>
      </c>
      <c r="G520" s="3">
        <v>0.37222222222222223</v>
      </c>
      <c r="H520" s="3">
        <v>0.1111111111111111</v>
      </c>
      <c r="I520" s="3">
        <v>2.3111111111111109</v>
      </c>
      <c r="J520" s="3">
        <v>0</v>
      </c>
      <c r="K520" s="3">
        <v>0.29444444444444445</v>
      </c>
      <c r="L520" s="3">
        <v>8.158666666666667</v>
      </c>
      <c r="M520" s="3">
        <v>8.7888888888888896</v>
      </c>
      <c r="N520" s="3">
        <v>0</v>
      </c>
      <c r="O520" s="3">
        <f>SUM(Table2[[#This Row],[Qualified Social Work Staff Hours]:[Other Social Work Staff Hours]])/Table2[[#This Row],[MDS Census]]</f>
        <v>0.17080544158928959</v>
      </c>
      <c r="P520" s="3">
        <v>10.930555555555555</v>
      </c>
      <c r="Q520" s="3">
        <v>0</v>
      </c>
      <c r="R520" s="3">
        <f>SUM(Table2[[#This Row],[Qualified Activities Professional Hours]:[Other Activities Professional Hours]])/Table2[[#This Row],[MDS Census]]</f>
        <v>0.21242712157201468</v>
      </c>
      <c r="S520" s="3">
        <v>4.5422222222222226</v>
      </c>
      <c r="T520" s="3">
        <v>5.1172222222222228</v>
      </c>
      <c r="U520" s="3">
        <v>0</v>
      </c>
      <c r="V520" s="3">
        <f>SUM(Table2[[#This Row],[Occupational Therapist Hours]:[OT Aide Hours]])/Table2[[#This Row],[MDS Census]]</f>
        <v>0.18772403368602897</v>
      </c>
      <c r="W520" s="3">
        <v>4.16</v>
      </c>
      <c r="X520" s="3">
        <v>5.600666666666668</v>
      </c>
      <c r="Y520" s="3">
        <v>0</v>
      </c>
      <c r="Z520" s="3">
        <f>SUM(Table2[[#This Row],[Physical Therapist (PT) Hours]:[PT Aide Hours]])/Table2[[#This Row],[MDS Census]]</f>
        <v>0.18969121140142522</v>
      </c>
      <c r="AA520" s="3">
        <v>0</v>
      </c>
      <c r="AB520" s="3">
        <v>0</v>
      </c>
      <c r="AC520" s="3">
        <v>0</v>
      </c>
      <c r="AD520" s="3">
        <v>0</v>
      </c>
      <c r="AE520" s="3">
        <v>0</v>
      </c>
      <c r="AF520" s="3">
        <v>0</v>
      </c>
      <c r="AG520" s="3">
        <v>0.3</v>
      </c>
      <c r="AH520" s="1" t="s">
        <v>518</v>
      </c>
      <c r="AI520" s="17">
        <v>3</v>
      </c>
      <c r="AJ520" s="1"/>
    </row>
    <row r="521" spans="1:36" x14ac:dyDescent="0.2">
      <c r="A521" s="1" t="s">
        <v>681</v>
      </c>
      <c r="B521" s="1" t="s">
        <v>1205</v>
      </c>
      <c r="C521" s="1" t="s">
        <v>1406</v>
      </c>
      <c r="D521" s="1" t="s">
        <v>1734</v>
      </c>
      <c r="E521" s="3">
        <v>92.911111111111111</v>
      </c>
      <c r="F521" s="3">
        <v>5.6</v>
      </c>
      <c r="G521" s="3">
        <v>0.56666666666666665</v>
      </c>
      <c r="H521" s="3">
        <v>0</v>
      </c>
      <c r="I521" s="3">
        <v>5.6</v>
      </c>
      <c r="J521" s="3">
        <v>0</v>
      </c>
      <c r="K521" s="3">
        <v>0</v>
      </c>
      <c r="L521" s="3">
        <v>9.2916666666666661</v>
      </c>
      <c r="M521" s="3">
        <v>4.5333333333333332</v>
      </c>
      <c r="N521" s="3">
        <v>5.4805555555555552</v>
      </c>
      <c r="O521" s="3">
        <f>SUM(Table2[[#This Row],[Qualified Social Work Staff Hours]:[Other Social Work Staff Hours]])/Table2[[#This Row],[MDS Census]]</f>
        <v>0.10777923941640756</v>
      </c>
      <c r="P521" s="3">
        <v>5.6</v>
      </c>
      <c r="Q521" s="3">
        <v>10.324999999999999</v>
      </c>
      <c r="R521" s="3">
        <f>SUM(Table2[[#This Row],[Qualified Activities Professional Hours]:[Other Activities Professional Hours]])/Table2[[#This Row],[MDS Census]]</f>
        <v>0.17140038268356853</v>
      </c>
      <c r="S521" s="3">
        <v>13.116111111111111</v>
      </c>
      <c r="T521" s="3">
        <v>9.5596666666666668</v>
      </c>
      <c r="U521" s="3">
        <v>0</v>
      </c>
      <c r="V521" s="3">
        <f>SUM(Table2[[#This Row],[Occupational Therapist Hours]:[OT Aide Hours]])/Table2[[#This Row],[MDS Census]]</f>
        <v>0.24405883759866062</v>
      </c>
      <c r="W521" s="3">
        <v>13.563000000000001</v>
      </c>
      <c r="X521" s="3">
        <v>9.8842222222222222</v>
      </c>
      <c r="Y521" s="3">
        <v>0</v>
      </c>
      <c r="Z521" s="3">
        <f>SUM(Table2[[#This Row],[Physical Therapist (PT) Hours]:[PT Aide Hours]])/Table2[[#This Row],[MDS Census]]</f>
        <v>0.25236187514948577</v>
      </c>
      <c r="AA521" s="3">
        <v>0</v>
      </c>
      <c r="AB521" s="3">
        <v>0</v>
      </c>
      <c r="AC521" s="3">
        <v>0</v>
      </c>
      <c r="AD521" s="3">
        <v>0</v>
      </c>
      <c r="AE521" s="3">
        <v>0</v>
      </c>
      <c r="AF521" s="3">
        <v>0</v>
      </c>
      <c r="AG521" s="3">
        <v>0</v>
      </c>
      <c r="AH521" s="1" t="s">
        <v>519</v>
      </c>
      <c r="AI521" s="17">
        <v>3</v>
      </c>
      <c r="AJ521" s="1"/>
    </row>
    <row r="522" spans="1:36" x14ac:dyDescent="0.2">
      <c r="A522" s="1" t="s">
        <v>681</v>
      </c>
      <c r="B522" s="1" t="s">
        <v>1206</v>
      </c>
      <c r="C522" s="1" t="s">
        <v>1443</v>
      </c>
      <c r="D522" s="1" t="s">
        <v>1727</v>
      </c>
      <c r="E522" s="3">
        <v>149.30000000000001</v>
      </c>
      <c r="F522" s="3">
        <v>9.6888888888888882</v>
      </c>
      <c r="G522" s="3">
        <v>4.5333333333333332</v>
      </c>
      <c r="H522" s="3">
        <v>0</v>
      </c>
      <c r="I522" s="3">
        <v>8.01</v>
      </c>
      <c r="J522" s="3">
        <v>0</v>
      </c>
      <c r="K522" s="3">
        <v>0</v>
      </c>
      <c r="L522" s="3">
        <v>4.6242222222222225</v>
      </c>
      <c r="M522" s="3">
        <v>13.522222222222217</v>
      </c>
      <c r="N522" s="3">
        <v>0</v>
      </c>
      <c r="O522" s="3">
        <f>SUM(Table2[[#This Row],[Qualified Social Work Staff Hours]:[Other Social Work Staff Hours]])/Table2[[#This Row],[MDS Census]]</f>
        <v>9.0570811937188314E-2</v>
      </c>
      <c r="P522" s="3">
        <v>11.116666666666667</v>
      </c>
      <c r="Q522" s="3">
        <v>14.639999999999999</v>
      </c>
      <c r="R522" s="3">
        <f>SUM(Table2[[#This Row],[Qualified Activities Professional Hours]:[Other Activities Professional Hours]])/Table2[[#This Row],[MDS Census]]</f>
        <v>0.17251618664880553</v>
      </c>
      <c r="S522" s="3">
        <v>10.623333333333337</v>
      </c>
      <c r="T522" s="3">
        <v>10.256333333333334</v>
      </c>
      <c r="U522" s="3">
        <v>0</v>
      </c>
      <c r="V522" s="3">
        <f>SUM(Table2[[#This Row],[Occupational Therapist Hours]:[OT Aide Hours]])/Table2[[#This Row],[MDS Census]]</f>
        <v>0.13985041303862472</v>
      </c>
      <c r="W522" s="3">
        <v>6.0825555555555537</v>
      </c>
      <c r="X522" s="3">
        <v>11.337111111111112</v>
      </c>
      <c r="Y522" s="3">
        <v>0</v>
      </c>
      <c r="Z522" s="3">
        <f>SUM(Table2[[#This Row],[Physical Therapist (PT) Hours]:[PT Aide Hours]])/Table2[[#This Row],[MDS Census]]</f>
        <v>0.11667559723152487</v>
      </c>
      <c r="AA522" s="3">
        <v>0</v>
      </c>
      <c r="AB522" s="3">
        <v>0</v>
      </c>
      <c r="AC522" s="3">
        <v>0</v>
      </c>
      <c r="AD522" s="3">
        <v>0</v>
      </c>
      <c r="AE522" s="3">
        <v>0</v>
      </c>
      <c r="AF522" s="3">
        <v>0</v>
      </c>
      <c r="AG522" s="3">
        <v>0</v>
      </c>
      <c r="AH522" s="1" t="s">
        <v>520</v>
      </c>
      <c r="AI522" s="17">
        <v>3</v>
      </c>
      <c r="AJ522" s="1"/>
    </row>
    <row r="523" spans="1:36" x14ac:dyDescent="0.2">
      <c r="A523" s="1" t="s">
        <v>681</v>
      </c>
      <c r="B523" s="1" t="s">
        <v>1207</v>
      </c>
      <c r="C523" s="1" t="s">
        <v>1655</v>
      </c>
      <c r="D523" s="1" t="s">
        <v>1698</v>
      </c>
      <c r="E523" s="3">
        <v>105.9</v>
      </c>
      <c r="F523" s="3">
        <v>5.6333333333333337</v>
      </c>
      <c r="G523" s="3">
        <v>0</v>
      </c>
      <c r="H523" s="3">
        <v>0</v>
      </c>
      <c r="I523" s="3">
        <v>0</v>
      </c>
      <c r="J523" s="3">
        <v>0</v>
      </c>
      <c r="K523" s="3">
        <v>0</v>
      </c>
      <c r="L523" s="3">
        <v>4.3277777777777775</v>
      </c>
      <c r="M523" s="3">
        <v>9.6916666666666664</v>
      </c>
      <c r="N523" s="3">
        <v>0</v>
      </c>
      <c r="O523" s="3">
        <f>SUM(Table2[[#This Row],[Qualified Social Work Staff Hours]:[Other Social Work Staff Hours]])/Table2[[#This Row],[MDS Census]]</f>
        <v>9.1517154548316021E-2</v>
      </c>
      <c r="P523" s="3">
        <v>7.1194444444444445</v>
      </c>
      <c r="Q523" s="3">
        <v>23.472222222222221</v>
      </c>
      <c r="R523" s="3">
        <f>SUM(Table2[[#This Row],[Qualified Activities Professional Hours]:[Other Activities Professional Hours]])/Table2[[#This Row],[MDS Census]]</f>
        <v>0.28887315077116776</v>
      </c>
      <c r="S523" s="3">
        <v>9.8915555555555574</v>
      </c>
      <c r="T523" s="3">
        <v>7.5817777777777771</v>
      </c>
      <c r="U523" s="3">
        <v>0</v>
      </c>
      <c r="V523" s="3">
        <f>SUM(Table2[[#This Row],[Occupational Therapist Hours]:[OT Aide Hours]])/Table2[[#This Row],[MDS Census]]</f>
        <v>0.16499842618822791</v>
      </c>
      <c r="W523" s="3">
        <v>5.2694444444444448</v>
      </c>
      <c r="X523" s="3">
        <v>12.995888888888892</v>
      </c>
      <c r="Y523" s="3">
        <v>0</v>
      </c>
      <c r="Z523" s="3">
        <f>SUM(Table2[[#This Row],[Physical Therapist (PT) Hours]:[PT Aide Hours]])/Table2[[#This Row],[MDS Census]]</f>
        <v>0.1724771797293044</v>
      </c>
      <c r="AA523" s="3">
        <v>0</v>
      </c>
      <c r="AB523" s="3">
        <v>0</v>
      </c>
      <c r="AC523" s="3">
        <v>0</v>
      </c>
      <c r="AD523" s="3">
        <v>0</v>
      </c>
      <c r="AE523" s="3">
        <v>0</v>
      </c>
      <c r="AF523" s="3">
        <v>0</v>
      </c>
      <c r="AG523" s="3">
        <v>0</v>
      </c>
      <c r="AH523" s="1" t="s">
        <v>521</v>
      </c>
      <c r="AI523" s="17">
        <v>3</v>
      </c>
      <c r="AJ523" s="1"/>
    </row>
    <row r="524" spans="1:36" x14ac:dyDescent="0.2">
      <c r="A524" s="1" t="s">
        <v>681</v>
      </c>
      <c r="B524" s="1" t="s">
        <v>1208</v>
      </c>
      <c r="C524" s="1" t="s">
        <v>1647</v>
      </c>
      <c r="D524" s="1" t="s">
        <v>1714</v>
      </c>
      <c r="E524" s="3">
        <v>83.077777777777783</v>
      </c>
      <c r="F524" s="3">
        <v>4.666666666666667</v>
      </c>
      <c r="G524" s="3">
        <v>0.48888888888888887</v>
      </c>
      <c r="H524" s="3">
        <v>0</v>
      </c>
      <c r="I524" s="3">
        <v>4.916666666666667</v>
      </c>
      <c r="J524" s="3">
        <v>0</v>
      </c>
      <c r="K524" s="3">
        <v>0</v>
      </c>
      <c r="L524" s="3">
        <v>5.658555555555556</v>
      </c>
      <c r="M524" s="3">
        <v>10.513888888888891</v>
      </c>
      <c r="N524" s="3">
        <v>0</v>
      </c>
      <c r="O524" s="3">
        <f>SUM(Table2[[#This Row],[Qualified Social Work Staff Hours]:[Other Social Work Staff Hours]])/Table2[[#This Row],[MDS Census]]</f>
        <v>0.12655476795506221</v>
      </c>
      <c r="P524" s="3">
        <v>5.083333333333333</v>
      </c>
      <c r="Q524" s="3">
        <v>25.286888888888875</v>
      </c>
      <c r="R524" s="3">
        <f>SUM(Table2[[#This Row],[Qualified Activities Professional Hours]:[Other Activities Professional Hours]])/Table2[[#This Row],[MDS Census]]</f>
        <v>0.36556372876822235</v>
      </c>
      <c r="S524" s="3">
        <v>7.9642222222222223</v>
      </c>
      <c r="T524" s="3">
        <v>7.2729999999999997</v>
      </c>
      <c r="U524" s="3">
        <v>0</v>
      </c>
      <c r="V524" s="3">
        <f>SUM(Table2[[#This Row],[Occupational Therapist Hours]:[OT Aide Hours]])/Table2[[#This Row],[MDS Census]]</f>
        <v>0.18340912130533635</v>
      </c>
      <c r="W524" s="3">
        <v>5.5324444444444438</v>
      </c>
      <c r="X524" s="3">
        <v>2.8275555555555552</v>
      </c>
      <c r="Y524" s="3">
        <v>3.6841111111111111</v>
      </c>
      <c r="Z524" s="3">
        <f>SUM(Table2[[#This Row],[Physical Therapist (PT) Hours]:[PT Aide Hours]])/Table2[[#This Row],[MDS Census]]</f>
        <v>0.14497392002139894</v>
      </c>
      <c r="AA524" s="3">
        <v>0</v>
      </c>
      <c r="AB524" s="3">
        <v>0</v>
      </c>
      <c r="AC524" s="3">
        <v>0</v>
      </c>
      <c r="AD524" s="3">
        <v>0</v>
      </c>
      <c r="AE524" s="3">
        <v>0</v>
      </c>
      <c r="AF524" s="3">
        <v>0</v>
      </c>
      <c r="AG524" s="3">
        <v>0</v>
      </c>
      <c r="AH524" s="1" t="s">
        <v>522</v>
      </c>
      <c r="AI524" s="17">
        <v>3</v>
      </c>
      <c r="AJ524" s="1"/>
    </row>
    <row r="525" spans="1:36" x14ac:dyDescent="0.2">
      <c r="A525" s="1" t="s">
        <v>681</v>
      </c>
      <c r="B525" s="1" t="s">
        <v>1209</v>
      </c>
      <c r="C525" s="1" t="s">
        <v>1656</v>
      </c>
      <c r="D525" s="1" t="s">
        <v>1734</v>
      </c>
      <c r="E525" s="3">
        <v>57.722222222222221</v>
      </c>
      <c r="F525" s="3">
        <v>5.9191111111111114</v>
      </c>
      <c r="G525" s="3">
        <v>0</v>
      </c>
      <c r="H525" s="3">
        <v>0</v>
      </c>
      <c r="I525" s="3">
        <v>6.8717777777777806</v>
      </c>
      <c r="J525" s="3">
        <v>0</v>
      </c>
      <c r="K525" s="3">
        <v>0</v>
      </c>
      <c r="L525" s="3">
        <v>2.3830000000000005</v>
      </c>
      <c r="M525" s="3">
        <v>5.2987777777777785</v>
      </c>
      <c r="N525" s="3">
        <v>0</v>
      </c>
      <c r="O525" s="3">
        <f>SUM(Table2[[#This Row],[Qualified Social Work Staff Hours]:[Other Social Work Staff Hours]])/Table2[[#This Row],[MDS Census]]</f>
        <v>9.1797882579403287E-2</v>
      </c>
      <c r="P525" s="3">
        <v>5.203333333333334</v>
      </c>
      <c r="Q525" s="3">
        <v>4.8826666666666672</v>
      </c>
      <c r="R525" s="3">
        <f>SUM(Table2[[#This Row],[Qualified Activities Professional Hours]:[Other Activities Professional Hours]])/Table2[[#This Row],[MDS Census]]</f>
        <v>0.17473339749759387</v>
      </c>
      <c r="S525" s="3">
        <v>4.3656666666666668</v>
      </c>
      <c r="T525" s="3">
        <v>3.8296666666666654</v>
      </c>
      <c r="U525" s="3">
        <v>0</v>
      </c>
      <c r="V525" s="3">
        <f>SUM(Table2[[#This Row],[Occupational Therapist Hours]:[OT Aide Hours]])/Table2[[#This Row],[MDS Census]]</f>
        <v>0.1419788257940327</v>
      </c>
      <c r="W525" s="3">
        <v>4.9481111111111105</v>
      </c>
      <c r="X525" s="3">
        <v>3.2201111111111116</v>
      </c>
      <c r="Y525" s="3">
        <v>0</v>
      </c>
      <c r="Z525" s="3">
        <f>SUM(Table2[[#This Row],[Physical Therapist (PT) Hours]:[PT Aide Hours]])/Table2[[#This Row],[MDS Census]]</f>
        <v>0.14150914340712226</v>
      </c>
      <c r="AA525" s="3">
        <v>0</v>
      </c>
      <c r="AB525" s="3">
        <v>0</v>
      </c>
      <c r="AC525" s="3">
        <v>0</v>
      </c>
      <c r="AD525" s="3">
        <v>0</v>
      </c>
      <c r="AE525" s="3">
        <v>0</v>
      </c>
      <c r="AF525" s="3">
        <v>0</v>
      </c>
      <c r="AG525" s="3">
        <v>0</v>
      </c>
      <c r="AH525" s="1" t="s">
        <v>523</v>
      </c>
      <c r="AI525" s="17">
        <v>3</v>
      </c>
      <c r="AJ525" s="1"/>
    </row>
    <row r="526" spans="1:36" x14ac:dyDescent="0.2">
      <c r="A526" s="1" t="s">
        <v>681</v>
      </c>
      <c r="B526" s="1" t="s">
        <v>1210</v>
      </c>
      <c r="C526" s="1" t="s">
        <v>1460</v>
      </c>
      <c r="D526" s="1" t="s">
        <v>1688</v>
      </c>
      <c r="E526" s="3">
        <v>14.888888888888889</v>
      </c>
      <c r="F526" s="3">
        <v>1.1555555555555554</v>
      </c>
      <c r="G526" s="3">
        <v>0.56666666666666665</v>
      </c>
      <c r="H526" s="3">
        <v>8</v>
      </c>
      <c r="I526" s="3">
        <v>2.088888888888889</v>
      </c>
      <c r="J526" s="3">
        <v>0</v>
      </c>
      <c r="K526" s="3">
        <v>0</v>
      </c>
      <c r="L526" s="3">
        <v>0.11666666666666667</v>
      </c>
      <c r="M526" s="3">
        <v>0</v>
      </c>
      <c r="N526" s="3">
        <v>0</v>
      </c>
      <c r="O526" s="3">
        <f>SUM(Table2[[#This Row],[Qualified Social Work Staff Hours]:[Other Social Work Staff Hours]])/Table2[[#This Row],[MDS Census]]</f>
        <v>0</v>
      </c>
      <c r="P526" s="3">
        <v>0</v>
      </c>
      <c r="Q526" s="3">
        <v>0</v>
      </c>
      <c r="R526" s="3">
        <f>SUM(Table2[[#This Row],[Qualified Activities Professional Hours]:[Other Activities Professional Hours]])/Table2[[#This Row],[MDS Census]]</f>
        <v>0</v>
      </c>
      <c r="S526" s="3">
        <v>13.944444444444445</v>
      </c>
      <c r="T526" s="3">
        <v>0</v>
      </c>
      <c r="U526" s="3">
        <v>0</v>
      </c>
      <c r="V526" s="3">
        <f>SUM(Table2[[#This Row],[Occupational Therapist Hours]:[OT Aide Hours]])/Table2[[#This Row],[MDS Census]]</f>
        <v>0.93656716417910446</v>
      </c>
      <c r="W526" s="3">
        <v>13.277777777777779</v>
      </c>
      <c r="X526" s="3">
        <v>3.4777777777777779</v>
      </c>
      <c r="Y526" s="3">
        <v>0</v>
      </c>
      <c r="Z526" s="3">
        <f>SUM(Table2[[#This Row],[Physical Therapist (PT) Hours]:[PT Aide Hours]])/Table2[[#This Row],[MDS Census]]</f>
        <v>1.1253731343283582</v>
      </c>
      <c r="AA526" s="3">
        <v>0</v>
      </c>
      <c r="AB526" s="3">
        <v>0</v>
      </c>
      <c r="AC526" s="3">
        <v>0</v>
      </c>
      <c r="AD526" s="3">
        <v>0</v>
      </c>
      <c r="AE526" s="3">
        <v>0</v>
      </c>
      <c r="AF526" s="3">
        <v>0</v>
      </c>
      <c r="AG526" s="3">
        <v>0</v>
      </c>
      <c r="AH526" s="1" t="s">
        <v>524</v>
      </c>
      <c r="AI526" s="17">
        <v>3</v>
      </c>
      <c r="AJ526" s="1"/>
    </row>
    <row r="527" spans="1:36" x14ac:dyDescent="0.2">
      <c r="A527" s="1" t="s">
        <v>681</v>
      </c>
      <c r="B527" s="1" t="s">
        <v>1211</v>
      </c>
      <c r="C527" s="1" t="s">
        <v>1443</v>
      </c>
      <c r="D527" s="1" t="s">
        <v>1727</v>
      </c>
      <c r="E527" s="3">
        <v>131.72222222222223</v>
      </c>
      <c r="F527" s="3">
        <v>8.4444444444444446</v>
      </c>
      <c r="G527" s="3">
        <v>0</v>
      </c>
      <c r="H527" s="3">
        <v>0</v>
      </c>
      <c r="I527" s="3">
        <v>5.4444444444444446</v>
      </c>
      <c r="J527" s="3">
        <v>0</v>
      </c>
      <c r="K527" s="3">
        <v>0</v>
      </c>
      <c r="L527" s="3">
        <v>3.0767777777777781</v>
      </c>
      <c r="M527" s="3">
        <v>11.472222222222221</v>
      </c>
      <c r="N527" s="3">
        <v>0</v>
      </c>
      <c r="O527" s="3">
        <f>SUM(Table2[[#This Row],[Qualified Social Work Staff Hours]:[Other Social Work Staff Hours]])/Table2[[#This Row],[MDS Census]]</f>
        <v>8.7094053142134115E-2</v>
      </c>
      <c r="P527" s="3">
        <v>11.111111111111111</v>
      </c>
      <c r="Q527" s="3">
        <v>9.2177777777777763</v>
      </c>
      <c r="R527" s="3">
        <f>SUM(Table2[[#This Row],[Qualified Activities Professional Hours]:[Other Activities Professional Hours]])/Table2[[#This Row],[MDS Census]]</f>
        <v>0.15433150569380005</v>
      </c>
      <c r="S527" s="3">
        <v>5.1707777777777766</v>
      </c>
      <c r="T527" s="3">
        <v>1.8847777777777777</v>
      </c>
      <c r="U527" s="3">
        <v>0</v>
      </c>
      <c r="V527" s="3">
        <f>SUM(Table2[[#This Row],[Occupational Therapist Hours]:[OT Aide Hours]])/Table2[[#This Row],[MDS Census]]</f>
        <v>5.3563897089835499E-2</v>
      </c>
      <c r="W527" s="3">
        <v>3.2953333333333332</v>
      </c>
      <c r="X527" s="3">
        <v>9.5456666666666656</v>
      </c>
      <c r="Y527" s="3">
        <v>4.158777777777777</v>
      </c>
      <c r="Z527" s="3">
        <f>SUM(Table2[[#This Row],[Physical Therapist (PT) Hours]:[PT Aide Hours]])/Table2[[#This Row],[MDS Census]]</f>
        <v>0.12905778152678193</v>
      </c>
      <c r="AA527" s="3">
        <v>0</v>
      </c>
      <c r="AB527" s="3">
        <v>0</v>
      </c>
      <c r="AC527" s="3">
        <v>0</v>
      </c>
      <c r="AD527" s="3">
        <v>0</v>
      </c>
      <c r="AE527" s="3">
        <v>0</v>
      </c>
      <c r="AF527" s="3">
        <v>0</v>
      </c>
      <c r="AG527" s="3">
        <v>0</v>
      </c>
      <c r="AH527" s="1" t="s">
        <v>525</v>
      </c>
      <c r="AI527" s="17">
        <v>3</v>
      </c>
      <c r="AJ527" s="1"/>
    </row>
    <row r="528" spans="1:36" x14ac:dyDescent="0.2">
      <c r="A528" s="1" t="s">
        <v>681</v>
      </c>
      <c r="B528" s="1" t="s">
        <v>1212</v>
      </c>
      <c r="C528" s="1" t="s">
        <v>1638</v>
      </c>
      <c r="D528" s="1" t="s">
        <v>1744</v>
      </c>
      <c r="E528" s="3">
        <v>25.644444444444446</v>
      </c>
      <c r="F528" s="3">
        <v>5.25</v>
      </c>
      <c r="G528" s="3">
        <v>6.1111111111111109E-2</v>
      </c>
      <c r="H528" s="3">
        <v>0.24722222222222223</v>
      </c>
      <c r="I528" s="3">
        <v>0.23333333333333334</v>
      </c>
      <c r="J528" s="3">
        <v>0</v>
      </c>
      <c r="K528" s="3">
        <v>0</v>
      </c>
      <c r="L528" s="3">
        <v>5.3119999999999994</v>
      </c>
      <c r="M528" s="3">
        <v>2.6666666666666665</v>
      </c>
      <c r="N528" s="3">
        <v>3.3333333333333333E-2</v>
      </c>
      <c r="O528" s="3">
        <f>SUM(Table2[[#This Row],[Qualified Social Work Staff Hours]:[Other Social Work Staff Hours]])/Table2[[#This Row],[MDS Census]]</f>
        <v>0.10528596187175042</v>
      </c>
      <c r="P528" s="3">
        <v>2.6666666666666665</v>
      </c>
      <c r="Q528" s="3">
        <v>1.2972222222222223</v>
      </c>
      <c r="R528" s="3">
        <f>SUM(Table2[[#This Row],[Qualified Activities Professional Hours]:[Other Activities Professional Hours]])/Table2[[#This Row],[MDS Census]]</f>
        <v>0.15457105719237432</v>
      </c>
      <c r="S528" s="3">
        <v>0.42777777777777776</v>
      </c>
      <c r="T528" s="3">
        <v>3.9222222222222221</v>
      </c>
      <c r="U528" s="3">
        <v>0</v>
      </c>
      <c r="V528" s="3">
        <f>SUM(Table2[[#This Row],[Occupational Therapist Hours]:[OT Aide Hours]])/Table2[[#This Row],[MDS Census]]</f>
        <v>0.1696273830155979</v>
      </c>
      <c r="W528" s="3">
        <v>0.84166666666666667</v>
      </c>
      <c r="X528" s="3">
        <v>5.7406666666666677</v>
      </c>
      <c r="Y528" s="3">
        <v>0</v>
      </c>
      <c r="Z528" s="3">
        <f>SUM(Table2[[#This Row],[Physical Therapist (PT) Hours]:[PT Aide Hours]])/Table2[[#This Row],[MDS Census]]</f>
        <v>0.25667677642980941</v>
      </c>
      <c r="AA528" s="3">
        <v>0</v>
      </c>
      <c r="AB528" s="3">
        <v>0</v>
      </c>
      <c r="AC528" s="3">
        <v>0</v>
      </c>
      <c r="AD528" s="3">
        <v>0</v>
      </c>
      <c r="AE528" s="3">
        <v>0</v>
      </c>
      <c r="AF528" s="3">
        <v>0</v>
      </c>
      <c r="AG528" s="3">
        <v>0</v>
      </c>
      <c r="AH528" s="1" t="s">
        <v>526</v>
      </c>
      <c r="AI528" s="17">
        <v>3</v>
      </c>
      <c r="AJ528" s="1"/>
    </row>
    <row r="529" spans="1:36" x14ac:dyDescent="0.2">
      <c r="A529" s="1" t="s">
        <v>681</v>
      </c>
      <c r="B529" s="1" t="s">
        <v>1213</v>
      </c>
      <c r="C529" s="1" t="s">
        <v>1636</v>
      </c>
      <c r="D529" s="1" t="s">
        <v>1751</v>
      </c>
      <c r="E529" s="3">
        <v>111.93333333333334</v>
      </c>
      <c r="F529" s="3">
        <v>6.2222222222222223</v>
      </c>
      <c r="G529" s="3">
        <v>0.13333333333333333</v>
      </c>
      <c r="H529" s="3">
        <v>0.67222222222222228</v>
      </c>
      <c r="I529" s="3">
        <v>5.2444444444444445</v>
      </c>
      <c r="J529" s="3">
        <v>0</v>
      </c>
      <c r="K529" s="3">
        <v>0</v>
      </c>
      <c r="L529" s="3">
        <v>3.0265555555555559</v>
      </c>
      <c r="M529" s="3">
        <v>10.044444444444444</v>
      </c>
      <c r="N529" s="3">
        <v>0</v>
      </c>
      <c r="O529" s="3">
        <f>SUM(Table2[[#This Row],[Qualified Social Work Staff Hours]:[Other Social Work Staff Hours]])/Table2[[#This Row],[MDS Census]]</f>
        <v>8.973595394083779E-2</v>
      </c>
      <c r="P529" s="3">
        <v>6.8416666666666668</v>
      </c>
      <c r="Q529" s="3">
        <v>17.083333333333332</v>
      </c>
      <c r="R529" s="3">
        <f>SUM(Table2[[#This Row],[Qualified Activities Professional Hours]:[Other Activities Professional Hours]])/Table2[[#This Row],[MDS Census]]</f>
        <v>0.21374329958308513</v>
      </c>
      <c r="S529" s="3">
        <v>5.0763333333333334</v>
      </c>
      <c r="T529" s="3">
        <v>4.5289999999999999</v>
      </c>
      <c r="U529" s="3">
        <v>0</v>
      </c>
      <c r="V529" s="3">
        <f>SUM(Table2[[#This Row],[Occupational Therapist Hours]:[OT Aide Hours]])/Table2[[#This Row],[MDS Census]]</f>
        <v>8.5812983918999414E-2</v>
      </c>
      <c r="W529" s="3">
        <v>4.8071111111111113</v>
      </c>
      <c r="X529" s="3">
        <v>9.0607777777777763</v>
      </c>
      <c r="Y529" s="3">
        <v>0</v>
      </c>
      <c r="Z529" s="3">
        <f>SUM(Table2[[#This Row],[Physical Therapist (PT) Hours]:[PT Aide Hours]])/Table2[[#This Row],[MDS Census]]</f>
        <v>0.12389418304546357</v>
      </c>
      <c r="AA529" s="3">
        <v>0</v>
      </c>
      <c r="AB529" s="3">
        <v>0</v>
      </c>
      <c r="AC529" s="3">
        <v>0</v>
      </c>
      <c r="AD529" s="3">
        <v>0</v>
      </c>
      <c r="AE529" s="3">
        <v>0</v>
      </c>
      <c r="AF529" s="3">
        <v>0</v>
      </c>
      <c r="AG529" s="3">
        <v>0</v>
      </c>
      <c r="AH529" s="1" t="s">
        <v>527</v>
      </c>
      <c r="AI529" s="17">
        <v>3</v>
      </c>
      <c r="AJ529" s="1"/>
    </row>
    <row r="530" spans="1:36" x14ac:dyDescent="0.2">
      <c r="A530" s="1" t="s">
        <v>681</v>
      </c>
      <c r="B530" s="1" t="s">
        <v>1214</v>
      </c>
      <c r="C530" s="1" t="s">
        <v>1657</v>
      </c>
      <c r="D530" s="1" t="s">
        <v>1693</v>
      </c>
      <c r="E530" s="3">
        <v>48.955555555555556</v>
      </c>
      <c r="F530" s="3">
        <v>3.8222222222222224</v>
      </c>
      <c r="G530" s="3">
        <v>0</v>
      </c>
      <c r="H530" s="3">
        <v>0.19444444444444445</v>
      </c>
      <c r="I530" s="3">
        <v>0.24444444444444444</v>
      </c>
      <c r="J530" s="3">
        <v>0</v>
      </c>
      <c r="K530" s="3">
        <v>2.0722222222222224</v>
      </c>
      <c r="L530" s="3">
        <v>2.0103333333333331</v>
      </c>
      <c r="M530" s="3">
        <v>5.9444444444444446</v>
      </c>
      <c r="N530" s="3">
        <v>0.2722222222222222</v>
      </c>
      <c r="O530" s="3">
        <f>SUM(Table2[[#This Row],[Qualified Social Work Staff Hours]:[Other Social Work Staff Hours]])/Table2[[#This Row],[MDS Census]]</f>
        <v>0.12698592827961871</v>
      </c>
      <c r="P530" s="3">
        <v>0</v>
      </c>
      <c r="Q530" s="3">
        <v>11.713888888888889</v>
      </c>
      <c r="R530" s="3">
        <f>SUM(Table2[[#This Row],[Qualified Activities Professional Hours]:[Other Activities Professional Hours]])/Table2[[#This Row],[MDS Census]]</f>
        <v>0.239275987290059</v>
      </c>
      <c r="S530" s="3">
        <v>0.77366666666666695</v>
      </c>
      <c r="T530" s="3">
        <v>5.3397777777777771</v>
      </c>
      <c r="U530" s="3">
        <v>0</v>
      </c>
      <c r="V530" s="3">
        <f>SUM(Table2[[#This Row],[Occupational Therapist Hours]:[OT Aide Hours]])/Table2[[#This Row],[MDS Census]]</f>
        <v>0.12487743985474353</v>
      </c>
      <c r="W530" s="3">
        <v>0.61099999999999999</v>
      </c>
      <c r="X530" s="3">
        <v>3.8175555555555558</v>
      </c>
      <c r="Y530" s="3">
        <v>0</v>
      </c>
      <c r="Z530" s="3">
        <f>SUM(Table2[[#This Row],[Physical Therapist (PT) Hours]:[PT Aide Hours]])/Table2[[#This Row],[MDS Census]]</f>
        <v>9.0460735360871541E-2</v>
      </c>
      <c r="AA530" s="3">
        <v>0</v>
      </c>
      <c r="AB530" s="3">
        <v>0</v>
      </c>
      <c r="AC530" s="3">
        <v>0</v>
      </c>
      <c r="AD530" s="3">
        <v>0</v>
      </c>
      <c r="AE530" s="3">
        <v>0</v>
      </c>
      <c r="AF530" s="3">
        <v>0</v>
      </c>
      <c r="AG530" s="3">
        <v>0</v>
      </c>
      <c r="AH530" s="1" t="s">
        <v>528</v>
      </c>
      <c r="AI530" s="17">
        <v>3</v>
      </c>
      <c r="AJ530" s="1"/>
    </row>
    <row r="531" spans="1:36" x14ac:dyDescent="0.2">
      <c r="A531" s="1" t="s">
        <v>681</v>
      </c>
      <c r="B531" s="1" t="s">
        <v>1215</v>
      </c>
      <c r="C531" s="1" t="s">
        <v>1448</v>
      </c>
      <c r="D531" s="1" t="s">
        <v>1697</v>
      </c>
      <c r="E531" s="3">
        <v>85.63333333333334</v>
      </c>
      <c r="F531" s="3">
        <v>5.4222222222222225</v>
      </c>
      <c r="G531" s="3">
        <v>0.29166666666666669</v>
      </c>
      <c r="H531" s="3">
        <v>0.31111111111111112</v>
      </c>
      <c r="I531" s="3">
        <v>2.536111111111111</v>
      </c>
      <c r="J531" s="3">
        <v>0</v>
      </c>
      <c r="K531" s="3">
        <v>0</v>
      </c>
      <c r="L531" s="3">
        <v>5.2638888888888893</v>
      </c>
      <c r="M531" s="3">
        <v>3.8666666666666667</v>
      </c>
      <c r="N531" s="3">
        <v>0</v>
      </c>
      <c r="O531" s="3">
        <f>SUM(Table2[[#This Row],[Qualified Social Work Staff Hours]:[Other Social Work Staff Hours]])/Table2[[#This Row],[MDS Census]]</f>
        <v>4.5153756325418445E-2</v>
      </c>
      <c r="P531" s="3">
        <v>5.35</v>
      </c>
      <c r="Q531" s="3">
        <v>20.177777777777777</v>
      </c>
      <c r="R531" s="3">
        <f>SUM(Table2[[#This Row],[Qualified Activities Professional Hours]:[Other Activities Professional Hours]])/Table2[[#This Row],[MDS Census]]</f>
        <v>0.29810561826910598</v>
      </c>
      <c r="S531" s="3">
        <v>4.1722222222222225</v>
      </c>
      <c r="T531" s="3">
        <v>6.5138888888888893</v>
      </c>
      <c r="U531" s="3">
        <v>0</v>
      </c>
      <c r="V531" s="3">
        <f>SUM(Table2[[#This Row],[Occupational Therapist Hours]:[OT Aide Hours]])/Table2[[#This Row],[MDS Census]]</f>
        <v>0.12478915271830802</v>
      </c>
      <c r="W531" s="3">
        <v>8.5388888888888896</v>
      </c>
      <c r="X531" s="3">
        <v>4.552777777777778</v>
      </c>
      <c r="Y531" s="3">
        <v>0</v>
      </c>
      <c r="Z531" s="3">
        <f>SUM(Table2[[#This Row],[Physical Therapist (PT) Hours]:[PT Aide Hours]])/Table2[[#This Row],[MDS Census]]</f>
        <v>0.15288049824834568</v>
      </c>
      <c r="AA531" s="3">
        <v>0</v>
      </c>
      <c r="AB531" s="3">
        <v>0</v>
      </c>
      <c r="AC531" s="3">
        <v>0</v>
      </c>
      <c r="AD531" s="3">
        <v>0</v>
      </c>
      <c r="AE531" s="3">
        <v>0</v>
      </c>
      <c r="AF531" s="3">
        <v>0</v>
      </c>
      <c r="AG531" s="3">
        <v>0</v>
      </c>
      <c r="AH531" s="1" t="s">
        <v>529</v>
      </c>
      <c r="AI531" s="17">
        <v>3</v>
      </c>
      <c r="AJ531" s="1"/>
    </row>
    <row r="532" spans="1:36" x14ac:dyDescent="0.2">
      <c r="A532" s="1" t="s">
        <v>681</v>
      </c>
      <c r="B532" s="1" t="s">
        <v>1216</v>
      </c>
      <c r="C532" s="1" t="s">
        <v>1658</v>
      </c>
      <c r="D532" s="1" t="s">
        <v>1721</v>
      </c>
      <c r="E532" s="3">
        <v>68.74444444444444</v>
      </c>
      <c r="F532" s="3">
        <v>11.855555555555556</v>
      </c>
      <c r="G532" s="3">
        <v>0.33333333333333331</v>
      </c>
      <c r="H532" s="3">
        <v>0.29444444444444445</v>
      </c>
      <c r="I532" s="3">
        <v>2.1666666666666665</v>
      </c>
      <c r="J532" s="3">
        <v>0</v>
      </c>
      <c r="K532" s="3">
        <v>0</v>
      </c>
      <c r="L532" s="3">
        <v>7.3702222222222229</v>
      </c>
      <c r="M532" s="3">
        <v>0</v>
      </c>
      <c r="N532" s="3">
        <v>0</v>
      </c>
      <c r="O532" s="3">
        <f>SUM(Table2[[#This Row],[Qualified Social Work Staff Hours]:[Other Social Work Staff Hours]])/Table2[[#This Row],[MDS Census]]</f>
        <v>0</v>
      </c>
      <c r="P532" s="3">
        <v>4.8888888888888893</v>
      </c>
      <c r="Q532" s="3">
        <v>16.011111111111113</v>
      </c>
      <c r="R532" s="3">
        <f>SUM(Table2[[#This Row],[Qualified Activities Professional Hours]:[Other Activities Professional Hours]])/Table2[[#This Row],[MDS Census]]</f>
        <v>0.30402456764182967</v>
      </c>
      <c r="S532" s="3">
        <v>6.221222222222222</v>
      </c>
      <c r="T532" s="3">
        <v>1.8478888888888889</v>
      </c>
      <c r="U532" s="3">
        <v>0</v>
      </c>
      <c r="V532" s="3">
        <f>SUM(Table2[[#This Row],[Occupational Therapist Hours]:[OT Aide Hours]])/Table2[[#This Row],[MDS Census]]</f>
        <v>0.11737837401002102</v>
      </c>
      <c r="W532" s="3">
        <v>4.4030000000000014</v>
      </c>
      <c r="X532" s="3">
        <v>1.3717777777777775</v>
      </c>
      <c r="Y532" s="3">
        <v>0</v>
      </c>
      <c r="Z532" s="3">
        <f>SUM(Table2[[#This Row],[Physical Therapist (PT) Hours]:[PT Aide Hours]])/Table2[[#This Row],[MDS Census]]</f>
        <v>8.4003555842896413E-2</v>
      </c>
      <c r="AA532" s="3">
        <v>0</v>
      </c>
      <c r="AB532" s="3">
        <v>0</v>
      </c>
      <c r="AC532" s="3">
        <v>0</v>
      </c>
      <c r="AD532" s="3">
        <v>0</v>
      </c>
      <c r="AE532" s="3">
        <v>0</v>
      </c>
      <c r="AF532" s="3">
        <v>0</v>
      </c>
      <c r="AG532" s="3">
        <v>0</v>
      </c>
      <c r="AH532" s="1" t="s">
        <v>530</v>
      </c>
      <c r="AI532" s="17">
        <v>3</v>
      </c>
      <c r="AJ532" s="1"/>
    </row>
    <row r="533" spans="1:36" x14ac:dyDescent="0.2">
      <c r="A533" s="1" t="s">
        <v>681</v>
      </c>
      <c r="B533" s="1" t="s">
        <v>1217</v>
      </c>
      <c r="C533" s="1" t="s">
        <v>1659</v>
      </c>
      <c r="D533" s="1" t="s">
        <v>1737</v>
      </c>
      <c r="E533" s="3">
        <v>89.844444444444449</v>
      </c>
      <c r="F533" s="3">
        <v>16.816555555555553</v>
      </c>
      <c r="G533" s="3">
        <v>0.69444444444444442</v>
      </c>
      <c r="H533" s="3">
        <v>0.66666666666666663</v>
      </c>
      <c r="I533" s="3">
        <v>2.1</v>
      </c>
      <c r="J533" s="3">
        <v>0</v>
      </c>
      <c r="K533" s="3">
        <v>0</v>
      </c>
      <c r="L533" s="3">
        <v>8.5019999999999989</v>
      </c>
      <c r="M533" s="3">
        <v>5.7741111111111119</v>
      </c>
      <c r="N533" s="3">
        <v>12.744666666666669</v>
      </c>
      <c r="O533" s="3">
        <f>SUM(Table2[[#This Row],[Qualified Social Work Staff Hours]:[Other Social Work Staff Hours]])/Table2[[#This Row],[MDS Census]]</f>
        <v>0.20612045510759341</v>
      </c>
      <c r="P533" s="3">
        <v>5.4572222222222218</v>
      </c>
      <c r="Q533" s="3">
        <v>9.4266666666666659</v>
      </c>
      <c r="R533" s="3">
        <f>SUM(Table2[[#This Row],[Qualified Activities Professional Hours]:[Other Activities Professional Hours]])/Table2[[#This Row],[MDS Census]]</f>
        <v>0.16566287410338854</v>
      </c>
      <c r="S533" s="3">
        <v>11.103888888888891</v>
      </c>
      <c r="T533" s="3">
        <v>4.7863333333333324</v>
      </c>
      <c r="U533" s="3">
        <v>0</v>
      </c>
      <c r="V533" s="3">
        <f>SUM(Table2[[#This Row],[Occupational Therapist Hours]:[OT Aide Hours]])/Table2[[#This Row],[MDS Census]]</f>
        <v>0.176863715063072</v>
      </c>
      <c r="W533" s="3">
        <v>4.8253333333333321</v>
      </c>
      <c r="X533" s="3">
        <v>5.9631111111111119</v>
      </c>
      <c r="Y533" s="3">
        <v>0</v>
      </c>
      <c r="Z533" s="3">
        <f>SUM(Table2[[#This Row],[Physical Therapist (PT) Hours]:[PT Aide Hours]])/Table2[[#This Row],[MDS Census]]</f>
        <v>0.12007914914667325</v>
      </c>
      <c r="AA533" s="3">
        <v>0</v>
      </c>
      <c r="AB533" s="3">
        <v>0</v>
      </c>
      <c r="AC533" s="3">
        <v>0</v>
      </c>
      <c r="AD533" s="3">
        <v>0</v>
      </c>
      <c r="AE533" s="3">
        <v>0</v>
      </c>
      <c r="AF533" s="3">
        <v>0</v>
      </c>
      <c r="AG533" s="3">
        <v>0</v>
      </c>
      <c r="AH533" s="1" t="s">
        <v>531</v>
      </c>
      <c r="AI533" s="17">
        <v>3</v>
      </c>
      <c r="AJ533" s="1"/>
    </row>
    <row r="534" spans="1:36" x14ac:dyDescent="0.2">
      <c r="A534" s="1" t="s">
        <v>681</v>
      </c>
      <c r="B534" s="1" t="s">
        <v>1218</v>
      </c>
      <c r="C534" s="1" t="s">
        <v>1376</v>
      </c>
      <c r="D534" s="1" t="s">
        <v>1708</v>
      </c>
      <c r="E534" s="3">
        <v>49.1</v>
      </c>
      <c r="F534" s="3">
        <v>0</v>
      </c>
      <c r="G534" s="3">
        <v>0.28333333333333333</v>
      </c>
      <c r="H534" s="3">
        <v>0.28355555555555556</v>
      </c>
      <c r="I534" s="3">
        <v>0</v>
      </c>
      <c r="J534" s="3">
        <v>0</v>
      </c>
      <c r="K534" s="3">
        <v>0</v>
      </c>
      <c r="L534" s="3">
        <v>4.3250000000000002</v>
      </c>
      <c r="M534" s="3">
        <v>0</v>
      </c>
      <c r="N534" s="3">
        <v>0</v>
      </c>
      <c r="O534" s="3">
        <f>SUM(Table2[[#This Row],[Qualified Social Work Staff Hours]:[Other Social Work Staff Hours]])/Table2[[#This Row],[MDS Census]]</f>
        <v>0</v>
      </c>
      <c r="P534" s="3">
        <v>0</v>
      </c>
      <c r="Q534" s="3">
        <v>0</v>
      </c>
      <c r="R534" s="3">
        <f>SUM(Table2[[#This Row],[Qualified Activities Professional Hours]:[Other Activities Professional Hours]])/Table2[[#This Row],[MDS Census]]</f>
        <v>0</v>
      </c>
      <c r="S534" s="3">
        <v>7.5111111111111115E-2</v>
      </c>
      <c r="T534" s="3">
        <v>8.3937777777777782</v>
      </c>
      <c r="U534" s="3">
        <v>0</v>
      </c>
      <c r="V534" s="3">
        <f>SUM(Table2[[#This Row],[Occupational Therapist Hours]:[OT Aide Hours]])/Table2[[#This Row],[MDS Census]]</f>
        <v>0.17248246209549672</v>
      </c>
      <c r="W534" s="3">
        <v>5.8005555555555555</v>
      </c>
      <c r="X534" s="3">
        <v>10.909111111111111</v>
      </c>
      <c r="Y534" s="3">
        <v>0</v>
      </c>
      <c r="Z534" s="3">
        <f>SUM(Table2[[#This Row],[Physical Therapist (PT) Hours]:[PT Aide Hours]])/Table2[[#This Row],[MDS Census]]</f>
        <v>0.34031907671418871</v>
      </c>
      <c r="AA534" s="3">
        <v>0</v>
      </c>
      <c r="AB534" s="3">
        <v>0</v>
      </c>
      <c r="AC534" s="3">
        <v>0</v>
      </c>
      <c r="AD534" s="3">
        <v>0</v>
      </c>
      <c r="AE534" s="3">
        <v>0</v>
      </c>
      <c r="AF534" s="3">
        <v>0</v>
      </c>
      <c r="AG534" s="3">
        <v>0</v>
      </c>
      <c r="AH534" s="1" t="s">
        <v>532</v>
      </c>
      <c r="AI534" s="17">
        <v>3</v>
      </c>
      <c r="AJ534" s="1"/>
    </row>
    <row r="535" spans="1:36" x14ac:dyDescent="0.2">
      <c r="A535" s="1" t="s">
        <v>681</v>
      </c>
      <c r="B535" s="1" t="s">
        <v>1219</v>
      </c>
      <c r="C535" s="1" t="s">
        <v>1660</v>
      </c>
      <c r="D535" s="1" t="s">
        <v>1687</v>
      </c>
      <c r="E535" s="3">
        <v>31.833333333333332</v>
      </c>
      <c r="F535" s="3">
        <v>4.916666666666667</v>
      </c>
      <c r="G535" s="3">
        <v>0.14444444444444443</v>
      </c>
      <c r="H535" s="3">
        <v>0.28333333333333333</v>
      </c>
      <c r="I535" s="3">
        <v>1.7333333333333334</v>
      </c>
      <c r="J535" s="3">
        <v>0</v>
      </c>
      <c r="K535" s="3">
        <v>0</v>
      </c>
      <c r="L535" s="3">
        <v>4.2234444444444437</v>
      </c>
      <c r="M535" s="3">
        <v>3.75</v>
      </c>
      <c r="N535" s="3">
        <v>1.6666666666666667</v>
      </c>
      <c r="O535" s="3">
        <f>SUM(Table2[[#This Row],[Qualified Social Work Staff Hours]:[Other Social Work Staff Hours]])/Table2[[#This Row],[MDS Census]]</f>
        <v>0.17015706806282724</v>
      </c>
      <c r="P535" s="3">
        <v>4.4083333333333332</v>
      </c>
      <c r="Q535" s="3">
        <v>4.9111111111111114</v>
      </c>
      <c r="R535" s="3">
        <f>SUM(Table2[[#This Row],[Qualified Activities Professional Hours]:[Other Activities Professional Hours]])/Table2[[#This Row],[MDS Census]]</f>
        <v>0.29275741710296688</v>
      </c>
      <c r="S535" s="3">
        <v>3.821333333333333</v>
      </c>
      <c r="T535" s="3">
        <v>5.4764444444444447</v>
      </c>
      <c r="U535" s="3">
        <v>0</v>
      </c>
      <c r="V535" s="3">
        <f>SUM(Table2[[#This Row],[Occupational Therapist Hours]:[OT Aide Hours]])/Table2[[#This Row],[MDS Census]]</f>
        <v>0.29207678883071553</v>
      </c>
      <c r="W535" s="3">
        <v>1.8625555555555555</v>
      </c>
      <c r="X535" s="3">
        <v>5.9562222222222232</v>
      </c>
      <c r="Y535" s="3">
        <v>0</v>
      </c>
      <c r="Z535" s="3">
        <f>SUM(Table2[[#This Row],[Physical Therapist (PT) Hours]:[PT Aide Hours]])/Table2[[#This Row],[MDS Census]]</f>
        <v>0.24561605584642238</v>
      </c>
      <c r="AA535" s="3">
        <v>0</v>
      </c>
      <c r="AB535" s="3">
        <v>0</v>
      </c>
      <c r="AC535" s="3">
        <v>0</v>
      </c>
      <c r="AD535" s="3">
        <v>0</v>
      </c>
      <c r="AE535" s="3">
        <v>0</v>
      </c>
      <c r="AF535" s="3">
        <v>0</v>
      </c>
      <c r="AG535" s="3">
        <v>0</v>
      </c>
      <c r="AH535" s="1" t="s">
        <v>533</v>
      </c>
      <c r="AI535" s="17">
        <v>3</v>
      </c>
      <c r="AJ535" s="1"/>
    </row>
    <row r="536" spans="1:36" x14ac:dyDescent="0.2">
      <c r="A536" s="1" t="s">
        <v>681</v>
      </c>
      <c r="B536" s="1" t="s">
        <v>1220</v>
      </c>
      <c r="C536" s="1" t="s">
        <v>1661</v>
      </c>
      <c r="D536" s="1" t="s">
        <v>1737</v>
      </c>
      <c r="E536" s="3">
        <v>85.677777777777777</v>
      </c>
      <c r="F536" s="3">
        <v>4.8888888888888893</v>
      </c>
      <c r="G536" s="3">
        <v>0.6</v>
      </c>
      <c r="H536" s="3">
        <v>0.41111111111111109</v>
      </c>
      <c r="I536" s="3">
        <v>3.0972222222222223</v>
      </c>
      <c r="J536" s="3">
        <v>0</v>
      </c>
      <c r="K536" s="3">
        <v>0</v>
      </c>
      <c r="L536" s="3">
        <v>2.6741111111111109</v>
      </c>
      <c r="M536" s="3">
        <v>5.5111111111111111</v>
      </c>
      <c r="N536" s="3">
        <v>0.21666666666666667</v>
      </c>
      <c r="O536" s="3">
        <f>SUM(Table2[[#This Row],[Qualified Social Work Staff Hours]:[Other Social Work Staff Hours]])/Table2[[#This Row],[MDS Census]]</f>
        <v>6.6852548307612503E-2</v>
      </c>
      <c r="P536" s="3">
        <v>0</v>
      </c>
      <c r="Q536" s="3">
        <v>17.739777777777778</v>
      </c>
      <c r="R536" s="3">
        <f>SUM(Table2[[#This Row],[Qualified Activities Professional Hours]:[Other Activities Professional Hours]])/Table2[[#This Row],[MDS Census]]</f>
        <v>0.20705226300090779</v>
      </c>
      <c r="S536" s="3">
        <v>6.0508888888888883</v>
      </c>
      <c r="T536" s="3">
        <v>9.7414444444444417</v>
      </c>
      <c r="U536" s="3">
        <v>0</v>
      </c>
      <c r="V536" s="3">
        <f>SUM(Table2[[#This Row],[Occupational Therapist Hours]:[OT Aide Hours]])/Table2[[#This Row],[MDS Census]]</f>
        <v>0.18432239657631952</v>
      </c>
      <c r="W536" s="3">
        <v>2.7502222222222219</v>
      </c>
      <c r="X536" s="3">
        <v>10.608222222222221</v>
      </c>
      <c r="Y536" s="3">
        <v>0</v>
      </c>
      <c r="Z536" s="3">
        <f>SUM(Table2[[#This Row],[Physical Therapist (PT) Hours]:[PT Aide Hours]])/Table2[[#This Row],[MDS Census]]</f>
        <v>0.15591492672805082</v>
      </c>
      <c r="AA536" s="3">
        <v>0</v>
      </c>
      <c r="AB536" s="3">
        <v>0</v>
      </c>
      <c r="AC536" s="3">
        <v>0</v>
      </c>
      <c r="AD536" s="3">
        <v>0</v>
      </c>
      <c r="AE536" s="3">
        <v>0</v>
      </c>
      <c r="AF536" s="3">
        <v>0</v>
      </c>
      <c r="AG536" s="3">
        <v>0</v>
      </c>
      <c r="AH536" s="1" t="s">
        <v>534</v>
      </c>
      <c r="AI536" s="17">
        <v>3</v>
      </c>
      <c r="AJ536" s="1"/>
    </row>
    <row r="537" spans="1:36" x14ac:dyDescent="0.2">
      <c r="A537" s="1" t="s">
        <v>681</v>
      </c>
      <c r="B537" s="1" t="s">
        <v>1221</v>
      </c>
      <c r="C537" s="1" t="s">
        <v>1662</v>
      </c>
      <c r="D537" s="1" t="s">
        <v>1707</v>
      </c>
      <c r="E537" s="3">
        <v>41.37777777777778</v>
      </c>
      <c r="F537" s="3">
        <v>5.2333333333333334</v>
      </c>
      <c r="G537" s="3">
        <v>0.32222222222222224</v>
      </c>
      <c r="H537" s="3">
        <v>6.6666666666666666E-2</v>
      </c>
      <c r="I537" s="3">
        <v>0.97777777777777775</v>
      </c>
      <c r="J537" s="3">
        <v>0</v>
      </c>
      <c r="K537" s="3">
        <v>1.5444444444444445</v>
      </c>
      <c r="L537" s="3">
        <v>3.2915555555555538</v>
      </c>
      <c r="M537" s="3">
        <v>5.2750000000000004</v>
      </c>
      <c r="N537" s="3">
        <v>0</v>
      </c>
      <c r="O537" s="3">
        <f>SUM(Table2[[#This Row],[Qualified Social Work Staff Hours]:[Other Social Work Staff Hours]])/Table2[[#This Row],[MDS Census]]</f>
        <v>0.12748388829215898</v>
      </c>
      <c r="P537" s="3">
        <v>0</v>
      </c>
      <c r="Q537" s="3">
        <v>23.81388888888889</v>
      </c>
      <c r="R537" s="3">
        <f>SUM(Table2[[#This Row],[Qualified Activities Professional Hours]:[Other Activities Professional Hours]])/Table2[[#This Row],[MDS Census]]</f>
        <v>0.57552363050483346</v>
      </c>
      <c r="S537" s="3">
        <v>3.628444444444443</v>
      </c>
      <c r="T537" s="3">
        <v>4.9752222222222224</v>
      </c>
      <c r="U537" s="3">
        <v>0</v>
      </c>
      <c r="V537" s="3">
        <f>SUM(Table2[[#This Row],[Occupational Therapist Hours]:[OT Aide Hours]])/Table2[[#This Row],[MDS Census]]</f>
        <v>0.20792964554242746</v>
      </c>
      <c r="W537" s="3">
        <v>1.5514444444444444</v>
      </c>
      <c r="X537" s="3">
        <v>4.4740000000000011</v>
      </c>
      <c r="Y537" s="3">
        <v>0</v>
      </c>
      <c r="Z537" s="3">
        <f>SUM(Table2[[#This Row],[Physical Therapist (PT) Hours]:[PT Aide Hours]])/Table2[[#This Row],[MDS Census]]</f>
        <v>0.14562030075187973</v>
      </c>
      <c r="AA537" s="3">
        <v>0</v>
      </c>
      <c r="AB537" s="3">
        <v>0</v>
      </c>
      <c r="AC537" s="3">
        <v>0</v>
      </c>
      <c r="AD537" s="3">
        <v>0</v>
      </c>
      <c r="AE537" s="3">
        <v>0</v>
      </c>
      <c r="AF537" s="3">
        <v>0</v>
      </c>
      <c r="AG537" s="3">
        <v>0</v>
      </c>
      <c r="AH537" s="1" t="s">
        <v>535</v>
      </c>
      <c r="AI537" s="17">
        <v>3</v>
      </c>
      <c r="AJ537" s="1"/>
    </row>
    <row r="538" spans="1:36" x14ac:dyDescent="0.2">
      <c r="A538" s="1" t="s">
        <v>681</v>
      </c>
      <c r="B538" s="1" t="s">
        <v>1222</v>
      </c>
      <c r="C538" s="1" t="s">
        <v>1663</v>
      </c>
      <c r="D538" s="1" t="s">
        <v>1729</v>
      </c>
      <c r="E538" s="3">
        <v>93.3</v>
      </c>
      <c r="F538" s="3">
        <v>36.336111111111109</v>
      </c>
      <c r="G538" s="3">
        <v>3.5555555555555554</v>
      </c>
      <c r="H538" s="3">
        <v>0.11944444444444445</v>
      </c>
      <c r="I538" s="3">
        <v>2.0444444444444443</v>
      </c>
      <c r="J538" s="3">
        <v>0</v>
      </c>
      <c r="K538" s="3">
        <v>0</v>
      </c>
      <c r="L538" s="3">
        <v>2.6972222222222224</v>
      </c>
      <c r="M538" s="3">
        <v>4.9638888888888886</v>
      </c>
      <c r="N538" s="3">
        <v>5.7027777777777775</v>
      </c>
      <c r="O538" s="3">
        <f>SUM(Table2[[#This Row],[Qualified Social Work Staff Hours]:[Other Social Work Staff Hours]])/Table2[[#This Row],[MDS Census]]</f>
        <v>0.1143265451947124</v>
      </c>
      <c r="P538" s="3">
        <v>16.902777777777779</v>
      </c>
      <c r="Q538" s="3">
        <v>15.019444444444444</v>
      </c>
      <c r="R538" s="3">
        <f>SUM(Table2[[#This Row],[Qualified Activities Professional Hours]:[Other Activities Professional Hours]])/Table2[[#This Row],[MDS Census]]</f>
        <v>0.34214600452542576</v>
      </c>
      <c r="S538" s="3">
        <v>2.8527777777777779</v>
      </c>
      <c r="T538" s="3">
        <v>10.011111111111111</v>
      </c>
      <c r="U538" s="3">
        <v>0</v>
      </c>
      <c r="V538" s="3">
        <f>SUM(Table2[[#This Row],[Occupational Therapist Hours]:[OT Aide Hours]])/Table2[[#This Row],[MDS Census]]</f>
        <v>0.13787662260331071</v>
      </c>
      <c r="W538" s="3">
        <v>11.241666666666667</v>
      </c>
      <c r="X538" s="3">
        <v>5.3833333333333337</v>
      </c>
      <c r="Y538" s="3">
        <v>0</v>
      </c>
      <c r="Z538" s="3">
        <f>SUM(Table2[[#This Row],[Physical Therapist (PT) Hours]:[PT Aide Hours]])/Table2[[#This Row],[MDS Census]]</f>
        <v>0.17818863879957128</v>
      </c>
      <c r="AA538" s="3">
        <v>0</v>
      </c>
      <c r="AB538" s="3">
        <v>0</v>
      </c>
      <c r="AC538" s="3">
        <v>0</v>
      </c>
      <c r="AD538" s="3">
        <v>1.7833333333333334</v>
      </c>
      <c r="AE538" s="3">
        <v>0</v>
      </c>
      <c r="AF538" s="3">
        <v>0.18611111111111112</v>
      </c>
      <c r="AG538" s="3">
        <v>0</v>
      </c>
      <c r="AH538" s="1" t="s">
        <v>536</v>
      </c>
      <c r="AI538" s="17">
        <v>3</v>
      </c>
      <c r="AJ538" s="1"/>
    </row>
    <row r="539" spans="1:36" x14ac:dyDescent="0.2">
      <c r="A539" s="1" t="s">
        <v>681</v>
      </c>
      <c r="B539" s="1" t="s">
        <v>1223</v>
      </c>
      <c r="C539" s="1" t="s">
        <v>1477</v>
      </c>
      <c r="D539" s="1" t="s">
        <v>1725</v>
      </c>
      <c r="E539" s="3">
        <v>119.11111111111111</v>
      </c>
      <c r="F539" s="3">
        <v>5.6</v>
      </c>
      <c r="G539" s="3">
        <v>0</v>
      </c>
      <c r="H539" s="3">
        <v>0</v>
      </c>
      <c r="I539" s="3">
        <v>8.8855555555555554</v>
      </c>
      <c r="J539" s="3">
        <v>0</v>
      </c>
      <c r="K539" s="3">
        <v>0</v>
      </c>
      <c r="L539" s="3">
        <v>9.3095555555555531</v>
      </c>
      <c r="M539" s="3">
        <v>4.8111111111111109</v>
      </c>
      <c r="N539" s="3">
        <v>11.07277777777778</v>
      </c>
      <c r="O539" s="3">
        <f>SUM(Table2[[#This Row],[Qualified Social Work Staff Hours]:[Other Social Work Staff Hours]])/Table2[[#This Row],[MDS Census]]</f>
        <v>0.13335354477611941</v>
      </c>
      <c r="P539" s="3">
        <v>0</v>
      </c>
      <c r="Q539" s="3">
        <v>20.574333333333335</v>
      </c>
      <c r="R539" s="3">
        <f>SUM(Table2[[#This Row],[Qualified Activities Professional Hours]:[Other Activities Professional Hours]])/Table2[[#This Row],[MDS Census]]</f>
        <v>0.17273227611940301</v>
      </c>
      <c r="S539" s="3">
        <v>9.6362222222222211</v>
      </c>
      <c r="T539" s="3">
        <v>4.440444444444446</v>
      </c>
      <c r="U539" s="3">
        <v>0</v>
      </c>
      <c r="V539" s="3">
        <f>SUM(Table2[[#This Row],[Occupational Therapist Hours]:[OT Aide Hours]])/Table2[[#This Row],[MDS Census]]</f>
        <v>0.11818097014925374</v>
      </c>
      <c r="W539" s="3">
        <v>10.629555555555553</v>
      </c>
      <c r="X539" s="3">
        <v>9.9384444444444444</v>
      </c>
      <c r="Y539" s="3">
        <v>0</v>
      </c>
      <c r="Z539" s="3">
        <f>SUM(Table2[[#This Row],[Physical Therapist (PT) Hours]:[PT Aide Hours]])/Table2[[#This Row],[MDS Census]]</f>
        <v>0.17267910447761192</v>
      </c>
      <c r="AA539" s="3">
        <v>0</v>
      </c>
      <c r="AB539" s="3">
        <v>0</v>
      </c>
      <c r="AC539" s="3">
        <v>0</v>
      </c>
      <c r="AD539" s="3">
        <v>0</v>
      </c>
      <c r="AE539" s="3">
        <v>0</v>
      </c>
      <c r="AF539" s="3">
        <v>0</v>
      </c>
      <c r="AG539" s="3">
        <v>0</v>
      </c>
      <c r="AH539" s="1" t="s">
        <v>537</v>
      </c>
      <c r="AI539" s="17">
        <v>3</v>
      </c>
      <c r="AJ539" s="1"/>
    </row>
    <row r="540" spans="1:36" x14ac:dyDescent="0.2">
      <c r="A540" s="1" t="s">
        <v>681</v>
      </c>
      <c r="B540" s="1" t="s">
        <v>1224</v>
      </c>
      <c r="C540" s="1" t="s">
        <v>1642</v>
      </c>
      <c r="D540" s="1" t="s">
        <v>1721</v>
      </c>
      <c r="E540" s="3">
        <v>42.06666666666667</v>
      </c>
      <c r="F540" s="3">
        <v>5.5111111111111111</v>
      </c>
      <c r="G540" s="3">
        <v>0</v>
      </c>
      <c r="H540" s="3">
        <v>0</v>
      </c>
      <c r="I540" s="3">
        <v>0</v>
      </c>
      <c r="J540" s="3">
        <v>0</v>
      </c>
      <c r="K540" s="3">
        <v>0</v>
      </c>
      <c r="L540" s="3">
        <v>2.6986666666666665</v>
      </c>
      <c r="M540" s="3">
        <v>6.9916666666666663</v>
      </c>
      <c r="N540" s="3">
        <v>0</v>
      </c>
      <c r="O540" s="3">
        <f>SUM(Table2[[#This Row],[Qualified Social Work Staff Hours]:[Other Social Work Staff Hours]])/Table2[[#This Row],[MDS Census]]</f>
        <v>0.16620443740095084</v>
      </c>
      <c r="P540" s="3">
        <v>9.9888888888888889</v>
      </c>
      <c r="Q540" s="3">
        <v>12.833333333333334</v>
      </c>
      <c r="R540" s="3">
        <f>SUM(Table2[[#This Row],[Qualified Activities Professional Hours]:[Other Activities Professional Hours]])/Table2[[#This Row],[MDS Census]]</f>
        <v>0.54252509244585312</v>
      </c>
      <c r="S540" s="3">
        <v>6.3712222222222232</v>
      </c>
      <c r="T540" s="3">
        <v>6.8007777777777783</v>
      </c>
      <c r="U540" s="3">
        <v>0</v>
      </c>
      <c r="V540" s="3">
        <f>SUM(Table2[[#This Row],[Occupational Therapist Hours]:[OT Aide Hours]])/Table2[[#This Row],[MDS Census]]</f>
        <v>0.31312202852614895</v>
      </c>
      <c r="W540" s="3">
        <v>10.512111111111112</v>
      </c>
      <c r="X540" s="3">
        <v>6.1192222222222235</v>
      </c>
      <c r="Y540" s="3">
        <v>5.45</v>
      </c>
      <c r="Z540" s="3">
        <f>SUM(Table2[[#This Row],[Physical Therapist (PT) Hours]:[PT Aide Hours]])/Table2[[#This Row],[MDS Census]]</f>
        <v>0.52491283676703648</v>
      </c>
      <c r="AA540" s="3">
        <v>0</v>
      </c>
      <c r="AB540" s="3">
        <v>0</v>
      </c>
      <c r="AC540" s="3">
        <v>0</v>
      </c>
      <c r="AD540" s="3">
        <v>0</v>
      </c>
      <c r="AE540" s="3">
        <v>0</v>
      </c>
      <c r="AF540" s="3">
        <v>0</v>
      </c>
      <c r="AG540" s="3">
        <v>0</v>
      </c>
      <c r="AH540" s="1" t="s">
        <v>538</v>
      </c>
      <c r="AI540" s="17">
        <v>3</v>
      </c>
      <c r="AJ540" s="1"/>
    </row>
    <row r="541" spans="1:36" x14ac:dyDescent="0.2">
      <c r="A541" s="1" t="s">
        <v>681</v>
      </c>
      <c r="B541" s="1" t="s">
        <v>1225</v>
      </c>
      <c r="C541" s="1" t="s">
        <v>1467</v>
      </c>
      <c r="D541" s="1" t="s">
        <v>1721</v>
      </c>
      <c r="E541" s="3">
        <v>79.733333333333334</v>
      </c>
      <c r="F541" s="3">
        <v>8.4388888888888882</v>
      </c>
      <c r="G541" s="3">
        <v>0.56111111111111112</v>
      </c>
      <c r="H541" s="3">
        <v>0</v>
      </c>
      <c r="I541" s="3">
        <v>3.10111111111111</v>
      </c>
      <c r="J541" s="3">
        <v>0</v>
      </c>
      <c r="K541" s="3">
        <v>0.8</v>
      </c>
      <c r="L541" s="3">
        <v>5.3108888888888881</v>
      </c>
      <c r="M541" s="3">
        <v>5.5111111111111111</v>
      </c>
      <c r="N541" s="3">
        <v>0</v>
      </c>
      <c r="O541" s="3">
        <f>SUM(Table2[[#This Row],[Qualified Social Work Staff Hours]:[Other Social Work Staff Hours]])/Table2[[#This Row],[MDS Census]]</f>
        <v>6.9119286510590863E-2</v>
      </c>
      <c r="P541" s="3">
        <v>5.6</v>
      </c>
      <c r="Q541" s="3">
        <v>9.7510000000000012</v>
      </c>
      <c r="R541" s="3">
        <f>SUM(Table2[[#This Row],[Qualified Activities Professional Hours]:[Other Activities Professional Hours]])/Table2[[#This Row],[MDS Census]]</f>
        <v>0.19252926421404684</v>
      </c>
      <c r="S541" s="3">
        <v>5.434222222222223</v>
      </c>
      <c r="T541" s="3">
        <v>5.1356666666666655</v>
      </c>
      <c r="U541" s="3">
        <v>0</v>
      </c>
      <c r="V541" s="3">
        <f>SUM(Table2[[#This Row],[Occupational Therapist Hours]:[OT Aide Hours]])/Table2[[#This Row],[MDS Census]]</f>
        <v>0.13256549609810478</v>
      </c>
      <c r="W541" s="3">
        <v>5.1755555555555572</v>
      </c>
      <c r="X541" s="3">
        <v>1.7489999999999999</v>
      </c>
      <c r="Y541" s="3">
        <v>0</v>
      </c>
      <c r="Z541" s="3">
        <f>SUM(Table2[[#This Row],[Physical Therapist (PT) Hours]:[PT Aide Hours]])/Table2[[#This Row],[MDS Census]]</f>
        <v>8.6846432552954309E-2</v>
      </c>
      <c r="AA541" s="3">
        <v>0.57777777777777772</v>
      </c>
      <c r="AB541" s="3">
        <v>0</v>
      </c>
      <c r="AC541" s="3">
        <v>0</v>
      </c>
      <c r="AD541" s="3">
        <v>0</v>
      </c>
      <c r="AE541" s="3">
        <v>0</v>
      </c>
      <c r="AF541" s="3">
        <v>0</v>
      </c>
      <c r="AG541" s="3">
        <v>0</v>
      </c>
      <c r="AH541" s="1" t="s">
        <v>539</v>
      </c>
      <c r="AI541" s="17">
        <v>3</v>
      </c>
      <c r="AJ541" s="1"/>
    </row>
    <row r="542" spans="1:36" x14ac:dyDescent="0.2">
      <c r="A542" s="1" t="s">
        <v>681</v>
      </c>
      <c r="B542" s="1" t="s">
        <v>1226</v>
      </c>
      <c r="C542" s="1" t="s">
        <v>1579</v>
      </c>
      <c r="D542" s="1" t="s">
        <v>1747</v>
      </c>
      <c r="E542" s="3">
        <v>8.7555555555555564</v>
      </c>
      <c r="F542" s="3">
        <v>4.7111111111111112</v>
      </c>
      <c r="G542" s="3">
        <v>0</v>
      </c>
      <c r="H542" s="3">
        <v>0.88222222222222202</v>
      </c>
      <c r="I542" s="3">
        <v>0.84722222222222221</v>
      </c>
      <c r="J542" s="3">
        <v>0</v>
      </c>
      <c r="K542" s="3">
        <v>0</v>
      </c>
      <c r="L542" s="3">
        <v>0</v>
      </c>
      <c r="M542" s="3">
        <v>3.4833333333333334</v>
      </c>
      <c r="N542" s="3">
        <v>0</v>
      </c>
      <c r="O542" s="3">
        <f>SUM(Table2[[#This Row],[Qualified Social Work Staff Hours]:[Other Social Work Staff Hours]])/Table2[[#This Row],[MDS Census]]</f>
        <v>0.39784263959390859</v>
      </c>
      <c r="P542" s="3">
        <v>0.41633333333333333</v>
      </c>
      <c r="Q542" s="3">
        <v>0</v>
      </c>
      <c r="R542" s="3">
        <f>SUM(Table2[[#This Row],[Qualified Activities Professional Hours]:[Other Activities Professional Hours]])/Table2[[#This Row],[MDS Census]]</f>
        <v>4.7550761421319795E-2</v>
      </c>
      <c r="S542" s="3">
        <v>6.1466666666666674</v>
      </c>
      <c r="T542" s="3">
        <v>5.895777777777778</v>
      </c>
      <c r="U542" s="3">
        <v>0</v>
      </c>
      <c r="V542" s="3">
        <f>SUM(Table2[[#This Row],[Occupational Therapist Hours]:[OT Aide Hours]])/Table2[[#This Row],[MDS Census]]</f>
        <v>1.3754060913705584</v>
      </c>
      <c r="W542" s="3">
        <v>5.8472222222222223</v>
      </c>
      <c r="X542" s="3">
        <v>2.5423333333333336</v>
      </c>
      <c r="Y542" s="3">
        <v>6.9286666666666648</v>
      </c>
      <c r="Z542" s="3">
        <f>SUM(Table2[[#This Row],[Physical Therapist (PT) Hours]:[PT Aide Hours]])/Table2[[#This Row],[MDS Census]]</f>
        <v>1.7495431472081215</v>
      </c>
      <c r="AA542" s="3">
        <v>0</v>
      </c>
      <c r="AB542" s="3">
        <v>0</v>
      </c>
      <c r="AC542" s="3">
        <v>0</v>
      </c>
      <c r="AD542" s="3">
        <v>0</v>
      </c>
      <c r="AE542" s="3">
        <v>0</v>
      </c>
      <c r="AF542" s="3">
        <v>1.3166666666666667</v>
      </c>
      <c r="AG542" s="3">
        <v>0</v>
      </c>
      <c r="AH542" s="1" t="s">
        <v>540</v>
      </c>
      <c r="AI542" s="17">
        <v>3</v>
      </c>
      <c r="AJ542" s="1"/>
    </row>
    <row r="543" spans="1:36" x14ac:dyDescent="0.2">
      <c r="A543" s="1" t="s">
        <v>681</v>
      </c>
      <c r="B543" s="1" t="s">
        <v>1227</v>
      </c>
      <c r="C543" s="1" t="s">
        <v>1664</v>
      </c>
      <c r="D543" s="1" t="s">
        <v>1712</v>
      </c>
      <c r="E543" s="3">
        <v>40.299999999999997</v>
      </c>
      <c r="F543" s="3">
        <v>4.916666666666667</v>
      </c>
      <c r="G543" s="3">
        <v>0.27777777777777779</v>
      </c>
      <c r="H543" s="3">
        <v>0.13333333333333333</v>
      </c>
      <c r="I543" s="3">
        <v>0</v>
      </c>
      <c r="J543" s="3">
        <v>0</v>
      </c>
      <c r="K543" s="3">
        <v>0</v>
      </c>
      <c r="L543" s="3">
        <v>3.2975555555555558</v>
      </c>
      <c r="M543" s="3">
        <v>0</v>
      </c>
      <c r="N543" s="3">
        <v>4.916666666666667</v>
      </c>
      <c r="O543" s="3">
        <f>SUM(Table2[[#This Row],[Qualified Social Work Staff Hours]:[Other Social Work Staff Hours]])/Table2[[#This Row],[MDS Census]]</f>
        <v>0.12200165425971879</v>
      </c>
      <c r="P543" s="3">
        <v>0</v>
      </c>
      <c r="Q543" s="3">
        <v>0</v>
      </c>
      <c r="R543" s="3">
        <f>SUM(Table2[[#This Row],[Qualified Activities Professional Hours]:[Other Activities Professional Hours]])/Table2[[#This Row],[MDS Census]]</f>
        <v>0</v>
      </c>
      <c r="S543" s="3">
        <v>4.2667777777777784</v>
      </c>
      <c r="T543" s="3">
        <v>0</v>
      </c>
      <c r="U543" s="3">
        <v>0</v>
      </c>
      <c r="V543" s="3">
        <f>SUM(Table2[[#This Row],[Occupational Therapist Hours]:[OT Aide Hours]])/Table2[[#This Row],[MDS Census]]</f>
        <v>0.10587537910118558</v>
      </c>
      <c r="W543" s="3">
        <v>1.0344444444444445</v>
      </c>
      <c r="X543" s="3">
        <v>7.918000000000001</v>
      </c>
      <c r="Y543" s="3">
        <v>0</v>
      </c>
      <c r="Z543" s="3">
        <f>SUM(Table2[[#This Row],[Physical Therapist (PT) Hours]:[PT Aide Hours]])/Table2[[#This Row],[MDS Census]]</f>
        <v>0.22214502343534606</v>
      </c>
      <c r="AA543" s="3">
        <v>0</v>
      </c>
      <c r="AB543" s="3">
        <v>0</v>
      </c>
      <c r="AC543" s="3">
        <v>0</v>
      </c>
      <c r="AD543" s="3">
        <v>0</v>
      </c>
      <c r="AE543" s="3">
        <v>0</v>
      </c>
      <c r="AF543" s="3">
        <v>0</v>
      </c>
      <c r="AG543" s="3">
        <v>0</v>
      </c>
      <c r="AH543" s="1" t="s">
        <v>541</v>
      </c>
      <c r="AI543" s="17">
        <v>3</v>
      </c>
      <c r="AJ543" s="1"/>
    </row>
    <row r="544" spans="1:36" x14ac:dyDescent="0.2">
      <c r="A544" s="1" t="s">
        <v>681</v>
      </c>
      <c r="B544" s="1" t="s">
        <v>1228</v>
      </c>
      <c r="C544" s="1" t="s">
        <v>1656</v>
      </c>
      <c r="D544" s="1" t="s">
        <v>1734</v>
      </c>
      <c r="E544" s="3">
        <v>95.211111111111109</v>
      </c>
      <c r="F544" s="3">
        <v>5.5731111111111113</v>
      </c>
      <c r="G544" s="3">
        <v>0</v>
      </c>
      <c r="H544" s="3">
        <v>0</v>
      </c>
      <c r="I544" s="3">
        <v>3.632333333333333</v>
      </c>
      <c r="J544" s="3">
        <v>0</v>
      </c>
      <c r="K544" s="3">
        <v>0</v>
      </c>
      <c r="L544" s="3">
        <v>4.2464444444444442</v>
      </c>
      <c r="M544" s="3">
        <v>8.9622222222222216</v>
      </c>
      <c r="N544" s="3">
        <v>0</v>
      </c>
      <c r="O544" s="3">
        <f>SUM(Table2[[#This Row],[Qualified Social Work Staff Hours]:[Other Social Work Staff Hours]])/Table2[[#This Row],[MDS Census]]</f>
        <v>9.4130003500991946E-2</v>
      </c>
      <c r="P544" s="3">
        <v>5.2471111111111117</v>
      </c>
      <c r="Q544" s="3">
        <v>10.633444444444443</v>
      </c>
      <c r="R544" s="3">
        <f>SUM(Table2[[#This Row],[Qualified Activities Professional Hours]:[Other Activities Professional Hours]])/Table2[[#This Row],[MDS Census]]</f>
        <v>0.16679309137588982</v>
      </c>
      <c r="S544" s="3">
        <v>3.924666666666667</v>
      </c>
      <c r="T544" s="3">
        <v>4.7813333333333325</v>
      </c>
      <c r="U544" s="3">
        <v>0</v>
      </c>
      <c r="V544" s="3">
        <f>SUM(Table2[[#This Row],[Occupational Therapist Hours]:[OT Aide Hours]])/Table2[[#This Row],[MDS Census]]</f>
        <v>9.1438907690512314E-2</v>
      </c>
      <c r="W544" s="3">
        <v>8.9594444444444452</v>
      </c>
      <c r="X544" s="3">
        <v>4.9523333333333328</v>
      </c>
      <c r="Y544" s="3">
        <v>0</v>
      </c>
      <c r="Z544" s="3">
        <f>SUM(Table2[[#This Row],[Physical Therapist (PT) Hours]:[PT Aide Hours]])/Table2[[#This Row],[MDS Census]]</f>
        <v>0.14611506593534837</v>
      </c>
      <c r="AA544" s="3">
        <v>0</v>
      </c>
      <c r="AB544" s="3">
        <v>0</v>
      </c>
      <c r="AC544" s="3">
        <v>0</v>
      </c>
      <c r="AD544" s="3">
        <v>0</v>
      </c>
      <c r="AE544" s="3">
        <v>0</v>
      </c>
      <c r="AF544" s="3">
        <v>0</v>
      </c>
      <c r="AG544" s="3">
        <v>0</v>
      </c>
      <c r="AH544" s="1" t="s">
        <v>542</v>
      </c>
      <c r="AI544" s="17">
        <v>3</v>
      </c>
      <c r="AJ544" s="1"/>
    </row>
    <row r="545" spans="1:36" x14ac:dyDescent="0.2">
      <c r="A545" s="1" t="s">
        <v>681</v>
      </c>
      <c r="B545" s="1" t="s">
        <v>1229</v>
      </c>
      <c r="C545" s="1" t="s">
        <v>1443</v>
      </c>
      <c r="D545" s="1" t="s">
        <v>1727</v>
      </c>
      <c r="E545" s="3">
        <v>288.06666666666666</v>
      </c>
      <c r="F545" s="3">
        <v>21.312222222222225</v>
      </c>
      <c r="G545" s="3">
        <v>0.31666666666666665</v>
      </c>
      <c r="H545" s="3">
        <v>0.93333333333333313</v>
      </c>
      <c r="I545" s="3">
        <v>19.608888888888888</v>
      </c>
      <c r="J545" s="3">
        <v>0</v>
      </c>
      <c r="K545" s="3">
        <v>0</v>
      </c>
      <c r="L545" s="3">
        <v>5.4732222222222218</v>
      </c>
      <c r="M545" s="3">
        <v>22.133333333333333</v>
      </c>
      <c r="N545" s="3">
        <v>0</v>
      </c>
      <c r="O545" s="3">
        <f>SUM(Table2[[#This Row],[Qualified Social Work Staff Hours]:[Other Social Work Staff Hours]])/Table2[[#This Row],[MDS Census]]</f>
        <v>7.6834066188382316E-2</v>
      </c>
      <c r="P545" s="3">
        <v>5.6</v>
      </c>
      <c r="Q545" s="3">
        <v>24.194444444444439</v>
      </c>
      <c r="R545" s="3">
        <f>SUM(Table2[[#This Row],[Qualified Activities Professional Hours]:[Other Activities Professional Hours]])/Table2[[#This Row],[MDS Census]]</f>
        <v>0.10342899020288511</v>
      </c>
      <c r="S545" s="3">
        <v>16.090666666666664</v>
      </c>
      <c r="T545" s="3">
        <v>9.1928888888888896</v>
      </c>
      <c r="U545" s="3">
        <v>2.6519999999999997</v>
      </c>
      <c r="V545" s="3">
        <f>SUM(Table2[[#This Row],[Occupational Therapist Hours]:[OT Aide Hours]])/Table2[[#This Row],[MDS Census]]</f>
        <v>9.6976008639975311E-2</v>
      </c>
      <c r="W545" s="3">
        <v>10.998555555555555</v>
      </c>
      <c r="X545" s="3">
        <v>9.6209999999999969</v>
      </c>
      <c r="Y545" s="3">
        <v>4.7306666666666661</v>
      </c>
      <c r="Z545" s="3">
        <f>SUM(Table2[[#This Row],[Physical Therapist (PT) Hours]:[PT Aide Hours]])/Table2[[#This Row],[MDS Census]]</f>
        <v>8.8001234282187743E-2</v>
      </c>
      <c r="AA545" s="3">
        <v>0</v>
      </c>
      <c r="AB545" s="3">
        <v>0</v>
      </c>
      <c r="AC545" s="3">
        <v>0</v>
      </c>
      <c r="AD545" s="3">
        <v>0</v>
      </c>
      <c r="AE545" s="3">
        <v>0</v>
      </c>
      <c r="AF545" s="3">
        <v>4.2122222222222225</v>
      </c>
      <c r="AG545" s="3">
        <v>0</v>
      </c>
      <c r="AH545" s="1" t="s">
        <v>543</v>
      </c>
      <c r="AI545" s="17">
        <v>3</v>
      </c>
      <c r="AJ545" s="1"/>
    </row>
    <row r="546" spans="1:36" x14ac:dyDescent="0.2">
      <c r="A546" s="1" t="s">
        <v>681</v>
      </c>
      <c r="B546" s="1" t="s">
        <v>1230</v>
      </c>
      <c r="C546" s="1" t="s">
        <v>1444</v>
      </c>
      <c r="D546" s="1" t="s">
        <v>1698</v>
      </c>
      <c r="E546" s="3">
        <v>21.766666666666666</v>
      </c>
      <c r="F546" s="3">
        <v>4.7111111111111112</v>
      </c>
      <c r="G546" s="3">
        <v>0</v>
      </c>
      <c r="H546" s="3">
        <v>1.2222222222222223</v>
      </c>
      <c r="I546" s="3">
        <v>4.9557777777777776</v>
      </c>
      <c r="J546" s="3">
        <v>0</v>
      </c>
      <c r="K546" s="3">
        <v>0</v>
      </c>
      <c r="L546" s="3">
        <v>1.3554444444444445</v>
      </c>
      <c r="M546" s="3">
        <v>3.2033333333333336</v>
      </c>
      <c r="N546" s="3">
        <v>0</v>
      </c>
      <c r="O546" s="3">
        <f>SUM(Table2[[#This Row],[Qualified Social Work Staff Hours]:[Other Social Work Staff Hours]])/Table2[[#This Row],[MDS Census]]</f>
        <v>0.14716692189892805</v>
      </c>
      <c r="P546" s="3">
        <v>4.1844444444444449</v>
      </c>
      <c r="Q546" s="3">
        <v>0</v>
      </c>
      <c r="R546" s="3">
        <f>SUM(Table2[[#This Row],[Qualified Activities Professional Hours]:[Other Activities Professional Hours]])/Table2[[#This Row],[MDS Census]]</f>
        <v>0.19224093925472183</v>
      </c>
      <c r="S546" s="3">
        <v>14.116666666666667</v>
      </c>
      <c r="T546" s="3">
        <v>0</v>
      </c>
      <c r="U546" s="3">
        <v>2.3833333333333333</v>
      </c>
      <c r="V546" s="3">
        <f>SUM(Table2[[#This Row],[Occupational Therapist Hours]:[OT Aide Hours]])/Table2[[#This Row],[MDS Census]]</f>
        <v>0.75803981623277183</v>
      </c>
      <c r="W546" s="3">
        <v>16.902777777777779</v>
      </c>
      <c r="X546" s="3">
        <v>0</v>
      </c>
      <c r="Y546" s="3">
        <v>1.5361111111111112</v>
      </c>
      <c r="Z546" s="3">
        <f>SUM(Table2[[#This Row],[Physical Therapist (PT) Hours]:[PT Aide Hours]])/Table2[[#This Row],[MDS Census]]</f>
        <v>0.84711587544665656</v>
      </c>
      <c r="AA546" s="3">
        <v>0</v>
      </c>
      <c r="AB546" s="3">
        <v>0</v>
      </c>
      <c r="AC546" s="3">
        <v>0</v>
      </c>
      <c r="AD546" s="3">
        <v>0</v>
      </c>
      <c r="AE546" s="3">
        <v>0</v>
      </c>
      <c r="AF546" s="3">
        <v>0</v>
      </c>
      <c r="AG546" s="3">
        <v>0</v>
      </c>
      <c r="AH546" s="1" t="s">
        <v>544</v>
      </c>
      <c r="AI546" s="17">
        <v>3</v>
      </c>
      <c r="AJ546" s="1"/>
    </row>
    <row r="547" spans="1:36" x14ac:dyDescent="0.2">
      <c r="A547" s="1" t="s">
        <v>681</v>
      </c>
      <c r="B547" s="1" t="s">
        <v>1231</v>
      </c>
      <c r="C547" s="1" t="s">
        <v>1553</v>
      </c>
      <c r="D547" s="1" t="s">
        <v>1746</v>
      </c>
      <c r="E547" s="3">
        <v>102.54444444444445</v>
      </c>
      <c r="F547" s="3">
        <v>57.588888888888889</v>
      </c>
      <c r="G547" s="3">
        <v>0</v>
      </c>
      <c r="H547" s="3">
        <v>0.83888888888888891</v>
      </c>
      <c r="I547" s="3">
        <v>5.6444444444444448</v>
      </c>
      <c r="J547" s="3">
        <v>0</v>
      </c>
      <c r="K547" s="3">
        <v>0</v>
      </c>
      <c r="L547" s="3">
        <v>16.961777777777776</v>
      </c>
      <c r="M547" s="3">
        <v>10.177777777777777</v>
      </c>
      <c r="N547" s="3">
        <v>0</v>
      </c>
      <c r="O547" s="3">
        <f>SUM(Table2[[#This Row],[Qualified Social Work Staff Hours]:[Other Social Work Staff Hours]])/Table2[[#This Row],[MDS Census]]</f>
        <v>9.9252356701701142E-2</v>
      </c>
      <c r="P547" s="3">
        <v>0</v>
      </c>
      <c r="Q547" s="3">
        <v>22.230555555555554</v>
      </c>
      <c r="R547" s="3">
        <f>SUM(Table2[[#This Row],[Qualified Activities Professional Hours]:[Other Activities Professional Hours]])/Table2[[#This Row],[MDS Census]]</f>
        <v>0.21678946798136306</v>
      </c>
      <c r="S547" s="3">
        <v>11.586444444444444</v>
      </c>
      <c r="T547" s="3">
        <v>24.42733333333334</v>
      </c>
      <c r="U547" s="3">
        <v>0</v>
      </c>
      <c r="V547" s="3">
        <f>SUM(Table2[[#This Row],[Occupational Therapist Hours]:[OT Aide Hours]])/Table2[[#This Row],[MDS Census]]</f>
        <v>0.3512016469823383</v>
      </c>
      <c r="W547" s="3">
        <v>10.617333333333335</v>
      </c>
      <c r="X547" s="3">
        <v>20.522444444444435</v>
      </c>
      <c r="Y547" s="3">
        <v>0</v>
      </c>
      <c r="Z547" s="3">
        <f>SUM(Table2[[#This Row],[Physical Therapist (PT) Hours]:[PT Aide Hours]])/Table2[[#This Row],[MDS Census]]</f>
        <v>0.30367103694874842</v>
      </c>
      <c r="AA547" s="3">
        <v>0</v>
      </c>
      <c r="AB547" s="3">
        <v>5.2305555555555552</v>
      </c>
      <c r="AC547" s="3">
        <v>0</v>
      </c>
      <c r="AD547" s="3">
        <v>0</v>
      </c>
      <c r="AE547" s="3">
        <v>0</v>
      </c>
      <c r="AF547" s="3">
        <v>0</v>
      </c>
      <c r="AG547" s="3">
        <v>0</v>
      </c>
      <c r="AH547" s="1" t="s">
        <v>545</v>
      </c>
      <c r="AI547" s="17">
        <v>3</v>
      </c>
      <c r="AJ547" s="1"/>
    </row>
    <row r="548" spans="1:36" x14ac:dyDescent="0.2">
      <c r="A548" s="1" t="s">
        <v>681</v>
      </c>
      <c r="B548" s="1" t="s">
        <v>1232</v>
      </c>
      <c r="C548" s="1" t="s">
        <v>1600</v>
      </c>
      <c r="D548" s="1" t="s">
        <v>1724</v>
      </c>
      <c r="E548" s="3">
        <v>107.13333333333334</v>
      </c>
      <c r="F548" s="3">
        <v>5.4222222222222225</v>
      </c>
      <c r="G548" s="3">
        <v>0.26666666666666666</v>
      </c>
      <c r="H548" s="3">
        <v>0.37777777777777777</v>
      </c>
      <c r="I548" s="3">
        <v>1.8333333333333333</v>
      </c>
      <c r="J548" s="3">
        <v>0</v>
      </c>
      <c r="K548" s="3">
        <v>0</v>
      </c>
      <c r="L548" s="3">
        <v>4.3647777777777765</v>
      </c>
      <c r="M548" s="3">
        <v>15.925000000000001</v>
      </c>
      <c r="N548" s="3">
        <v>0</v>
      </c>
      <c r="O548" s="3">
        <f>SUM(Table2[[#This Row],[Qualified Social Work Staff Hours]:[Other Social Work Staff Hours]])/Table2[[#This Row],[MDS Census]]</f>
        <v>0.14864654635967642</v>
      </c>
      <c r="P548" s="3">
        <v>5.6</v>
      </c>
      <c r="Q548" s="3">
        <v>37.194444444444443</v>
      </c>
      <c r="R548" s="3">
        <f>SUM(Table2[[#This Row],[Qualified Activities Professional Hours]:[Other Activities Professional Hours]])/Table2[[#This Row],[MDS Census]]</f>
        <v>0.3994503215100601</v>
      </c>
      <c r="S548" s="3">
        <v>10.069555555555556</v>
      </c>
      <c r="T548" s="3">
        <v>11.468888888888888</v>
      </c>
      <c r="U548" s="3">
        <v>0</v>
      </c>
      <c r="V548" s="3">
        <f>SUM(Table2[[#This Row],[Occupational Therapist Hours]:[OT Aide Hours]])/Table2[[#This Row],[MDS Census]]</f>
        <v>0.2010433520016594</v>
      </c>
      <c r="W548" s="3">
        <v>6.3872222222222241</v>
      </c>
      <c r="X548" s="3">
        <v>16.321777777777775</v>
      </c>
      <c r="Y548" s="3">
        <v>0</v>
      </c>
      <c r="Z548" s="3">
        <f>SUM(Table2[[#This Row],[Physical Therapist (PT) Hours]:[PT Aide Hours]])/Table2[[#This Row],[MDS Census]]</f>
        <v>0.21196950840074671</v>
      </c>
      <c r="AA548" s="3">
        <v>0</v>
      </c>
      <c r="AB548" s="3">
        <v>0</v>
      </c>
      <c r="AC548" s="3">
        <v>0</v>
      </c>
      <c r="AD548" s="3">
        <v>70.49166666666666</v>
      </c>
      <c r="AE548" s="3">
        <v>0</v>
      </c>
      <c r="AF548" s="3">
        <v>0</v>
      </c>
      <c r="AG548" s="3">
        <v>0</v>
      </c>
      <c r="AH548" s="1" t="s">
        <v>546</v>
      </c>
      <c r="AI548" s="17">
        <v>3</v>
      </c>
      <c r="AJ548" s="1"/>
    </row>
    <row r="549" spans="1:36" x14ac:dyDescent="0.2">
      <c r="A549" s="1" t="s">
        <v>681</v>
      </c>
      <c r="B549" s="1" t="s">
        <v>1233</v>
      </c>
      <c r="C549" s="1" t="s">
        <v>1405</v>
      </c>
      <c r="D549" s="1" t="s">
        <v>1711</v>
      </c>
      <c r="E549" s="3">
        <v>90.9</v>
      </c>
      <c r="F549" s="3">
        <v>5.4222222222222225</v>
      </c>
      <c r="G549" s="3">
        <v>0.13333333333333333</v>
      </c>
      <c r="H549" s="3">
        <v>0.57777777777777772</v>
      </c>
      <c r="I549" s="3">
        <v>5.2888888888888888</v>
      </c>
      <c r="J549" s="3">
        <v>0</v>
      </c>
      <c r="K549" s="3">
        <v>0</v>
      </c>
      <c r="L549" s="3">
        <v>9.328555555555555</v>
      </c>
      <c r="M549" s="3">
        <v>16.3</v>
      </c>
      <c r="N549" s="3">
        <v>0</v>
      </c>
      <c r="O549" s="3">
        <f>SUM(Table2[[#This Row],[Qualified Social Work Staff Hours]:[Other Social Work Staff Hours]])/Table2[[#This Row],[MDS Census]]</f>
        <v>0.17931793179317931</v>
      </c>
      <c r="P549" s="3">
        <v>5.333333333333333</v>
      </c>
      <c r="Q549" s="3">
        <v>44.569444444444443</v>
      </c>
      <c r="R549" s="3">
        <f>SUM(Table2[[#This Row],[Qualified Activities Professional Hours]:[Other Activities Professional Hours]])/Table2[[#This Row],[MDS Census]]</f>
        <v>0.54898545410096566</v>
      </c>
      <c r="S549" s="3">
        <v>5.9441111111111091</v>
      </c>
      <c r="T549" s="3">
        <v>9.4791111111111128</v>
      </c>
      <c r="U549" s="3">
        <v>0</v>
      </c>
      <c r="V549" s="3">
        <f>SUM(Table2[[#This Row],[Occupational Therapist Hours]:[OT Aide Hours]])/Table2[[#This Row],[MDS Census]]</f>
        <v>0.16967241168561298</v>
      </c>
      <c r="W549" s="3">
        <v>7.8801111111111091</v>
      </c>
      <c r="X549" s="3">
        <v>10.395111111111108</v>
      </c>
      <c r="Y549" s="3">
        <v>0</v>
      </c>
      <c r="Z549" s="3">
        <f>SUM(Table2[[#This Row],[Physical Therapist (PT) Hours]:[PT Aide Hours]])/Table2[[#This Row],[MDS Census]]</f>
        <v>0.20104754919936432</v>
      </c>
      <c r="AA549" s="3">
        <v>0.26666666666666666</v>
      </c>
      <c r="AB549" s="3">
        <v>0</v>
      </c>
      <c r="AC549" s="3">
        <v>0</v>
      </c>
      <c r="AD549" s="3">
        <v>15.127777777777778</v>
      </c>
      <c r="AE549" s="3">
        <v>0</v>
      </c>
      <c r="AF549" s="3">
        <v>0</v>
      </c>
      <c r="AG549" s="3">
        <v>0</v>
      </c>
      <c r="AH549" s="1" t="s">
        <v>547</v>
      </c>
      <c r="AI549" s="17">
        <v>3</v>
      </c>
      <c r="AJ549" s="1"/>
    </row>
    <row r="550" spans="1:36" x14ac:dyDescent="0.2">
      <c r="A550" s="1" t="s">
        <v>681</v>
      </c>
      <c r="B550" s="1" t="s">
        <v>1234</v>
      </c>
      <c r="C550" s="1" t="s">
        <v>1665</v>
      </c>
      <c r="D550" s="1" t="s">
        <v>1697</v>
      </c>
      <c r="E550" s="3">
        <v>96.588888888888889</v>
      </c>
      <c r="F550" s="3">
        <v>5.2444444444444445</v>
      </c>
      <c r="G550" s="3">
        <v>0.21666666666666667</v>
      </c>
      <c r="H550" s="3">
        <v>0.34444444444444444</v>
      </c>
      <c r="I550" s="3">
        <v>2.6444444444444444</v>
      </c>
      <c r="J550" s="3">
        <v>0</v>
      </c>
      <c r="K550" s="3">
        <v>2.6666666666666665</v>
      </c>
      <c r="L550" s="3">
        <v>5.6166666666666663</v>
      </c>
      <c r="M550" s="3">
        <v>5.1222222222222218</v>
      </c>
      <c r="N550" s="3">
        <v>0</v>
      </c>
      <c r="O550" s="3">
        <f>SUM(Table2[[#This Row],[Qualified Social Work Staff Hours]:[Other Social Work Staff Hours]])/Table2[[#This Row],[MDS Census]]</f>
        <v>5.3031174508225004E-2</v>
      </c>
      <c r="P550" s="3">
        <v>5.5111111111111111</v>
      </c>
      <c r="Q550" s="3">
        <v>9.5388888888888896</v>
      </c>
      <c r="R550" s="3">
        <f>SUM(Table2[[#This Row],[Qualified Activities Professional Hours]:[Other Activities Professional Hours]])/Table2[[#This Row],[MDS Census]]</f>
        <v>0.15581502358219257</v>
      </c>
      <c r="S550" s="3">
        <v>11.980555555555556</v>
      </c>
      <c r="T550" s="3">
        <v>5.0111111111111111</v>
      </c>
      <c r="U550" s="3">
        <v>0</v>
      </c>
      <c r="V550" s="3">
        <f>SUM(Table2[[#This Row],[Occupational Therapist Hours]:[OT Aide Hours]])/Table2[[#This Row],[MDS Census]]</f>
        <v>0.1759174048084666</v>
      </c>
      <c r="W550" s="3">
        <v>5.5888888888888886</v>
      </c>
      <c r="X550" s="3">
        <v>5.5777777777777775</v>
      </c>
      <c r="Y550" s="3">
        <v>0</v>
      </c>
      <c r="Z550" s="3">
        <f>SUM(Table2[[#This Row],[Physical Therapist (PT) Hours]:[PT Aide Hours]])/Table2[[#This Row],[MDS Census]]</f>
        <v>0.11561026112964454</v>
      </c>
      <c r="AA550" s="3">
        <v>0</v>
      </c>
      <c r="AB550" s="3">
        <v>0</v>
      </c>
      <c r="AC550" s="3">
        <v>0</v>
      </c>
      <c r="AD550" s="3">
        <v>0</v>
      </c>
      <c r="AE550" s="3">
        <v>0</v>
      </c>
      <c r="AF550" s="3">
        <v>0</v>
      </c>
      <c r="AG550" s="3">
        <v>0</v>
      </c>
      <c r="AH550" s="1" t="s">
        <v>548</v>
      </c>
      <c r="AI550" s="17">
        <v>3</v>
      </c>
      <c r="AJ550" s="1"/>
    </row>
    <row r="551" spans="1:36" x14ac:dyDescent="0.2">
      <c r="A551" s="1" t="s">
        <v>681</v>
      </c>
      <c r="B551" s="1" t="s">
        <v>1235</v>
      </c>
      <c r="C551" s="1" t="s">
        <v>1394</v>
      </c>
      <c r="D551" s="1" t="s">
        <v>1698</v>
      </c>
      <c r="E551" s="3">
        <v>50.211111111111109</v>
      </c>
      <c r="F551" s="3">
        <v>4.7333333333333334</v>
      </c>
      <c r="G551" s="3">
        <v>0.18333333333333332</v>
      </c>
      <c r="H551" s="3">
        <v>0.31388888888888888</v>
      </c>
      <c r="I551" s="3">
        <v>0</v>
      </c>
      <c r="J551" s="3">
        <v>0</v>
      </c>
      <c r="K551" s="3">
        <v>0</v>
      </c>
      <c r="L551" s="3">
        <v>5.51</v>
      </c>
      <c r="M551" s="3">
        <v>5.1333333333333337</v>
      </c>
      <c r="N551" s="3">
        <v>0</v>
      </c>
      <c r="O551" s="3">
        <f>SUM(Table2[[#This Row],[Qualified Social Work Staff Hours]:[Other Social Work Staff Hours]])/Table2[[#This Row],[MDS Census]]</f>
        <v>0.10223500774507636</v>
      </c>
      <c r="P551" s="3">
        <v>4.4249999999999998</v>
      </c>
      <c r="Q551" s="3">
        <v>4.3527777777777779</v>
      </c>
      <c r="R551" s="3">
        <f>SUM(Table2[[#This Row],[Qualified Activities Professional Hours]:[Other Activities Professional Hours]])/Table2[[#This Row],[MDS Census]]</f>
        <v>0.17481743748616954</v>
      </c>
      <c r="S551" s="3">
        <v>5.6361111111111111</v>
      </c>
      <c r="T551" s="3">
        <v>11.161444444444445</v>
      </c>
      <c r="U551" s="3">
        <v>0</v>
      </c>
      <c r="V551" s="3">
        <f>SUM(Table2[[#This Row],[Occupational Therapist Hours]:[OT Aide Hours]])/Table2[[#This Row],[MDS Census]]</f>
        <v>0.33453861473777385</v>
      </c>
      <c r="W551" s="3">
        <v>2.8194444444444446</v>
      </c>
      <c r="X551" s="3">
        <v>9.8824444444444453</v>
      </c>
      <c r="Y551" s="3">
        <v>0</v>
      </c>
      <c r="Z551" s="3">
        <f>SUM(Table2[[#This Row],[Physical Therapist (PT) Hours]:[PT Aide Hours]])/Table2[[#This Row],[MDS Census]]</f>
        <v>0.2529696835583094</v>
      </c>
      <c r="AA551" s="3">
        <v>0</v>
      </c>
      <c r="AB551" s="3">
        <v>0</v>
      </c>
      <c r="AC551" s="3">
        <v>0</v>
      </c>
      <c r="AD551" s="3">
        <v>0</v>
      </c>
      <c r="AE551" s="3">
        <v>0</v>
      </c>
      <c r="AF551" s="3">
        <v>0</v>
      </c>
      <c r="AG551" s="3">
        <v>0</v>
      </c>
      <c r="AH551" s="1" t="s">
        <v>549</v>
      </c>
      <c r="AI551" s="17">
        <v>3</v>
      </c>
      <c r="AJ551" s="1"/>
    </row>
    <row r="552" spans="1:36" x14ac:dyDescent="0.2">
      <c r="A552" s="1" t="s">
        <v>681</v>
      </c>
      <c r="B552" s="1" t="s">
        <v>1236</v>
      </c>
      <c r="C552" s="1" t="s">
        <v>1365</v>
      </c>
      <c r="D552" s="1" t="s">
        <v>1711</v>
      </c>
      <c r="E552" s="3">
        <v>58.455555555555556</v>
      </c>
      <c r="F552" s="3">
        <v>5.6888888888888891</v>
      </c>
      <c r="G552" s="3">
        <v>0</v>
      </c>
      <c r="H552" s="3">
        <v>0</v>
      </c>
      <c r="I552" s="3">
        <v>0</v>
      </c>
      <c r="J552" s="3">
        <v>0</v>
      </c>
      <c r="K552" s="3">
        <v>0</v>
      </c>
      <c r="L552" s="3">
        <v>0</v>
      </c>
      <c r="M552" s="3">
        <v>5.8366666666666651</v>
      </c>
      <c r="N552" s="3">
        <v>0</v>
      </c>
      <c r="O552" s="3">
        <f>SUM(Table2[[#This Row],[Qualified Social Work Staff Hours]:[Other Social Work Staff Hours]])/Table2[[#This Row],[MDS Census]]</f>
        <v>9.9847937654438293E-2</v>
      </c>
      <c r="P552" s="3">
        <v>0</v>
      </c>
      <c r="Q552" s="3">
        <v>11.815555555555559</v>
      </c>
      <c r="R552" s="3">
        <f>SUM(Table2[[#This Row],[Qualified Activities Professional Hours]:[Other Activities Professional Hours]])/Table2[[#This Row],[MDS Census]]</f>
        <v>0.20212887283786357</v>
      </c>
      <c r="S552" s="3">
        <v>4.3722222222222218</v>
      </c>
      <c r="T552" s="3">
        <v>4.4122222222222227</v>
      </c>
      <c r="U552" s="3">
        <v>0</v>
      </c>
      <c r="V552" s="3">
        <f>SUM(Table2[[#This Row],[Occupational Therapist Hours]:[OT Aide Hours]])/Table2[[#This Row],[MDS Census]]</f>
        <v>0.15027561300133055</v>
      </c>
      <c r="W552" s="3">
        <v>5.3744444444444452</v>
      </c>
      <c r="X552" s="3">
        <v>9.6833333333333353</v>
      </c>
      <c r="Y552" s="3">
        <v>0</v>
      </c>
      <c r="Z552" s="3">
        <f>SUM(Table2[[#This Row],[Physical Therapist (PT) Hours]:[PT Aide Hours]])/Table2[[#This Row],[MDS Census]]</f>
        <v>0.25759361338148645</v>
      </c>
      <c r="AA552" s="3">
        <v>0</v>
      </c>
      <c r="AB552" s="3">
        <v>0</v>
      </c>
      <c r="AC552" s="3">
        <v>0</v>
      </c>
      <c r="AD552" s="3">
        <v>0</v>
      </c>
      <c r="AE552" s="3">
        <v>0</v>
      </c>
      <c r="AF552" s="3">
        <v>0</v>
      </c>
      <c r="AG552" s="3">
        <v>0</v>
      </c>
      <c r="AH552" s="1" t="s">
        <v>550</v>
      </c>
      <c r="AI552" s="17">
        <v>3</v>
      </c>
      <c r="AJ552" s="1"/>
    </row>
    <row r="553" spans="1:36" x14ac:dyDescent="0.2">
      <c r="A553" s="1" t="s">
        <v>681</v>
      </c>
      <c r="B553" s="1" t="s">
        <v>1237</v>
      </c>
      <c r="C553" s="1" t="s">
        <v>1527</v>
      </c>
      <c r="D553" s="1" t="s">
        <v>1721</v>
      </c>
      <c r="E553" s="3">
        <v>28.455555555555556</v>
      </c>
      <c r="F553" s="3">
        <v>4.4444444444444446</v>
      </c>
      <c r="G553" s="3">
        <v>0.15999999999999998</v>
      </c>
      <c r="H553" s="3">
        <v>0.2243333333333333</v>
      </c>
      <c r="I553" s="3">
        <v>2.0111111111111111</v>
      </c>
      <c r="J553" s="3">
        <v>0</v>
      </c>
      <c r="K553" s="3">
        <v>0</v>
      </c>
      <c r="L553" s="3">
        <v>5.5011111111111104</v>
      </c>
      <c r="M553" s="3">
        <v>5.6</v>
      </c>
      <c r="N553" s="3">
        <v>0</v>
      </c>
      <c r="O553" s="3">
        <f>SUM(Table2[[#This Row],[Qualified Social Work Staff Hours]:[Other Social Work Staff Hours]])/Table2[[#This Row],[MDS Census]]</f>
        <v>0.19679812573213587</v>
      </c>
      <c r="P553" s="3">
        <v>0</v>
      </c>
      <c r="Q553" s="3">
        <v>0</v>
      </c>
      <c r="R553" s="3">
        <f>SUM(Table2[[#This Row],[Qualified Activities Professional Hours]:[Other Activities Professional Hours]])/Table2[[#This Row],[MDS Census]]</f>
        <v>0</v>
      </c>
      <c r="S553" s="3">
        <v>5.4049999999999994</v>
      </c>
      <c r="T553" s="3">
        <v>3.2068888888888885</v>
      </c>
      <c r="U553" s="3">
        <v>0</v>
      </c>
      <c r="V553" s="3">
        <f>SUM(Table2[[#This Row],[Occupational Therapist Hours]:[OT Aide Hours]])/Table2[[#This Row],[MDS Census]]</f>
        <v>0.30264349863334633</v>
      </c>
      <c r="W553" s="3">
        <v>5.1869999999999994</v>
      </c>
      <c r="X553" s="3">
        <v>8.525222222222224</v>
      </c>
      <c r="Y553" s="3">
        <v>0</v>
      </c>
      <c r="Z553" s="3">
        <f>SUM(Table2[[#This Row],[Physical Therapist (PT) Hours]:[PT Aide Hours]])/Table2[[#This Row],[MDS Census]]</f>
        <v>0.48188207731354943</v>
      </c>
      <c r="AA553" s="3">
        <v>0</v>
      </c>
      <c r="AB553" s="3">
        <v>0</v>
      </c>
      <c r="AC553" s="3">
        <v>0</v>
      </c>
      <c r="AD553" s="3">
        <v>0</v>
      </c>
      <c r="AE553" s="3">
        <v>0</v>
      </c>
      <c r="AF553" s="3">
        <v>0</v>
      </c>
      <c r="AG553" s="3">
        <v>0</v>
      </c>
      <c r="AH553" s="1" t="s">
        <v>551</v>
      </c>
      <c r="AI553" s="17">
        <v>3</v>
      </c>
      <c r="AJ553" s="1"/>
    </row>
    <row r="554" spans="1:36" x14ac:dyDescent="0.2">
      <c r="A554" s="1" t="s">
        <v>681</v>
      </c>
      <c r="B554" s="1" t="s">
        <v>1238</v>
      </c>
      <c r="C554" s="1" t="s">
        <v>1532</v>
      </c>
      <c r="D554" s="1" t="s">
        <v>1688</v>
      </c>
      <c r="E554" s="3">
        <v>117.02222222222223</v>
      </c>
      <c r="F554" s="3">
        <v>5.1555555555555559</v>
      </c>
      <c r="G554" s="3">
        <v>0.51911111111111052</v>
      </c>
      <c r="H554" s="3">
        <v>0.54677777777777792</v>
      </c>
      <c r="I554" s="3">
        <v>5.4749999999999996</v>
      </c>
      <c r="J554" s="3">
        <v>0</v>
      </c>
      <c r="K554" s="3">
        <v>3.911111111111111</v>
      </c>
      <c r="L554" s="3">
        <v>4.2574444444444461</v>
      </c>
      <c r="M554" s="3">
        <v>11.099666666666666</v>
      </c>
      <c r="N554" s="3">
        <v>0</v>
      </c>
      <c r="O554" s="3">
        <f>SUM(Table2[[#This Row],[Qualified Social Work Staff Hours]:[Other Social Work Staff Hours]])/Table2[[#This Row],[MDS Census]]</f>
        <v>9.4850930497531322E-2</v>
      </c>
      <c r="P554" s="3">
        <v>0</v>
      </c>
      <c r="Q554" s="3">
        <v>16.240333333333329</v>
      </c>
      <c r="R554" s="3">
        <f>SUM(Table2[[#This Row],[Qualified Activities Professional Hours]:[Other Activities Professional Hours]])/Table2[[#This Row],[MDS Census]]</f>
        <v>0.13877990884922137</v>
      </c>
      <c r="S554" s="3">
        <v>4.8094444444444457</v>
      </c>
      <c r="T554" s="3">
        <v>10.185444444444443</v>
      </c>
      <c r="U554" s="3">
        <v>0</v>
      </c>
      <c r="V554" s="3">
        <f>SUM(Table2[[#This Row],[Occupational Therapist Hours]:[OT Aide Hours]])/Table2[[#This Row],[MDS Census]]</f>
        <v>0.12813710596278008</v>
      </c>
      <c r="W554" s="3">
        <v>5.3050000000000015</v>
      </c>
      <c r="X554" s="3">
        <v>10.653888888888888</v>
      </c>
      <c r="Y554" s="3">
        <v>0</v>
      </c>
      <c r="Z554" s="3">
        <f>SUM(Table2[[#This Row],[Physical Therapist (PT) Hours]:[PT Aide Hours]])/Table2[[#This Row],[MDS Census]]</f>
        <v>0.13637485757690848</v>
      </c>
      <c r="AA554" s="3">
        <v>0</v>
      </c>
      <c r="AB554" s="3">
        <v>5.7046666666666672</v>
      </c>
      <c r="AC554" s="3">
        <v>0</v>
      </c>
      <c r="AD554" s="3">
        <v>0</v>
      </c>
      <c r="AE554" s="3">
        <v>0</v>
      </c>
      <c r="AF554" s="3">
        <v>0</v>
      </c>
      <c r="AG554" s="3">
        <v>0</v>
      </c>
      <c r="AH554" s="1" t="s">
        <v>552</v>
      </c>
      <c r="AI554" s="17">
        <v>3</v>
      </c>
      <c r="AJ554" s="1"/>
    </row>
    <row r="555" spans="1:36" x14ac:dyDescent="0.2">
      <c r="A555" s="1" t="s">
        <v>681</v>
      </c>
      <c r="B555" s="1" t="s">
        <v>1239</v>
      </c>
      <c r="C555" s="1" t="s">
        <v>1431</v>
      </c>
      <c r="D555" s="1" t="s">
        <v>1730</v>
      </c>
      <c r="E555" s="3">
        <v>50.577777777777776</v>
      </c>
      <c r="F555" s="3">
        <v>5.6</v>
      </c>
      <c r="G555" s="3">
        <v>3.3333333333333333E-2</v>
      </c>
      <c r="H555" s="3">
        <v>0.24666666666666665</v>
      </c>
      <c r="I555" s="3">
        <v>1.0972222222222223</v>
      </c>
      <c r="J555" s="3">
        <v>0</v>
      </c>
      <c r="K555" s="3">
        <v>0</v>
      </c>
      <c r="L555" s="3">
        <v>5.1222222222222218</v>
      </c>
      <c r="M555" s="3">
        <v>0</v>
      </c>
      <c r="N555" s="3">
        <v>5.6944444444444446</v>
      </c>
      <c r="O555" s="3">
        <f>SUM(Table2[[#This Row],[Qualified Social Work Staff Hours]:[Other Social Work Staff Hours]])/Table2[[#This Row],[MDS Census]]</f>
        <v>0.11258787346221442</v>
      </c>
      <c r="P555" s="3">
        <v>0</v>
      </c>
      <c r="Q555" s="3">
        <v>6.9833333333333334</v>
      </c>
      <c r="R555" s="3">
        <f>SUM(Table2[[#This Row],[Qualified Activities Professional Hours]:[Other Activities Professional Hours]])/Table2[[#This Row],[MDS Census]]</f>
        <v>0.13807117750439368</v>
      </c>
      <c r="S555" s="3">
        <v>3.5388888888888888</v>
      </c>
      <c r="T555" s="3">
        <v>0</v>
      </c>
      <c r="U555" s="3">
        <v>0</v>
      </c>
      <c r="V555" s="3">
        <f>SUM(Table2[[#This Row],[Occupational Therapist Hours]:[OT Aide Hours]])/Table2[[#This Row],[MDS Census]]</f>
        <v>6.9969244288224958E-2</v>
      </c>
      <c r="W555" s="3">
        <v>0</v>
      </c>
      <c r="X555" s="3">
        <v>2.0666666666666669</v>
      </c>
      <c r="Y555" s="3">
        <v>0</v>
      </c>
      <c r="Z555" s="3">
        <f>SUM(Table2[[#This Row],[Physical Therapist (PT) Hours]:[PT Aide Hours]])/Table2[[#This Row],[MDS Census]]</f>
        <v>4.0861159929701234E-2</v>
      </c>
      <c r="AA555" s="3">
        <v>0</v>
      </c>
      <c r="AB555" s="3">
        <v>0</v>
      </c>
      <c r="AC555" s="3">
        <v>0</v>
      </c>
      <c r="AD555" s="3">
        <v>0</v>
      </c>
      <c r="AE555" s="3">
        <v>0</v>
      </c>
      <c r="AF555" s="3">
        <v>0</v>
      </c>
      <c r="AG555" s="3">
        <v>0</v>
      </c>
      <c r="AH555" s="1" t="s">
        <v>553</v>
      </c>
      <c r="AI555" s="17">
        <v>3</v>
      </c>
      <c r="AJ555" s="1"/>
    </row>
    <row r="556" spans="1:36" x14ac:dyDescent="0.2">
      <c r="A556" s="1" t="s">
        <v>681</v>
      </c>
      <c r="B556" s="1" t="s">
        <v>1240</v>
      </c>
      <c r="C556" s="1" t="s">
        <v>1657</v>
      </c>
      <c r="D556" s="1" t="s">
        <v>1693</v>
      </c>
      <c r="E556" s="3">
        <v>66.099999999999994</v>
      </c>
      <c r="F556" s="3">
        <v>5.4694444444444441</v>
      </c>
      <c r="G556" s="3">
        <v>0.7055555555555556</v>
      </c>
      <c r="H556" s="3">
        <v>0.5</v>
      </c>
      <c r="I556" s="3">
        <v>1.4222222222222223</v>
      </c>
      <c r="J556" s="3">
        <v>0</v>
      </c>
      <c r="K556" s="3">
        <v>3.4666666666666668</v>
      </c>
      <c r="L556" s="3">
        <v>3.8117777777777779</v>
      </c>
      <c r="M556" s="3">
        <v>3.9777777777777779</v>
      </c>
      <c r="N556" s="3">
        <v>1.3305555555555555</v>
      </c>
      <c r="O556" s="3">
        <f>SUM(Table2[[#This Row],[Qualified Social Work Staff Hours]:[Other Social Work Staff Hours]])/Table2[[#This Row],[MDS Census]]</f>
        <v>8.0307614725163901E-2</v>
      </c>
      <c r="P556" s="3">
        <v>0</v>
      </c>
      <c r="Q556" s="3">
        <v>16.202777777777779</v>
      </c>
      <c r="R556" s="3">
        <f>SUM(Table2[[#This Row],[Qualified Activities Professional Hours]:[Other Activities Professional Hours]])/Table2[[#This Row],[MDS Census]]</f>
        <v>0.24512523113128262</v>
      </c>
      <c r="S556" s="3">
        <v>4.6378888888888881</v>
      </c>
      <c r="T556" s="3">
        <v>0.25044444444444441</v>
      </c>
      <c r="U556" s="3">
        <v>0</v>
      </c>
      <c r="V556" s="3">
        <f>SUM(Table2[[#This Row],[Occupational Therapist Hours]:[OT Aide Hours]])/Table2[[#This Row],[MDS Census]]</f>
        <v>7.3953605648008069E-2</v>
      </c>
      <c r="W556" s="3">
        <v>5.4921111111111101</v>
      </c>
      <c r="X556" s="3">
        <v>4.7538888888888895</v>
      </c>
      <c r="Y556" s="3">
        <v>0</v>
      </c>
      <c r="Z556" s="3">
        <f>SUM(Table2[[#This Row],[Physical Therapist (PT) Hours]:[PT Aide Hours]])/Table2[[#This Row],[MDS Census]]</f>
        <v>0.15500756429652041</v>
      </c>
      <c r="AA556" s="3">
        <v>0</v>
      </c>
      <c r="AB556" s="3">
        <v>0</v>
      </c>
      <c r="AC556" s="3">
        <v>0</v>
      </c>
      <c r="AD556" s="3">
        <v>0</v>
      </c>
      <c r="AE556" s="3">
        <v>0</v>
      </c>
      <c r="AF556" s="3">
        <v>0</v>
      </c>
      <c r="AG556" s="3">
        <v>0</v>
      </c>
      <c r="AH556" s="1" t="s">
        <v>554</v>
      </c>
      <c r="AI556" s="17">
        <v>3</v>
      </c>
      <c r="AJ556" s="1"/>
    </row>
    <row r="557" spans="1:36" x14ac:dyDescent="0.2">
      <c r="A557" s="1" t="s">
        <v>681</v>
      </c>
      <c r="B557" s="1" t="s">
        <v>1241</v>
      </c>
      <c r="C557" s="1" t="s">
        <v>1471</v>
      </c>
      <c r="D557" s="1" t="s">
        <v>1716</v>
      </c>
      <c r="E557" s="3">
        <v>66.188888888888883</v>
      </c>
      <c r="F557" s="3">
        <v>4.8888888888888893</v>
      </c>
      <c r="G557" s="3">
        <v>6.6666666666666666E-2</v>
      </c>
      <c r="H557" s="3">
        <v>0.26855555555555555</v>
      </c>
      <c r="I557" s="3">
        <v>4.2777777777777777</v>
      </c>
      <c r="J557" s="3">
        <v>0</v>
      </c>
      <c r="K557" s="3">
        <v>0</v>
      </c>
      <c r="L557" s="3">
        <v>3.5805555555555557</v>
      </c>
      <c r="M557" s="3">
        <v>5.2444444444444445</v>
      </c>
      <c r="N557" s="3">
        <v>0</v>
      </c>
      <c r="O557" s="3">
        <f>SUM(Table2[[#This Row],[Qualified Social Work Staff Hours]:[Other Social Work Staff Hours]])/Table2[[#This Row],[MDS Census]]</f>
        <v>7.9234514017122726E-2</v>
      </c>
      <c r="P557" s="3">
        <v>4.9222222222222225</v>
      </c>
      <c r="Q557" s="3">
        <v>10.53888888888889</v>
      </c>
      <c r="R557" s="3">
        <f>SUM(Table2[[#This Row],[Qualified Activities Professional Hours]:[Other Activities Professional Hours]])/Table2[[#This Row],[MDS Census]]</f>
        <v>0.23359073359073362</v>
      </c>
      <c r="S557" s="3">
        <v>3.8555555555555556</v>
      </c>
      <c r="T557" s="3">
        <v>3.4694444444444446</v>
      </c>
      <c r="U557" s="3">
        <v>0</v>
      </c>
      <c r="V557" s="3">
        <f>SUM(Table2[[#This Row],[Occupational Therapist Hours]:[OT Aide Hours]])/Table2[[#This Row],[MDS Census]]</f>
        <v>0.11066812153768676</v>
      </c>
      <c r="W557" s="3">
        <v>0</v>
      </c>
      <c r="X557" s="3">
        <v>3.8111111111111109</v>
      </c>
      <c r="Y557" s="3">
        <v>0</v>
      </c>
      <c r="Z557" s="3">
        <f>SUM(Table2[[#This Row],[Physical Therapist (PT) Hours]:[PT Aide Hours]])/Table2[[#This Row],[MDS Census]]</f>
        <v>5.7579318448883671E-2</v>
      </c>
      <c r="AA557" s="3">
        <v>0</v>
      </c>
      <c r="AB557" s="3">
        <v>0</v>
      </c>
      <c r="AC557" s="3">
        <v>0</v>
      </c>
      <c r="AD557" s="3">
        <v>0</v>
      </c>
      <c r="AE557" s="3">
        <v>0</v>
      </c>
      <c r="AF557" s="3">
        <v>0</v>
      </c>
      <c r="AG557" s="3">
        <v>0</v>
      </c>
      <c r="AH557" s="1" t="s">
        <v>555</v>
      </c>
      <c r="AI557" s="17">
        <v>3</v>
      </c>
      <c r="AJ557" s="1"/>
    </row>
    <row r="558" spans="1:36" x14ac:dyDescent="0.2">
      <c r="A558" s="1" t="s">
        <v>681</v>
      </c>
      <c r="B558" s="1" t="s">
        <v>1242</v>
      </c>
      <c r="C558" s="1" t="s">
        <v>1432</v>
      </c>
      <c r="D558" s="1" t="s">
        <v>1744</v>
      </c>
      <c r="E558" s="3">
        <v>91.722222222222229</v>
      </c>
      <c r="F558" s="3">
        <v>4.8499999999999996</v>
      </c>
      <c r="G558" s="3">
        <v>0.05</v>
      </c>
      <c r="H558" s="3">
        <v>0.60833333333333328</v>
      </c>
      <c r="I558" s="3">
        <v>1.2972222222222223</v>
      </c>
      <c r="J558" s="3">
        <v>0</v>
      </c>
      <c r="K558" s="3">
        <v>0</v>
      </c>
      <c r="L558" s="3">
        <v>9.5392222222222234</v>
      </c>
      <c r="M558" s="3">
        <v>5.05</v>
      </c>
      <c r="N558" s="3">
        <v>5.083333333333333</v>
      </c>
      <c r="O558" s="3">
        <f>SUM(Table2[[#This Row],[Qualified Social Work Staff Hours]:[Other Social Work Staff Hours]])/Table2[[#This Row],[MDS Census]]</f>
        <v>0.11047849788007268</v>
      </c>
      <c r="P558" s="3">
        <v>0</v>
      </c>
      <c r="Q558" s="3">
        <v>39.1</v>
      </c>
      <c r="R558" s="3">
        <f>SUM(Table2[[#This Row],[Qualified Activities Professional Hours]:[Other Activities Professional Hours]])/Table2[[#This Row],[MDS Census]]</f>
        <v>0.4262870987280436</v>
      </c>
      <c r="S558" s="3">
        <v>4.8037777777777775</v>
      </c>
      <c r="T558" s="3">
        <v>10.227444444444446</v>
      </c>
      <c r="U558" s="3">
        <v>0</v>
      </c>
      <c r="V558" s="3">
        <f>SUM(Table2[[#This Row],[Occupational Therapist Hours]:[OT Aide Hours]])/Table2[[#This Row],[MDS Census]]</f>
        <v>0.16387764990914597</v>
      </c>
      <c r="W558" s="3">
        <v>5.1524444444444448</v>
      </c>
      <c r="X558" s="3">
        <v>8.1386666666666674</v>
      </c>
      <c r="Y558" s="3">
        <v>0</v>
      </c>
      <c r="Z558" s="3">
        <f>SUM(Table2[[#This Row],[Physical Therapist (PT) Hours]:[PT Aide Hours]])/Table2[[#This Row],[MDS Census]]</f>
        <v>0.14490611750454271</v>
      </c>
      <c r="AA558" s="3">
        <v>0.41944444444444445</v>
      </c>
      <c r="AB558" s="3">
        <v>0</v>
      </c>
      <c r="AC558" s="3">
        <v>0</v>
      </c>
      <c r="AD558" s="3">
        <v>0</v>
      </c>
      <c r="AE558" s="3">
        <v>0</v>
      </c>
      <c r="AF558" s="3">
        <v>0</v>
      </c>
      <c r="AG558" s="3">
        <v>0</v>
      </c>
      <c r="AH558" s="1" t="s">
        <v>556</v>
      </c>
      <c r="AI558" s="17">
        <v>3</v>
      </c>
      <c r="AJ558" s="1"/>
    </row>
    <row r="559" spans="1:36" x14ac:dyDescent="0.2">
      <c r="A559" s="1" t="s">
        <v>681</v>
      </c>
      <c r="B559" s="1" t="s">
        <v>1243</v>
      </c>
      <c r="C559" s="1" t="s">
        <v>1666</v>
      </c>
      <c r="D559" s="1" t="s">
        <v>1710</v>
      </c>
      <c r="E559" s="3">
        <v>38.955555555555556</v>
      </c>
      <c r="F559" s="3">
        <v>4.1444444444444448</v>
      </c>
      <c r="G559" s="3">
        <v>0.10555555555555556</v>
      </c>
      <c r="H559" s="3">
        <v>0.25555555555555554</v>
      </c>
      <c r="I559" s="3">
        <v>1.1888888888888889</v>
      </c>
      <c r="J559" s="3">
        <v>0</v>
      </c>
      <c r="K559" s="3">
        <v>0</v>
      </c>
      <c r="L559" s="3">
        <v>5.3058888888888891</v>
      </c>
      <c r="M559" s="3">
        <v>5.4722222222222223</v>
      </c>
      <c r="N559" s="3">
        <v>0</v>
      </c>
      <c r="O559" s="3">
        <f>SUM(Table2[[#This Row],[Qualified Social Work Staff Hours]:[Other Social Work Staff Hours]])/Table2[[#This Row],[MDS Census]]</f>
        <v>0.14047347404449514</v>
      </c>
      <c r="P559" s="3">
        <v>5.0222222222222221</v>
      </c>
      <c r="Q559" s="3">
        <v>4.1888888888888891</v>
      </c>
      <c r="R559" s="3">
        <f>SUM(Table2[[#This Row],[Qualified Activities Professional Hours]:[Other Activities Professional Hours]])/Table2[[#This Row],[MDS Census]]</f>
        <v>0.23645179691956647</v>
      </c>
      <c r="S559" s="3">
        <v>1.8374444444444442</v>
      </c>
      <c r="T559" s="3">
        <v>8.4461111111111098</v>
      </c>
      <c r="U559" s="3">
        <v>0</v>
      </c>
      <c r="V559" s="3">
        <f>SUM(Table2[[#This Row],[Occupational Therapist Hours]:[OT Aide Hours]])/Table2[[#This Row],[MDS Census]]</f>
        <v>0.26398174557900733</v>
      </c>
      <c r="W559" s="3">
        <v>4.512666666666667</v>
      </c>
      <c r="X559" s="3">
        <v>3.4312222222222228</v>
      </c>
      <c r="Y559" s="3">
        <v>0</v>
      </c>
      <c r="Z559" s="3">
        <f>SUM(Table2[[#This Row],[Physical Therapist (PT) Hours]:[PT Aide Hours]])/Table2[[#This Row],[MDS Census]]</f>
        <v>0.20392184826012552</v>
      </c>
      <c r="AA559" s="3">
        <v>0</v>
      </c>
      <c r="AB559" s="3">
        <v>0</v>
      </c>
      <c r="AC559" s="3">
        <v>0</v>
      </c>
      <c r="AD559" s="3">
        <v>0</v>
      </c>
      <c r="AE559" s="3">
        <v>0</v>
      </c>
      <c r="AF559" s="3">
        <v>0</v>
      </c>
      <c r="AG559" s="3">
        <v>0</v>
      </c>
      <c r="AH559" s="1" t="s">
        <v>557</v>
      </c>
      <c r="AI559" s="17">
        <v>3</v>
      </c>
      <c r="AJ559" s="1"/>
    </row>
    <row r="560" spans="1:36" x14ac:dyDescent="0.2">
      <c r="A560" s="1" t="s">
        <v>681</v>
      </c>
      <c r="B560" s="1" t="s">
        <v>1244</v>
      </c>
      <c r="C560" s="1" t="s">
        <v>1543</v>
      </c>
      <c r="D560" s="1" t="s">
        <v>1688</v>
      </c>
      <c r="E560" s="3">
        <v>90.988888888888894</v>
      </c>
      <c r="F560" s="3">
        <v>5.5111111111111111</v>
      </c>
      <c r="G560" s="3">
        <v>0.31111111111111112</v>
      </c>
      <c r="H560" s="3">
        <v>0.21388888888888888</v>
      </c>
      <c r="I560" s="3">
        <v>5.6</v>
      </c>
      <c r="J560" s="3">
        <v>0</v>
      </c>
      <c r="K560" s="3">
        <v>0</v>
      </c>
      <c r="L560" s="3">
        <v>4.6583333333333332</v>
      </c>
      <c r="M560" s="3">
        <v>0</v>
      </c>
      <c r="N560" s="3">
        <v>6.1055555555555552</v>
      </c>
      <c r="O560" s="3">
        <f>SUM(Table2[[#This Row],[Qualified Social Work Staff Hours]:[Other Social Work Staff Hours]])/Table2[[#This Row],[MDS Census]]</f>
        <v>6.7102210282085711E-2</v>
      </c>
      <c r="P560" s="3">
        <v>3</v>
      </c>
      <c r="Q560" s="3">
        <v>5.3611111111111107</v>
      </c>
      <c r="R560" s="3">
        <f>SUM(Table2[[#This Row],[Qualified Activities Professional Hours]:[Other Activities Professional Hours]])/Table2[[#This Row],[MDS Census]]</f>
        <v>9.1891561851263875E-2</v>
      </c>
      <c r="S560" s="3">
        <v>4.6888888888888891</v>
      </c>
      <c r="T560" s="3">
        <v>5.291666666666667</v>
      </c>
      <c r="U560" s="3">
        <v>0</v>
      </c>
      <c r="V560" s="3">
        <f>SUM(Table2[[#This Row],[Occupational Therapist Hours]:[OT Aide Hours]])/Table2[[#This Row],[MDS Census]]</f>
        <v>0.10968982781780437</v>
      </c>
      <c r="W560" s="3">
        <v>5.2722222222222221</v>
      </c>
      <c r="X560" s="3">
        <v>5.197222222222222</v>
      </c>
      <c r="Y560" s="3">
        <v>0</v>
      </c>
      <c r="Z560" s="3">
        <f>SUM(Table2[[#This Row],[Physical Therapist (PT) Hours]:[PT Aide Hours]])/Table2[[#This Row],[MDS Census]]</f>
        <v>0.11506288924166565</v>
      </c>
      <c r="AA560" s="3">
        <v>0</v>
      </c>
      <c r="AB560" s="3">
        <v>0</v>
      </c>
      <c r="AC560" s="3">
        <v>0</v>
      </c>
      <c r="AD560" s="3">
        <v>0</v>
      </c>
      <c r="AE560" s="3">
        <v>0</v>
      </c>
      <c r="AF560" s="3">
        <v>0</v>
      </c>
      <c r="AG560" s="3">
        <v>0</v>
      </c>
      <c r="AH560" s="1" t="s">
        <v>558</v>
      </c>
      <c r="AI560" s="17">
        <v>3</v>
      </c>
      <c r="AJ560" s="1"/>
    </row>
    <row r="561" spans="1:36" x14ac:dyDescent="0.2">
      <c r="A561" s="1" t="s">
        <v>681</v>
      </c>
      <c r="B561" s="1" t="s">
        <v>1245</v>
      </c>
      <c r="C561" s="1" t="s">
        <v>1667</v>
      </c>
      <c r="D561" s="1" t="s">
        <v>1688</v>
      </c>
      <c r="E561" s="3">
        <v>94.033333333333331</v>
      </c>
      <c r="F561" s="3">
        <v>5.6</v>
      </c>
      <c r="G561" s="3">
        <v>0.15555555555555556</v>
      </c>
      <c r="H561" s="3">
        <v>4.6666666666666669E-2</v>
      </c>
      <c r="I561" s="3">
        <v>0</v>
      </c>
      <c r="J561" s="3">
        <v>0</v>
      </c>
      <c r="K561" s="3">
        <v>0</v>
      </c>
      <c r="L561" s="3">
        <v>5.2444444444444445</v>
      </c>
      <c r="M561" s="3">
        <v>4.3555555555555552</v>
      </c>
      <c r="N561" s="3">
        <v>2.6734444444444447</v>
      </c>
      <c r="O561" s="3">
        <f>SUM(Table2[[#This Row],[Qualified Social Work Staff Hours]:[Other Social Work Staff Hours]])/Table2[[#This Row],[MDS Census]]</f>
        <v>7.4750088621056365E-2</v>
      </c>
      <c r="P561" s="3">
        <v>0</v>
      </c>
      <c r="Q561" s="3">
        <v>11.984111111111115</v>
      </c>
      <c r="R561" s="3">
        <f>SUM(Table2[[#This Row],[Qualified Activities Professional Hours]:[Other Activities Professional Hours]])/Table2[[#This Row],[MDS Census]]</f>
        <v>0.12744535034857621</v>
      </c>
      <c r="S561" s="3">
        <v>4.1996666666666673</v>
      </c>
      <c r="T561" s="3">
        <v>3.8173333333333339</v>
      </c>
      <c r="U561" s="3">
        <v>0</v>
      </c>
      <c r="V561" s="3">
        <f>SUM(Table2[[#This Row],[Occupational Therapist Hours]:[OT Aide Hours]])/Table2[[#This Row],[MDS Census]]</f>
        <v>8.5257001063452686E-2</v>
      </c>
      <c r="W561" s="3">
        <v>4.2937777777777786</v>
      </c>
      <c r="X561" s="3">
        <v>4.7002222222222212</v>
      </c>
      <c r="Y561" s="3">
        <v>0</v>
      </c>
      <c r="Z561" s="3">
        <f>SUM(Table2[[#This Row],[Physical Therapist (PT) Hours]:[PT Aide Hours]])/Table2[[#This Row],[MDS Census]]</f>
        <v>9.5646933711449847E-2</v>
      </c>
      <c r="AA561" s="3">
        <v>0</v>
      </c>
      <c r="AB561" s="3">
        <v>0</v>
      </c>
      <c r="AC561" s="3">
        <v>0</v>
      </c>
      <c r="AD561" s="3">
        <v>0</v>
      </c>
      <c r="AE561" s="3">
        <v>0</v>
      </c>
      <c r="AF561" s="3">
        <v>0</v>
      </c>
      <c r="AG561" s="3">
        <v>0</v>
      </c>
      <c r="AH561" s="1" t="s">
        <v>559</v>
      </c>
      <c r="AI561" s="17">
        <v>3</v>
      </c>
      <c r="AJ561" s="1"/>
    </row>
    <row r="562" spans="1:36" x14ac:dyDescent="0.2">
      <c r="A562" s="1" t="s">
        <v>681</v>
      </c>
      <c r="B562" s="1" t="s">
        <v>1246</v>
      </c>
      <c r="C562" s="1" t="s">
        <v>1640</v>
      </c>
      <c r="D562" s="1" t="s">
        <v>1690</v>
      </c>
      <c r="E562" s="3">
        <v>29.677777777777777</v>
      </c>
      <c r="F562" s="3">
        <v>5.6888888888888891</v>
      </c>
      <c r="G562" s="3">
        <v>0</v>
      </c>
      <c r="H562" s="3">
        <v>0</v>
      </c>
      <c r="I562" s="3">
        <v>0.28888888888888886</v>
      </c>
      <c r="J562" s="3">
        <v>0</v>
      </c>
      <c r="K562" s="3">
        <v>0</v>
      </c>
      <c r="L562" s="3">
        <v>0</v>
      </c>
      <c r="M562" s="3">
        <v>5.1333333333333337</v>
      </c>
      <c r="N562" s="3">
        <v>0</v>
      </c>
      <c r="O562" s="3">
        <f>SUM(Table2[[#This Row],[Qualified Social Work Staff Hours]:[Other Social Work Staff Hours]])/Table2[[#This Row],[MDS Census]]</f>
        <v>0.1729689254960689</v>
      </c>
      <c r="P562" s="3">
        <v>1.4777777777777779</v>
      </c>
      <c r="Q562" s="3">
        <v>0</v>
      </c>
      <c r="R562" s="3">
        <f>SUM(Table2[[#This Row],[Qualified Activities Professional Hours]:[Other Activities Professional Hours]])/Table2[[#This Row],[MDS Census]]</f>
        <v>4.9794084612504681E-2</v>
      </c>
      <c r="S562" s="3">
        <v>0.36666666666666664</v>
      </c>
      <c r="T562" s="3">
        <v>3.1555555555555554</v>
      </c>
      <c r="U562" s="3">
        <v>0</v>
      </c>
      <c r="V562" s="3">
        <f>SUM(Table2[[#This Row],[Occupational Therapist Hours]:[OT Aide Hours]])/Table2[[#This Row],[MDS Census]]</f>
        <v>0.11868214152002995</v>
      </c>
      <c r="W562" s="3">
        <v>2.8944444444444444</v>
      </c>
      <c r="X562" s="3">
        <v>1.2305555555555556</v>
      </c>
      <c r="Y562" s="3">
        <v>0</v>
      </c>
      <c r="Z562" s="3">
        <f>SUM(Table2[[#This Row],[Physical Therapist (PT) Hours]:[PT Aide Hours]])/Table2[[#This Row],[MDS Census]]</f>
        <v>0.13899288655934108</v>
      </c>
      <c r="AA562" s="3">
        <v>0</v>
      </c>
      <c r="AB562" s="3">
        <v>0</v>
      </c>
      <c r="AC562" s="3">
        <v>0</v>
      </c>
      <c r="AD562" s="3">
        <v>0</v>
      </c>
      <c r="AE562" s="3">
        <v>0</v>
      </c>
      <c r="AF562" s="3">
        <v>0</v>
      </c>
      <c r="AG562" s="3">
        <v>0</v>
      </c>
      <c r="AH562" s="1" t="s">
        <v>560</v>
      </c>
      <c r="AI562" s="17">
        <v>3</v>
      </c>
      <c r="AJ562" s="1"/>
    </row>
    <row r="563" spans="1:36" x14ac:dyDescent="0.2">
      <c r="A563" s="1" t="s">
        <v>681</v>
      </c>
      <c r="B563" s="1" t="s">
        <v>1247</v>
      </c>
      <c r="C563" s="1" t="s">
        <v>1508</v>
      </c>
      <c r="D563" s="1" t="s">
        <v>1718</v>
      </c>
      <c r="E563" s="3">
        <v>50.888888888888886</v>
      </c>
      <c r="F563" s="3">
        <v>4.8</v>
      </c>
      <c r="G563" s="3">
        <v>0</v>
      </c>
      <c r="H563" s="3">
        <v>0</v>
      </c>
      <c r="I563" s="3">
        <v>5.7388888888888889</v>
      </c>
      <c r="J563" s="3">
        <v>0</v>
      </c>
      <c r="K563" s="3">
        <v>0</v>
      </c>
      <c r="L563" s="3">
        <v>3.7977777777777777</v>
      </c>
      <c r="M563" s="3">
        <v>5.2444444444444445</v>
      </c>
      <c r="N563" s="3">
        <v>4.8083333333333336</v>
      </c>
      <c r="O563" s="3">
        <f>SUM(Table2[[#This Row],[Qualified Social Work Staff Hours]:[Other Social Work Staff Hours]])/Table2[[#This Row],[MDS Census]]</f>
        <v>0.19754366812227075</v>
      </c>
      <c r="P563" s="3">
        <v>16.269444444444446</v>
      </c>
      <c r="Q563" s="3">
        <v>4.927777777777778</v>
      </c>
      <c r="R563" s="3">
        <f>SUM(Table2[[#This Row],[Qualified Activities Professional Hours]:[Other Activities Professional Hours]])/Table2[[#This Row],[MDS Census]]</f>
        <v>0.41653930131004369</v>
      </c>
      <c r="S563" s="3">
        <v>9.0443333333333342</v>
      </c>
      <c r="T563" s="3">
        <v>6.8331111111111111</v>
      </c>
      <c r="U563" s="3">
        <v>0</v>
      </c>
      <c r="V563" s="3">
        <f>SUM(Table2[[#This Row],[Occupational Therapist Hours]:[OT Aide Hours]])/Table2[[#This Row],[MDS Census]]</f>
        <v>0.31200218340611358</v>
      </c>
      <c r="W563" s="3">
        <v>5.1364444444444448</v>
      </c>
      <c r="X563" s="3">
        <v>9.839888888888888</v>
      </c>
      <c r="Y563" s="3">
        <v>0.72733333333333328</v>
      </c>
      <c r="Z563" s="3">
        <f>SUM(Table2[[#This Row],[Physical Therapist (PT) Hours]:[PT Aide Hours]])/Table2[[#This Row],[MDS Census]]</f>
        <v>0.30858733624454149</v>
      </c>
      <c r="AA563" s="3">
        <v>0</v>
      </c>
      <c r="AB563" s="3">
        <v>0</v>
      </c>
      <c r="AC563" s="3">
        <v>0</v>
      </c>
      <c r="AD563" s="3">
        <v>0</v>
      </c>
      <c r="AE563" s="3">
        <v>0</v>
      </c>
      <c r="AF563" s="3">
        <v>0</v>
      </c>
      <c r="AG563" s="3">
        <v>0</v>
      </c>
      <c r="AH563" s="1" t="s">
        <v>561</v>
      </c>
      <c r="AI563" s="17">
        <v>3</v>
      </c>
      <c r="AJ563" s="1"/>
    </row>
    <row r="564" spans="1:36" x14ac:dyDescent="0.2">
      <c r="A564" s="1" t="s">
        <v>681</v>
      </c>
      <c r="B564" s="1" t="s">
        <v>1248</v>
      </c>
      <c r="C564" s="1" t="s">
        <v>1668</v>
      </c>
      <c r="D564" s="1" t="s">
        <v>1709</v>
      </c>
      <c r="E564" s="3">
        <v>72.577777777777783</v>
      </c>
      <c r="F564" s="3">
        <v>5.5111111111111111</v>
      </c>
      <c r="G564" s="3">
        <v>2.1111111111111112</v>
      </c>
      <c r="H564" s="3">
        <v>0.36655555555555558</v>
      </c>
      <c r="I564" s="3">
        <v>3.3861111111111111</v>
      </c>
      <c r="J564" s="3">
        <v>0</v>
      </c>
      <c r="K564" s="3">
        <v>0.33333333333333331</v>
      </c>
      <c r="L564" s="3">
        <v>5.7881111111111121</v>
      </c>
      <c r="M564" s="3">
        <v>5.2444444444444445</v>
      </c>
      <c r="N564" s="3">
        <v>0</v>
      </c>
      <c r="O564" s="3">
        <f>SUM(Table2[[#This Row],[Qualified Social Work Staff Hours]:[Other Social Work Staff Hours]])/Table2[[#This Row],[MDS Census]]</f>
        <v>7.2259644825474575E-2</v>
      </c>
      <c r="P564" s="3">
        <v>0</v>
      </c>
      <c r="Q564" s="3">
        <v>5.666666666666667</v>
      </c>
      <c r="R564" s="3">
        <f>SUM(Table2[[#This Row],[Qualified Activities Professional Hours]:[Other Activities Professional Hours]])/Table2[[#This Row],[MDS Census]]</f>
        <v>7.8077158603796687E-2</v>
      </c>
      <c r="S564" s="3">
        <v>5.533888888888888</v>
      </c>
      <c r="T564" s="3">
        <v>3.5975555555555561</v>
      </c>
      <c r="U564" s="3">
        <v>0</v>
      </c>
      <c r="V564" s="3">
        <f>SUM(Table2[[#This Row],[Occupational Therapist Hours]:[OT Aide Hours]])/Table2[[#This Row],[MDS Census]]</f>
        <v>0.12581598285364359</v>
      </c>
      <c r="W564" s="3">
        <v>7.1949999999999994</v>
      </c>
      <c r="X564" s="3">
        <v>3.8248888888888888</v>
      </c>
      <c r="Y564" s="3">
        <v>0</v>
      </c>
      <c r="Z564" s="3">
        <f>SUM(Table2[[#This Row],[Physical Therapist (PT) Hours]:[PT Aide Hours]])/Table2[[#This Row],[MDS Census]]</f>
        <v>0.15183557868952846</v>
      </c>
      <c r="AA564" s="3">
        <v>0</v>
      </c>
      <c r="AB564" s="3">
        <v>0</v>
      </c>
      <c r="AC564" s="3">
        <v>0</v>
      </c>
      <c r="AD564" s="3">
        <v>0</v>
      </c>
      <c r="AE564" s="3">
        <v>0</v>
      </c>
      <c r="AF564" s="3">
        <v>0</v>
      </c>
      <c r="AG564" s="3">
        <v>0.22222222222222221</v>
      </c>
      <c r="AH564" s="1" t="s">
        <v>562</v>
      </c>
      <c r="AI564" s="17">
        <v>3</v>
      </c>
      <c r="AJ564" s="1"/>
    </row>
    <row r="565" spans="1:36" x14ac:dyDescent="0.2">
      <c r="A565" s="1" t="s">
        <v>681</v>
      </c>
      <c r="B565" s="1" t="s">
        <v>1249</v>
      </c>
      <c r="C565" s="1" t="s">
        <v>1463</v>
      </c>
      <c r="D565" s="1" t="s">
        <v>1689</v>
      </c>
      <c r="E565" s="3">
        <v>50.477777777777774</v>
      </c>
      <c r="F565" s="3">
        <v>5.1277777777777782</v>
      </c>
      <c r="G565" s="3">
        <v>0.71388888888888891</v>
      </c>
      <c r="H565" s="3">
        <v>0.36666666666666664</v>
      </c>
      <c r="I565" s="3">
        <v>0.15555555555555556</v>
      </c>
      <c r="J565" s="3">
        <v>0</v>
      </c>
      <c r="K565" s="3">
        <v>0</v>
      </c>
      <c r="L565" s="3">
        <v>2.6638888888888888</v>
      </c>
      <c r="M565" s="3">
        <v>5.1277777777777782</v>
      </c>
      <c r="N565" s="3">
        <v>0</v>
      </c>
      <c r="O565" s="3">
        <f>SUM(Table2[[#This Row],[Qualified Social Work Staff Hours]:[Other Social Work Staff Hours]])/Table2[[#This Row],[MDS Census]]</f>
        <v>0.10158485582214398</v>
      </c>
      <c r="P565" s="3">
        <v>4.833333333333333</v>
      </c>
      <c r="Q565" s="3">
        <v>13.686111111111112</v>
      </c>
      <c r="R565" s="3">
        <f>SUM(Table2[[#This Row],[Qualified Activities Professional Hours]:[Other Activities Professional Hours]])/Table2[[#This Row],[MDS Census]]</f>
        <v>0.36688311688311692</v>
      </c>
      <c r="S565" s="3">
        <v>3.6402222222222216</v>
      </c>
      <c r="T565" s="3">
        <v>8.3843333333333305</v>
      </c>
      <c r="U565" s="3">
        <v>0</v>
      </c>
      <c r="V565" s="3">
        <f>SUM(Table2[[#This Row],[Occupational Therapist Hours]:[OT Aide Hours]])/Table2[[#This Row],[MDS Census]]</f>
        <v>0.23821483601144611</v>
      </c>
      <c r="W565" s="3">
        <v>4.0151111111111115</v>
      </c>
      <c r="X565" s="3">
        <v>7.3132222222222243</v>
      </c>
      <c r="Y565" s="3">
        <v>0</v>
      </c>
      <c r="Z565" s="3">
        <f>SUM(Table2[[#This Row],[Physical Therapist (PT) Hours]:[PT Aide Hours]])/Table2[[#This Row],[MDS Census]]</f>
        <v>0.22442218798151009</v>
      </c>
      <c r="AA565" s="3">
        <v>0</v>
      </c>
      <c r="AB565" s="3">
        <v>0</v>
      </c>
      <c r="AC565" s="3">
        <v>0</v>
      </c>
      <c r="AD565" s="3">
        <v>0</v>
      </c>
      <c r="AE565" s="3">
        <v>0</v>
      </c>
      <c r="AF565" s="3">
        <v>0</v>
      </c>
      <c r="AG565" s="3">
        <v>0.1111111111111111</v>
      </c>
      <c r="AH565" s="1" t="s">
        <v>563</v>
      </c>
      <c r="AI565" s="17">
        <v>3</v>
      </c>
      <c r="AJ565" s="1"/>
    </row>
    <row r="566" spans="1:36" x14ac:dyDescent="0.2">
      <c r="A566" s="1" t="s">
        <v>681</v>
      </c>
      <c r="B566" s="1" t="s">
        <v>1250</v>
      </c>
      <c r="C566" s="1" t="s">
        <v>1495</v>
      </c>
      <c r="D566" s="1" t="s">
        <v>1688</v>
      </c>
      <c r="E566" s="3">
        <v>47.966666666666669</v>
      </c>
      <c r="F566" s="3">
        <v>5</v>
      </c>
      <c r="G566" s="3">
        <v>0.14444444444444443</v>
      </c>
      <c r="H566" s="3">
        <v>0.16111111111111112</v>
      </c>
      <c r="I566" s="3">
        <v>2.75</v>
      </c>
      <c r="J566" s="3">
        <v>0</v>
      </c>
      <c r="K566" s="3">
        <v>0</v>
      </c>
      <c r="L566" s="3">
        <v>3.1501111111111095</v>
      </c>
      <c r="M566" s="3">
        <v>0</v>
      </c>
      <c r="N566" s="3">
        <v>5</v>
      </c>
      <c r="O566" s="3">
        <f>SUM(Table2[[#This Row],[Qualified Social Work Staff Hours]:[Other Social Work Staff Hours]])/Table2[[#This Row],[MDS Census]]</f>
        <v>0.10423905489923557</v>
      </c>
      <c r="P566" s="3">
        <v>0</v>
      </c>
      <c r="Q566" s="3">
        <v>19.947777777777773</v>
      </c>
      <c r="R566" s="3">
        <f>SUM(Table2[[#This Row],[Qualified Activities Professional Hours]:[Other Activities Professional Hours]])/Table2[[#This Row],[MDS Census]]</f>
        <v>0.41586750057910576</v>
      </c>
      <c r="S566" s="3">
        <v>4.6139999999999981</v>
      </c>
      <c r="T566" s="3">
        <v>8.8502222222222215</v>
      </c>
      <c r="U566" s="3">
        <v>0</v>
      </c>
      <c r="V566" s="3">
        <f>SUM(Table2[[#This Row],[Occupational Therapist Hours]:[OT Aide Hours]])/Table2[[#This Row],[MDS Census]]</f>
        <v>0.28069955987954592</v>
      </c>
      <c r="W566" s="3">
        <v>4.910111111111112</v>
      </c>
      <c r="X566" s="3">
        <v>4.440555555555556</v>
      </c>
      <c r="Y566" s="3">
        <v>0</v>
      </c>
      <c r="Z566" s="3">
        <f>SUM(Table2[[#This Row],[Physical Therapist (PT) Hours]:[PT Aide Hours]])/Table2[[#This Row],[MDS Census]]</f>
        <v>0.1949409312022238</v>
      </c>
      <c r="AA566" s="3">
        <v>0</v>
      </c>
      <c r="AB566" s="3">
        <v>4.583333333333333</v>
      </c>
      <c r="AC566" s="3">
        <v>0</v>
      </c>
      <c r="AD566" s="3">
        <v>0</v>
      </c>
      <c r="AE566" s="3">
        <v>0</v>
      </c>
      <c r="AF566" s="3">
        <v>0</v>
      </c>
      <c r="AG566" s="3">
        <v>0</v>
      </c>
      <c r="AH566" s="1" t="s">
        <v>564</v>
      </c>
      <c r="AI566" s="17">
        <v>3</v>
      </c>
      <c r="AJ566" s="1"/>
    </row>
    <row r="567" spans="1:36" x14ac:dyDescent="0.2">
      <c r="A567" s="1" t="s">
        <v>681</v>
      </c>
      <c r="B567" s="1" t="s">
        <v>1251</v>
      </c>
      <c r="C567" s="1" t="s">
        <v>1376</v>
      </c>
      <c r="D567" s="1" t="s">
        <v>1708</v>
      </c>
      <c r="E567" s="3">
        <v>42.244444444444447</v>
      </c>
      <c r="F567" s="3">
        <v>7.708333333333333</v>
      </c>
      <c r="G567" s="3">
        <v>0.36944444444444446</v>
      </c>
      <c r="H567" s="3">
        <v>0.27777777777777779</v>
      </c>
      <c r="I567" s="3">
        <v>1.1944444444444444</v>
      </c>
      <c r="J567" s="3">
        <v>0</v>
      </c>
      <c r="K567" s="3">
        <v>0</v>
      </c>
      <c r="L567" s="3">
        <v>0.60411111111111104</v>
      </c>
      <c r="M567" s="3">
        <v>0</v>
      </c>
      <c r="N567" s="3">
        <v>3.9777777777777779</v>
      </c>
      <c r="O567" s="3">
        <f>SUM(Table2[[#This Row],[Qualified Social Work Staff Hours]:[Other Social Work Staff Hours]])/Table2[[#This Row],[MDS Census]]</f>
        <v>9.4160967911625454E-2</v>
      </c>
      <c r="P567" s="3">
        <v>5.4972222222222218</v>
      </c>
      <c r="Q567" s="3">
        <v>0</v>
      </c>
      <c r="R567" s="3">
        <f>SUM(Table2[[#This Row],[Qualified Activities Professional Hours]:[Other Activities Professional Hours]])/Table2[[#This Row],[MDS Census]]</f>
        <v>0.13012887953708571</v>
      </c>
      <c r="S567" s="3">
        <v>4.5758888888888896</v>
      </c>
      <c r="T567" s="3">
        <v>3.2433333333333345</v>
      </c>
      <c r="U567" s="3">
        <v>0</v>
      </c>
      <c r="V567" s="3">
        <f>SUM(Table2[[#This Row],[Occupational Therapist Hours]:[OT Aide Hours]])/Table2[[#This Row],[MDS Census]]</f>
        <v>0.18509468700683854</v>
      </c>
      <c r="W567" s="3">
        <v>3.7431111111111122</v>
      </c>
      <c r="X567" s="3">
        <v>6.1182222222222205</v>
      </c>
      <c r="Y567" s="3">
        <v>0</v>
      </c>
      <c r="Z567" s="3">
        <f>SUM(Table2[[#This Row],[Physical Therapist (PT) Hours]:[PT Aide Hours]])/Table2[[#This Row],[MDS Census]]</f>
        <v>0.23343503419253023</v>
      </c>
      <c r="AA567" s="3">
        <v>0</v>
      </c>
      <c r="AB567" s="3">
        <v>0</v>
      </c>
      <c r="AC567" s="3">
        <v>0</v>
      </c>
      <c r="AD567" s="3">
        <v>0</v>
      </c>
      <c r="AE567" s="3">
        <v>0</v>
      </c>
      <c r="AF567" s="3">
        <v>0</v>
      </c>
      <c r="AG567" s="3">
        <v>0</v>
      </c>
      <c r="AH567" s="1" t="s">
        <v>565</v>
      </c>
      <c r="AI567" s="17">
        <v>3</v>
      </c>
      <c r="AJ567" s="1"/>
    </row>
    <row r="568" spans="1:36" x14ac:dyDescent="0.2">
      <c r="A568" s="1" t="s">
        <v>681</v>
      </c>
      <c r="B568" s="1" t="s">
        <v>1252</v>
      </c>
      <c r="C568" s="1" t="s">
        <v>1619</v>
      </c>
      <c r="D568" s="1" t="s">
        <v>1721</v>
      </c>
      <c r="E568" s="3">
        <v>6.9</v>
      </c>
      <c r="F568" s="3">
        <v>3.4955555555555553</v>
      </c>
      <c r="G568" s="3">
        <v>0.2</v>
      </c>
      <c r="H568" s="3">
        <v>0</v>
      </c>
      <c r="I568" s="3">
        <v>0.96111111111111114</v>
      </c>
      <c r="J568" s="3">
        <v>0</v>
      </c>
      <c r="K568" s="3">
        <v>0</v>
      </c>
      <c r="L568" s="3">
        <v>0.62222222222222223</v>
      </c>
      <c r="M568" s="3">
        <v>4.4994444444444444</v>
      </c>
      <c r="N568" s="3">
        <v>0</v>
      </c>
      <c r="O568" s="3">
        <f>SUM(Table2[[#This Row],[Qualified Social Work Staff Hours]:[Other Social Work Staff Hours]])/Table2[[#This Row],[MDS Census]]</f>
        <v>0.65209339774557162</v>
      </c>
      <c r="P568" s="3">
        <v>0</v>
      </c>
      <c r="Q568" s="3">
        <v>0</v>
      </c>
      <c r="R568" s="3">
        <f>SUM(Table2[[#This Row],[Qualified Activities Professional Hours]:[Other Activities Professional Hours]])/Table2[[#This Row],[MDS Census]]</f>
        <v>0</v>
      </c>
      <c r="S568" s="3">
        <v>0.61777777777777776</v>
      </c>
      <c r="T568" s="3">
        <v>0</v>
      </c>
      <c r="U568" s="3">
        <v>0</v>
      </c>
      <c r="V568" s="3">
        <f>SUM(Table2[[#This Row],[Occupational Therapist Hours]:[OT Aide Hours]])/Table2[[#This Row],[MDS Census]]</f>
        <v>8.9533011272141694E-2</v>
      </c>
      <c r="W568" s="3">
        <v>9.1544444444444437</v>
      </c>
      <c r="X568" s="3">
        <v>0.64444444444444449</v>
      </c>
      <c r="Y568" s="3">
        <v>0</v>
      </c>
      <c r="Z568" s="3">
        <f>SUM(Table2[[#This Row],[Physical Therapist (PT) Hours]:[PT Aide Hours]])/Table2[[#This Row],[MDS Census]]</f>
        <v>1.4201288244766503</v>
      </c>
      <c r="AA568" s="3">
        <v>0</v>
      </c>
      <c r="AB568" s="3">
        <v>5.2444444444444445</v>
      </c>
      <c r="AC568" s="3">
        <v>0</v>
      </c>
      <c r="AD568" s="3">
        <v>0</v>
      </c>
      <c r="AE568" s="3">
        <v>0</v>
      </c>
      <c r="AF568" s="3">
        <v>1.3</v>
      </c>
      <c r="AG568" s="3">
        <v>0</v>
      </c>
      <c r="AH568" s="1" t="s">
        <v>566</v>
      </c>
      <c r="AI568" s="17">
        <v>3</v>
      </c>
      <c r="AJ568" s="1"/>
    </row>
    <row r="569" spans="1:36" x14ac:dyDescent="0.2">
      <c r="A569" s="1" t="s">
        <v>681</v>
      </c>
      <c r="B569" s="1" t="s">
        <v>1253</v>
      </c>
      <c r="C569" s="1" t="s">
        <v>1465</v>
      </c>
      <c r="D569" s="1" t="s">
        <v>1722</v>
      </c>
      <c r="E569" s="3">
        <v>12.977777777777778</v>
      </c>
      <c r="F569" s="3">
        <v>3.1111111111111125</v>
      </c>
      <c r="G569" s="3">
        <v>0.17277777777777778</v>
      </c>
      <c r="H569" s="3">
        <v>0</v>
      </c>
      <c r="I569" s="3">
        <v>0.34611111111111109</v>
      </c>
      <c r="J569" s="3">
        <v>0</v>
      </c>
      <c r="K569" s="3">
        <v>0</v>
      </c>
      <c r="L569" s="3">
        <v>0.19255555555555554</v>
      </c>
      <c r="M569" s="3">
        <v>5.6</v>
      </c>
      <c r="N569" s="3">
        <v>0</v>
      </c>
      <c r="O569" s="3">
        <f>SUM(Table2[[#This Row],[Qualified Social Work Staff Hours]:[Other Social Work Staff Hours]])/Table2[[#This Row],[MDS Census]]</f>
        <v>0.43150684931506844</v>
      </c>
      <c r="P569" s="3">
        <v>1.9838888888888886</v>
      </c>
      <c r="Q569" s="3">
        <v>0</v>
      </c>
      <c r="R569" s="3">
        <f>SUM(Table2[[#This Row],[Qualified Activities Professional Hours]:[Other Activities Professional Hours]])/Table2[[#This Row],[MDS Census]]</f>
        <v>0.15286815068493148</v>
      </c>
      <c r="S569" s="3">
        <v>8.3527777777777779</v>
      </c>
      <c r="T569" s="3">
        <v>4.6583333333333332</v>
      </c>
      <c r="U569" s="3">
        <v>0</v>
      </c>
      <c r="V569" s="3">
        <f>SUM(Table2[[#This Row],[Occupational Therapist Hours]:[OT Aide Hours]])/Table2[[#This Row],[MDS Census]]</f>
        <v>1.0025684931506849</v>
      </c>
      <c r="W569" s="3">
        <v>8.65</v>
      </c>
      <c r="X569" s="3">
        <v>7.0277777777777777</v>
      </c>
      <c r="Y569" s="3">
        <v>0</v>
      </c>
      <c r="Z569" s="3">
        <f>SUM(Table2[[#This Row],[Physical Therapist (PT) Hours]:[PT Aide Hours]])/Table2[[#This Row],[MDS Census]]</f>
        <v>1.2080479452054793</v>
      </c>
      <c r="AA569" s="3">
        <v>0</v>
      </c>
      <c r="AB569" s="3">
        <v>0</v>
      </c>
      <c r="AC569" s="3">
        <v>0</v>
      </c>
      <c r="AD569" s="3">
        <v>0</v>
      </c>
      <c r="AE569" s="3">
        <v>0</v>
      </c>
      <c r="AF569" s="3">
        <v>0</v>
      </c>
      <c r="AG569" s="3">
        <v>0</v>
      </c>
      <c r="AH569" s="1" t="s">
        <v>567</v>
      </c>
      <c r="AI569" s="17">
        <v>3</v>
      </c>
      <c r="AJ569" s="1"/>
    </row>
    <row r="570" spans="1:36" x14ac:dyDescent="0.2">
      <c r="A570" s="1" t="s">
        <v>681</v>
      </c>
      <c r="B570" s="1" t="s">
        <v>1254</v>
      </c>
      <c r="C570" s="1" t="s">
        <v>1542</v>
      </c>
      <c r="D570" s="1" t="s">
        <v>1733</v>
      </c>
      <c r="E570" s="3">
        <v>50.222222222222221</v>
      </c>
      <c r="F570" s="3">
        <v>5.5111111111111111</v>
      </c>
      <c r="G570" s="3">
        <v>0</v>
      </c>
      <c r="H570" s="3">
        <v>0</v>
      </c>
      <c r="I570" s="3">
        <v>35.823222222222235</v>
      </c>
      <c r="J570" s="3">
        <v>0</v>
      </c>
      <c r="K570" s="3">
        <v>0</v>
      </c>
      <c r="L570" s="3">
        <v>1.133111111111111</v>
      </c>
      <c r="M570" s="3">
        <v>5.5688888888888881</v>
      </c>
      <c r="N570" s="3">
        <v>0</v>
      </c>
      <c r="O570" s="3">
        <f>SUM(Table2[[#This Row],[Qualified Social Work Staff Hours]:[Other Social Work Staff Hours]])/Table2[[#This Row],[MDS Census]]</f>
        <v>0.11088495575221237</v>
      </c>
      <c r="P570" s="3">
        <v>0</v>
      </c>
      <c r="Q570" s="3">
        <v>4.4133333333333349</v>
      </c>
      <c r="R570" s="3">
        <f>SUM(Table2[[#This Row],[Qualified Activities Professional Hours]:[Other Activities Professional Hours]])/Table2[[#This Row],[MDS Census]]</f>
        <v>8.7876106194690301E-2</v>
      </c>
      <c r="S570" s="3">
        <v>3.5725555555555557</v>
      </c>
      <c r="T570" s="3">
        <v>8.0777777777777768E-2</v>
      </c>
      <c r="U570" s="3">
        <v>0</v>
      </c>
      <c r="V570" s="3">
        <f>SUM(Table2[[#This Row],[Occupational Therapist Hours]:[OT Aide Hours]])/Table2[[#This Row],[MDS Census]]</f>
        <v>7.2743362831858407E-2</v>
      </c>
      <c r="W570" s="3">
        <v>3.1431111111111116</v>
      </c>
      <c r="X570" s="3">
        <v>6.1783333333333319</v>
      </c>
      <c r="Y570" s="3">
        <v>0</v>
      </c>
      <c r="Z570" s="3">
        <f>SUM(Table2[[#This Row],[Physical Therapist (PT) Hours]:[PT Aide Hours]])/Table2[[#This Row],[MDS Census]]</f>
        <v>0.18560398230088493</v>
      </c>
      <c r="AA570" s="3">
        <v>0</v>
      </c>
      <c r="AB570" s="3">
        <v>0</v>
      </c>
      <c r="AC570" s="3">
        <v>0</v>
      </c>
      <c r="AD570" s="3">
        <v>0</v>
      </c>
      <c r="AE570" s="3">
        <v>0</v>
      </c>
      <c r="AF570" s="3">
        <v>0</v>
      </c>
      <c r="AG570" s="3">
        <v>0</v>
      </c>
      <c r="AH570" s="1" t="s">
        <v>568</v>
      </c>
      <c r="AI570" s="17">
        <v>3</v>
      </c>
      <c r="AJ570" s="1"/>
    </row>
    <row r="571" spans="1:36" x14ac:dyDescent="0.2">
      <c r="A571" s="1" t="s">
        <v>681</v>
      </c>
      <c r="B571" s="1" t="s">
        <v>1255</v>
      </c>
      <c r="C571" s="1" t="s">
        <v>1415</v>
      </c>
      <c r="D571" s="1" t="s">
        <v>1737</v>
      </c>
      <c r="E571" s="3">
        <v>83.2</v>
      </c>
      <c r="F571" s="3">
        <v>6.3111111111111109</v>
      </c>
      <c r="G571" s="3">
        <v>0.33333333333333331</v>
      </c>
      <c r="H571" s="3">
        <v>0.4</v>
      </c>
      <c r="I571" s="3">
        <v>3.8166666666666669</v>
      </c>
      <c r="J571" s="3">
        <v>0</v>
      </c>
      <c r="K571" s="3">
        <v>0</v>
      </c>
      <c r="L571" s="3">
        <v>2.1472222222222221</v>
      </c>
      <c r="M571" s="3">
        <v>4.9388888888888891</v>
      </c>
      <c r="N571" s="3">
        <v>0</v>
      </c>
      <c r="O571" s="3">
        <f>SUM(Table2[[#This Row],[Qualified Social Work Staff Hours]:[Other Social Work Staff Hours]])/Table2[[#This Row],[MDS Census]]</f>
        <v>5.9361645299145296E-2</v>
      </c>
      <c r="P571" s="3">
        <v>4.9777777777777779</v>
      </c>
      <c r="Q571" s="3">
        <v>15.463888888888889</v>
      </c>
      <c r="R571" s="3">
        <f>SUM(Table2[[#This Row],[Qualified Activities Professional Hours]:[Other Activities Professional Hours]])/Table2[[#This Row],[MDS Census]]</f>
        <v>0.24569310897435898</v>
      </c>
      <c r="S571" s="3">
        <v>4.8805555555555555</v>
      </c>
      <c r="T571" s="3">
        <v>0</v>
      </c>
      <c r="U571" s="3">
        <v>5.3555555555555552</v>
      </c>
      <c r="V571" s="3">
        <f>SUM(Table2[[#This Row],[Occupational Therapist Hours]:[OT Aide Hours]])/Table2[[#This Row],[MDS Census]]</f>
        <v>0.12303018162393162</v>
      </c>
      <c r="W571" s="3">
        <v>6.2972222222222225</v>
      </c>
      <c r="X571" s="3">
        <v>0</v>
      </c>
      <c r="Y571" s="3">
        <v>15.35</v>
      </c>
      <c r="Z571" s="3">
        <f>SUM(Table2[[#This Row],[Physical Therapist (PT) Hours]:[PT Aide Hours]])/Table2[[#This Row],[MDS Census]]</f>
        <v>0.26018295940170938</v>
      </c>
      <c r="AA571" s="3">
        <v>0</v>
      </c>
      <c r="AB571" s="3">
        <v>0</v>
      </c>
      <c r="AC571" s="3">
        <v>0</v>
      </c>
      <c r="AD571" s="3">
        <v>0</v>
      </c>
      <c r="AE571" s="3">
        <v>0</v>
      </c>
      <c r="AF571" s="3">
        <v>0</v>
      </c>
      <c r="AG571" s="3">
        <v>0</v>
      </c>
      <c r="AH571" s="1" t="s">
        <v>569</v>
      </c>
      <c r="AI571" s="17">
        <v>3</v>
      </c>
      <c r="AJ571" s="1"/>
    </row>
    <row r="572" spans="1:36" x14ac:dyDescent="0.2">
      <c r="A572" s="1" t="s">
        <v>681</v>
      </c>
      <c r="B572" s="1" t="s">
        <v>1256</v>
      </c>
      <c r="C572" s="1" t="s">
        <v>1669</v>
      </c>
      <c r="D572" s="1" t="s">
        <v>1705</v>
      </c>
      <c r="E572" s="3">
        <v>70.344444444444449</v>
      </c>
      <c r="F572" s="3">
        <v>0</v>
      </c>
      <c r="G572" s="3">
        <v>0</v>
      </c>
      <c r="H572" s="3">
        <v>0</v>
      </c>
      <c r="I572" s="3">
        <v>8.8888888888888892E-2</v>
      </c>
      <c r="J572" s="3">
        <v>0</v>
      </c>
      <c r="K572" s="3">
        <v>0</v>
      </c>
      <c r="L572" s="3">
        <v>8.7839999999999989</v>
      </c>
      <c r="M572" s="3">
        <v>0</v>
      </c>
      <c r="N572" s="3">
        <v>0</v>
      </c>
      <c r="O572" s="3">
        <f>SUM(Table2[[#This Row],[Qualified Social Work Staff Hours]:[Other Social Work Staff Hours]])/Table2[[#This Row],[MDS Census]]</f>
        <v>0</v>
      </c>
      <c r="P572" s="3">
        <v>4.8888888888888893</v>
      </c>
      <c r="Q572" s="3">
        <v>15.1</v>
      </c>
      <c r="R572" s="3">
        <f>SUM(Table2[[#This Row],[Qualified Activities Professional Hours]:[Other Activities Professional Hours]])/Table2[[#This Row],[MDS Census]]</f>
        <v>0.28415732111830672</v>
      </c>
      <c r="S572" s="3">
        <v>5.4826666666666677</v>
      </c>
      <c r="T572" s="3">
        <v>3.4467777777777777</v>
      </c>
      <c r="U572" s="3">
        <v>0</v>
      </c>
      <c r="V572" s="3">
        <f>SUM(Table2[[#This Row],[Occupational Therapist Hours]:[OT Aide Hours]])/Table2[[#This Row],[MDS Census]]</f>
        <v>0.12693887221607963</v>
      </c>
      <c r="W572" s="3">
        <v>5.6036666666666664</v>
      </c>
      <c r="X572" s="3">
        <v>8.4944444444444418</v>
      </c>
      <c r="Y572" s="3">
        <v>0</v>
      </c>
      <c r="Z572" s="3">
        <f>SUM(Table2[[#This Row],[Physical Therapist (PT) Hours]:[PT Aide Hours]])/Table2[[#This Row],[MDS Census]]</f>
        <v>0.20041541620597059</v>
      </c>
      <c r="AA572" s="3">
        <v>0</v>
      </c>
      <c r="AB572" s="3">
        <v>0</v>
      </c>
      <c r="AC572" s="3">
        <v>0</v>
      </c>
      <c r="AD572" s="3">
        <v>0</v>
      </c>
      <c r="AE572" s="3">
        <v>0</v>
      </c>
      <c r="AF572" s="3">
        <v>0</v>
      </c>
      <c r="AG572" s="3">
        <v>1.1111111111111112</v>
      </c>
      <c r="AH572" s="1" t="s">
        <v>570</v>
      </c>
      <c r="AI572" s="17">
        <v>3</v>
      </c>
      <c r="AJ572" s="1"/>
    </row>
    <row r="573" spans="1:36" x14ac:dyDescent="0.2">
      <c r="A573" s="1" t="s">
        <v>681</v>
      </c>
      <c r="B573" s="1" t="s">
        <v>1257</v>
      </c>
      <c r="C573" s="1" t="s">
        <v>1429</v>
      </c>
      <c r="D573" s="1" t="s">
        <v>1729</v>
      </c>
      <c r="E573" s="3">
        <v>111.68888888888888</v>
      </c>
      <c r="F573" s="3">
        <v>4.9777777777777779</v>
      </c>
      <c r="G573" s="3">
        <v>0.51388888888888917</v>
      </c>
      <c r="H573" s="3">
        <v>0.64411111111111108</v>
      </c>
      <c r="I573" s="3">
        <v>3.3777777777777778</v>
      </c>
      <c r="J573" s="3">
        <v>0</v>
      </c>
      <c r="K573" s="3">
        <v>5.6</v>
      </c>
      <c r="L573" s="3">
        <v>5.0911111111111111</v>
      </c>
      <c r="M573" s="3">
        <v>9.7726666666666677</v>
      </c>
      <c r="N573" s="3">
        <v>0</v>
      </c>
      <c r="O573" s="3">
        <f>SUM(Table2[[#This Row],[Qualified Social Work Staff Hours]:[Other Social Work Staff Hours]])/Table2[[#This Row],[MDS Census]]</f>
        <v>8.74990051730999E-2</v>
      </c>
      <c r="P573" s="3">
        <v>0</v>
      </c>
      <c r="Q573" s="3">
        <v>11.810777777777778</v>
      </c>
      <c r="R573" s="3">
        <f>SUM(Table2[[#This Row],[Qualified Activities Professional Hours]:[Other Activities Professional Hours]])/Table2[[#This Row],[MDS Census]]</f>
        <v>0.10574711500198966</v>
      </c>
      <c r="S573" s="3">
        <v>3.9327777777777784</v>
      </c>
      <c r="T573" s="3">
        <v>8.4239999999999977</v>
      </c>
      <c r="U573" s="3">
        <v>0</v>
      </c>
      <c r="V573" s="3">
        <f>SUM(Table2[[#This Row],[Occupational Therapist Hours]:[OT Aide Hours]])/Table2[[#This Row],[MDS Census]]</f>
        <v>0.11063569438917627</v>
      </c>
      <c r="W573" s="3">
        <v>5.9012222222222226</v>
      </c>
      <c r="X573" s="3">
        <v>9.2020000000000017</v>
      </c>
      <c r="Y573" s="3">
        <v>0</v>
      </c>
      <c r="Z573" s="3">
        <f>SUM(Table2[[#This Row],[Physical Therapist (PT) Hours]:[PT Aide Hours]])/Table2[[#This Row],[MDS Census]]</f>
        <v>0.13522582570632713</v>
      </c>
      <c r="AA573" s="3">
        <v>0</v>
      </c>
      <c r="AB573" s="3">
        <v>5.4888888888888889</v>
      </c>
      <c r="AC573" s="3">
        <v>0</v>
      </c>
      <c r="AD573" s="3">
        <v>0</v>
      </c>
      <c r="AE573" s="3">
        <v>0</v>
      </c>
      <c r="AF573" s="3">
        <v>0</v>
      </c>
      <c r="AG573" s="3">
        <v>0</v>
      </c>
      <c r="AH573" s="1" t="s">
        <v>571</v>
      </c>
      <c r="AI573" s="17">
        <v>3</v>
      </c>
      <c r="AJ573" s="1"/>
    </row>
    <row r="574" spans="1:36" x14ac:dyDescent="0.2">
      <c r="A574" s="1" t="s">
        <v>681</v>
      </c>
      <c r="B574" s="1" t="s">
        <v>1258</v>
      </c>
      <c r="C574" s="1" t="s">
        <v>1670</v>
      </c>
      <c r="D574" s="1" t="s">
        <v>1722</v>
      </c>
      <c r="E574" s="3">
        <v>108.72222222222223</v>
      </c>
      <c r="F574" s="3">
        <v>4.5333333333333332</v>
      </c>
      <c r="G574" s="3">
        <v>0.51911111111111052</v>
      </c>
      <c r="H574" s="3">
        <v>0.66488888888888897</v>
      </c>
      <c r="I574" s="3">
        <v>3.9972222222222222</v>
      </c>
      <c r="J574" s="3">
        <v>0</v>
      </c>
      <c r="K574" s="3">
        <v>0</v>
      </c>
      <c r="L574" s="3">
        <v>3.6719999999999997</v>
      </c>
      <c r="M574" s="3">
        <v>5.0156666666666672</v>
      </c>
      <c r="N574" s="3">
        <v>0</v>
      </c>
      <c r="O574" s="3">
        <f>SUM(Table2[[#This Row],[Qualified Social Work Staff Hours]:[Other Social Work Staff Hours]])/Table2[[#This Row],[MDS Census]]</f>
        <v>4.6132856412876858E-2</v>
      </c>
      <c r="P574" s="3">
        <v>5.2488888888888896</v>
      </c>
      <c r="Q574" s="3">
        <v>7.7671111111111095</v>
      </c>
      <c r="R574" s="3">
        <f>SUM(Table2[[#This Row],[Qualified Activities Professional Hours]:[Other Activities Professional Hours]])/Table2[[#This Row],[MDS Census]]</f>
        <v>0.11971793561573835</v>
      </c>
      <c r="S574" s="3">
        <v>4.5101111111111107</v>
      </c>
      <c r="T574" s="3">
        <v>7.918000000000001</v>
      </c>
      <c r="U574" s="3">
        <v>0</v>
      </c>
      <c r="V574" s="3">
        <f>SUM(Table2[[#This Row],[Occupational Therapist Hours]:[OT Aide Hours]])/Table2[[#This Row],[MDS Census]]</f>
        <v>0.11431067961165048</v>
      </c>
      <c r="W574" s="3">
        <v>10.733666666666663</v>
      </c>
      <c r="X574" s="3">
        <v>4.5902222222222209</v>
      </c>
      <c r="Y574" s="3">
        <v>0</v>
      </c>
      <c r="Z574" s="3">
        <f>SUM(Table2[[#This Row],[Physical Therapist (PT) Hours]:[PT Aide Hours]])/Table2[[#This Row],[MDS Census]]</f>
        <v>0.14094532447623909</v>
      </c>
      <c r="AA574" s="3">
        <v>0</v>
      </c>
      <c r="AB574" s="3">
        <v>0</v>
      </c>
      <c r="AC574" s="3">
        <v>0</v>
      </c>
      <c r="AD574" s="3">
        <v>0</v>
      </c>
      <c r="AE574" s="3">
        <v>0</v>
      </c>
      <c r="AF574" s="3">
        <v>0</v>
      </c>
      <c r="AG574" s="3">
        <v>0</v>
      </c>
      <c r="AH574" s="1" t="s">
        <v>572</v>
      </c>
      <c r="AI574" s="17">
        <v>3</v>
      </c>
      <c r="AJ574" s="1"/>
    </row>
    <row r="575" spans="1:36" x14ac:dyDescent="0.2">
      <c r="A575" s="1" t="s">
        <v>681</v>
      </c>
      <c r="B575" s="1" t="s">
        <v>1259</v>
      </c>
      <c r="C575" s="1" t="s">
        <v>1644</v>
      </c>
      <c r="D575" s="1" t="s">
        <v>1729</v>
      </c>
      <c r="E575" s="3">
        <v>48.5</v>
      </c>
      <c r="F575" s="3">
        <v>5.6</v>
      </c>
      <c r="G575" s="3">
        <v>0</v>
      </c>
      <c r="H575" s="3">
        <v>0</v>
      </c>
      <c r="I575" s="3">
        <v>20.172222222222221</v>
      </c>
      <c r="J575" s="3">
        <v>0</v>
      </c>
      <c r="K575" s="3">
        <v>0</v>
      </c>
      <c r="L575" s="3">
        <v>9.7083333333333339</v>
      </c>
      <c r="M575" s="3">
        <v>6.3638888888888889</v>
      </c>
      <c r="N575" s="3">
        <v>0</v>
      </c>
      <c r="O575" s="3">
        <f>SUM(Table2[[#This Row],[Qualified Social Work Staff Hours]:[Other Social Work Staff Hours]])/Table2[[#This Row],[MDS Census]]</f>
        <v>0.13121420389461627</v>
      </c>
      <c r="P575" s="3">
        <v>0</v>
      </c>
      <c r="Q575" s="3">
        <v>9.1138888888888889</v>
      </c>
      <c r="R575" s="3">
        <f>SUM(Table2[[#This Row],[Qualified Activities Professional Hours]:[Other Activities Professional Hours]])/Table2[[#This Row],[MDS Census]]</f>
        <v>0.18791523482245132</v>
      </c>
      <c r="S575" s="3">
        <v>38.736111111111114</v>
      </c>
      <c r="T575" s="3">
        <v>5.85</v>
      </c>
      <c r="U575" s="3">
        <v>0</v>
      </c>
      <c r="V575" s="3">
        <f>SUM(Table2[[#This Row],[Occupational Therapist Hours]:[OT Aide Hours]])/Table2[[#This Row],[MDS Census]]</f>
        <v>0.91930126002290957</v>
      </c>
      <c r="W575" s="3">
        <v>50.542555555555552</v>
      </c>
      <c r="X575" s="3">
        <v>12.05</v>
      </c>
      <c r="Y575" s="3">
        <v>8.4</v>
      </c>
      <c r="Z575" s="3">
        <f>SUM(Table2[[#This Row],[Physical Therapist (PT) Hours]:[PT Aide Hours]])/Table2[[#This Row],[MDS Census]]</f>
        <v>1.4637640320733105</v>
      </c>
      <c r="AA575" s="3">
        <v>0</v>
      </c>
      <c r="AB575" s="3">
        <v>8.8888888888888892E-2</v>
      </c>
      <c r="AC575" s="3">
        <v>0</v>
      </c>
      <c r="AD575" s="3">
        <v>0</v>
      </c>
      <c r="AE575" s="3">
        <v>0</v>
      </c>
      <c r="AF575" s="3">
        <v>9.5536666666666701</v>
      </c>
      <c r="AG575" s="3">
        <v>5.0666666666666664</v>
      </c>
      <c r="AH575" s="1" t="s">
        <v>573</v>
      </c>
      <c r="AI575" s="17">
        <v>3</v>
      </c>
      <c r="AJ575" s="1"/>
    </row>
    <row r="576" spans="1:36" x14ac:dyDescent="0.2">
      <c r="A576" s="1" t="s">
        <v>681</v>
      </c>
      <c r="B576" s="1" t="s">
        <v>1260</v>
      </c>
      <c r="C576" s="1" t="s">
        <v>1463</v>
      </c>
      <c r="D576" s="1" t="s">
        <v>1689</v>
      </c>
      <c r="E576" s="3">
        <v>50.411111111111111</v>
      </c>
      <c r="F576" s="3">
        <v>5.6</v>
      </c>
      <c r="G576" s="3">
        <v>0.3</v>
      </c>
      <c r="H576" s="3">
        <v>0.38333333333333336</v>
      </c>
      <c r="I576" s="3">
        <v>5.2222222222222223</v>
      </c>
      <c r="J576" s="3">
        <v>0</v>
      </c>
      <c r="K576" s="3">
        <v>0</v>
      </c>
      <c r="L576" s="3">
        <v>1.6432222222222221</v>
      </c>
      <c r="M576" s="3">
        <v>0</v>
      </c>
      <c r="N576" s="3">
        <v>2.8444444444444446</v>
      </c>
      <c r="O576" s="3">
        <f>SUM(Table2[[#This Row],[Qualified Social Work Staff Hours]:[Other Social Work Staff Hours]])/Table2[[#This Row],[MDS Census]]</f>
        <v>5.6424950407758433E-2</v>
      </c>
      <c r="P576" s="3">
        <v>3.2111111111111112</v>
      </c>
      <c r="Q576" s="3">
        <v>11.738888888888889</v>
      </c>
      <c r="R576" s="3">
        <f>SUM(Table2[[#This Row],[Qualified Activities Professional Hours]:[Other Activities Professional Hours]])/Table2[[#This Row],[MDS Census]]</f>
        <v>0.29656160458452718</v>
      </c>
      <c r="S576" s="3">
        <v>3.5196666666666663</v>
      </c>
      <c r="T576" s="3">
        <v>6.7667777777777793</v>
      </c>
      <c r="U576" s="3">
        <v>0</v>
      </c>
      <c r="V576" s="3">
        <f>SUM(Table2[[#This Row],[Occupational Therapist Hours]:[OT Aide Hours]])/Table2[[#This Row],[MDS Census]]</f>
        <v>0.20405113511130704</v>
      </c>
      <c r="W576" s="3">
        <v>2.4496666666666678</v>
      </c>
      <c r="X576" s="3">
        <v>3.3969999999999994</v>
      </c>
      <c r="Y576" s="3">
        <v>0</v>
      </c>
      <c r="Z576" s="3">
        <f>SUM(Table2[[#This Row],[Physical Therapist (PT) Hours]:[PT Aide Hours]])/Table2[[#This Row],[MDS Census]]</f>
        <v>0.11597972228344723</v>
      </c>
      <c r="AA576" s="3">
        <v>0</v>
      </c>
      <c r="AB576" s="3">
        <v>0</v>
      </c>
      <c r="AC576" s="3">
        <v>0</v>
      </c>
      <c r="AD576" s="3">
        <v>0</v>
      </c>
      <c r="AE576" s="3">
        <v>0</v>
      </c>
      <c r="AF576" s="3">
        <v>0</v>
      </c>
      <c r="AG576" s="3">
        <v>0</v>
      </c>
      <c r="AH576" s="1" t="s">
        <v>574</v>
      </c>
      <c r="AI576" s="17">
        <v>3</v>
      </c>
      <c r="AJ576" s="1"/>
    </row>
    <row r="577" spans="1:36" x14ac:dyDescent="0.2">
      <c r="A577" s="1" t="s">
        <v>681</v>
      </c>
      <c r="B577" s="1" t="s">
        <v>1261</v>
      </c>
      <c r="C577" s="1" t="s">
        <v>1671</v>
      </c>
      <c r="D577" s="1" t="s">
        <v>1721</v>
      </c>
      <c r="E577" s="3">
        <v>44.944444444444443</v>
      </c>
      <c r="F577" s="3">
        <v>4.9625555555555545</v>
      </c>
      <c r="G577" s="3">
        <v>0</v>
      </c>
      <c r="H577" s="3">
        <v>0</v>
      </c>
      <c r="I577" s="3">
        <v>1.0066666666666666</v>
      </c>
      <c r="J577" s="3">
        <v>0</v>
      </c>
      <c r="K577" s="3">
        <v>0</v>
      </c>
      <c r="L577" s="3">
        <v>2.6138888888888889</v>
      </c>
      <c r="M577" s="3">
        <v>5.1956666666666669</v>
      </c>
      <c r="N577" s="3">
        <v>0</v>
      </c>
      <c r="O577" s="3">
        <f>SUM(Table2[[#This Row],[Qualified Social Work Staff Hours]:[Other Social Work Staff Hours]])/Table2[[#This Row],[MDS Census]]</f>
        <v>0.11560197775030903</v>
      </c>
      <c r="P577" s="3">
        <v>3.0722222222222215</v>
      </c>
      <c r="Q577" s="3">
        <v>1.125</v>
      </c>
      <c r="R577" s="3">
        <f>SUM(Table2[[#This Row],[Qualified Activities Professional Hours]:[Other Activities Professional Hours]])/Table2[[#This Row],[MDS Census]]</f>
        <v>9.3386897404202696E-2</v>
      </c>
      <c r="S577" s="3">
        <v>0.56666666666666665</v>
      </c>
      <c r="T577" s="3">
        <v>5.5388888888888888</v>
      </c>
      <c r="U577" s="3">
        <v>0</v>
      </c>
      <c r="V577" s="3">
        <f>SUM(Table2[[#This Row],[Occupational Therapist Hours]:[OT Aide Hours]])/Table2[[#This Row],[MDS Census]]</f>
        <v>0.13584672435105066</v>
      </c>
      <c r="W577" s="3">
        <v>9.7337777777777745</v>
      </c>
      <c r="X577" s="3">
        <v>5.2305555555555552</v>
      </c>
      <c r="Y577" s="3">
        <v>0</v>
      </c>
      <c r="Z577" s="3">
        <f>SUM(Table2[[#This Row],[Physical Therapist (PT) Hours]:[PT Aide Hours]])/Table2[[#This Row],[MDS Census]]</f>
        <v>0.33295179233621747</v>
      </c>
      <c r="AA577" s="3">
        <v>0</v>
      </c>
      <c r="AB577" s="3">
        <v>0</v>
      </c>
      <c r="AC577" s="3">
        <v>0</v>
      </c>
      <c r="AD577" s="3">
        <v>0</v>
      </c>
      <c r="AE577" s="3">
        <v>0</v>
      </c>
      <c r="AF577" s="3">
        <v>0</v>
      </c>
      <c r="AG577" s="3">
        <v>0</v>
      </c>
      <c r="AH577" s="1" t="s">
        <v>575</v>
      </c>
      <c r="AI577" s="17">
        <v>3</v>
      </c>
      <c r="AJ577" s="1"/>
    </row>
    <row r="578" spans="1:36" x14ac:dyDescent="0.2">
      <c r="A578" s="1" t="s">
        <v>681</v>
      </c>
      <c r="B578" s="1" t="s">
        <v>1262</v>
      </c>
      <c r="C578" s="1" t="s">
        <v>1443</v>
      </c>
      <c r="D578" s="1" t="s">
        <v>1727</v>
      </c>
      <c r="E578" s="3">
        <v>137.57777777777778</v>
      </c>
      <c r="F578" s="3">
        <v>5.9555555555555557</v>
      </c>
      <c r="G578" s="3">
        <v>3.7222222222222223</v>
      </c>
      <c r="H578" s="3">
        <v>0.53333333333333333</v>
      </c>
      <c r="I578" s="3">
        <v>0</v>
      </c>
      <c r="J578" s="3">
        <v>0</v>
      </c>
      <c r="K578" s="3">
        <v>0</v>
      </c>
      <c r="L578" s="3">
        <v>5.1879999999999979</v>
      </c>
      <c r="M578" s="3">
        <v>7.9897777777777783</v>
      </c>
      <c r="N578" s="3">
        <v>0</v>
      </c>
      <c r="O578" s="3">
        <f>SUM(Table2[[#This Row],[Qualified Social Work Staff Hours]:[Other Social Work Staff Hours]])/Table2[[#This Row],[MDS Census]]</f>
        <v>5.807462445485382E-2</v>
      </c>
      <c r="P578" s="3">
        <v>4.666666666666667</v>
      </c>
      <c r="Q578" s="3">
        <v>18.316666666666666</v>
      </c>
      <c r="R578" s="3">
        <f>SUM(Table2[[#This Row],[Qualified Activities Professional Hours]:[Other Activities Professional Hours]])/Table2[[#This Row],[MDS Census]]</f>
        <v>0.16705701825230174</v>
      </c>
      <c r="S578" s="3">
        <v>10.579111111111107</v>
      </c>
      <c r="T578" s="3">
        <v>7.641333333333332</v>
      </c>
      <c r="U578" s="3">
        <v>4.8077777777777779</v>
      </c>
      <c r="V578" s="3">
        <f>SUM(Table2[[#This Row],[Occupational Therapist Hours]:[OT Aide Hours]])/Table2[[#This Row],[MDS Census]]</f>
        <v>0.16738329833629459</v>
      </c>
      <c r="W578" s="3">
        <v>15.223333333333333</v>
      </c>
      <c r="X578" s="3">
        <v>12.721444444444447</v>
      </c>
      <c r="Y578" s="3">
        <v>5.0828888888888883</v>
      </c>
      <c r="Z578" s="3">
        <f>SUM(Table2[[#This Row],[Physical Therapist (PT) Hours]:[PT Aide Hours]])/Table2[[#This Row],[MDS Census]]</f>
        <v>0.24006541754159264</v>
      </c>
      <c r="AA578" s="3">
        <v>0</v>
      </c>
      <c r="AB578" s="3">
        <v>0</v>
      </c>
      <c r="AC578" s="3">
        <v>0</v>
      </c>
      <c r="AD578" s="3">
        <v>0</v>
      </c>
      <c r="AE578" s="3">
        <v>0</v>
      </c>
      <c r="AF578" s="3">
        <v>0</v>
      </c>
      <c r="AG578" s="3">
        <v>0</v>
      </c>
      <c r="AH578" s="1" t="s">
        <v>576</v>
      </c>
      <c r="AI578" s="17">
        <v>3</v>
      </c>
      <c r="AJ578" s="1"/>
    </row>
    <row r="579" spans="1:36" x14ac:dyDescent="0.2">
      <c r="A579" s="1" t="s">
        <v>681</v>
      </c>
      <c r="B579" s="1" t="s">
        <v>1263</v>
      </c>
      <c r="C579" s="1" t="s">
        <v>1465</v>
      </c>
      <c r="D579" s="1" t="s">
        <v>1722</v>
      </c>
      <c r="E579" s="3">
        <v>26.933333333333334</v>
      </c>
      <c r="F579" s="3">
        <v>4.7111111111111112</v>
      </c>
      <c r="G579" s="3">
        <v>0.45277777777777778</v>
      </c>
      <c r="H579" s="3">
        <v>0.32444444444444442</v>
      </c>
      <c r="I579" s="3">
        <v>2.8</v>
      </c>
      <c r="J579" s="3">
        <v>0</v>
      </c>
      <c r="K579" s="3">
        <v>0</v>
      </c>
      <c r="L579" s="3">
        <v>1.3766666666666667</v>
      </c>
      <c r="M579" s="3">
        <v>14.755555555555556</v>
      </c>
      <c r="N579" s="3">
        <v>0</v>
      </c>
      <c r="O579" s="3">
        <f>SUM(Table2[[#This Row],[Qualified Social Work Staff Hours]:[Other Social Work Staff Hours]])/Table2[[#This Row],[MDS Census]]</f>
        <v>0.54785478547854793</v>
      </c>
      <c r="P579" s="3">
        <v>5.0922222222222233</v>
      </c>
      <c r="Q579" s="3">
        <v>0</v>
      </c>
      <c r="R579" s="3">
        <f>SUM(Table2[[#This Row],[Qualified Activities Professional Hours]:[Other Activities Professional Hours]])/Table2[[#This Row],[MDS Census]]</f>
        <v>0.18906765676567661</v>
      </c>
      <c r="S579" s="3">
        <v>20.788888888888888</v>
      </c>
      <c r="T579" s="3">
        <v>8.3677777777777766</v>
      </c>
      <c r="U579" s="3">
        <v>0</v>
      </c>
      <c r="V579" s="3">
        <f>SUM(Table2[[#This Row],[Occupational Therapist Hours]:[OT Aide Hours]])/Table2[[#This Row],[MDS Census]]</f>
        <v>1.082549504950495</v>
      </c>
      <c r="W579" s="3">
        <v>17.716666666666665</v>
      </c>
      <c r="X579" s="3">
        <v>5.6477777777777778</v>
      </c>
      <c r="Y579" s="3">
        <v>0</v>
      </c>
      <c r="Z579" s="3">
        <f>SUM(Table2[[#This Row],[Physical Therapist (PT) Hours]:[PT Aide Hours]])/Table2[[#This Row],[MDS Census]]</f>
        <v>0.86749174917491745</v>
      </c>
      <c r="AA579" s="3">
        <v>0</v>
      </c>
      <c r="AB579" s="3">
        <v>0</v>
      </c>
      <c r="AC579" s="3">
        <v>0</v>
      </c>
      <c r="AD579" s="3">
        <v>0</v>
      </c>
      <c r="AE579" s="3">
        <v>0</v>
      </c>
      <c r="AF579" s="3">
        <v>6.1111111111111109E-2</v>
      </c>
      <c r="AG579" s="3">
        <v>0</v>
      </c>
      <c r="AH579" s="1" t="s">
        <v>577</v>
      </c>
      <c r="AI579" s="17">
        <v>3</v>
      </c>
      <c r="AJ579" s="1"/>
    </row>
    <row r="580" spans="1:36" x14ac:dyDescent="0.2">
      <c r="A580" s="1" t="s">
        <v>681</v>
      </c>
      <c r="B580" s="1" t="s">
        <v>1264</v>
      </c>
      <c r="C580" s="1" t="s">
        <v>1672</v>
      </c>
      <c r="D580" s="1" t="s">
        <v>1709</v>
      </c>
      <c r="E580" s="3">
        <v>67.577777777777783</v>
      </c>
      <c r="F580" s="3">
        <v>5.1555555555555559</v>
      </c>
      <c r="G580" s="3">
        <v>0.51911111111111052</v>
      </c>
      <c r="H580" s="3">
        <v>0.46055555555555572</v>
      </c>
      <c r="I580" s="3">
        <v>2.2250000000000001</v>
      </c>
      <c r="J580" s="3">
        <v>0</v>
      </c>
      <c r="K580" s="3">
        <v>0.8</v>
      </c>
      <c r="L580" s="3">
        <v>3.0503333333333345</v>
      </c>
      <c r="M580" s="3">
        <v>10.199999999999999</v>
      </c>
      <c r="N580" s="3">
        <v>0</v>
      </c>
      <c r="O580" s="3">
        <f>SUM(Table2[[#This Row],[Qualified Social Work Staff Hours]:[Other Social Work Staff Hours]])/Table2[[#This Row],[MDS Census]]</f>
        <v>0.15093719171325221</v>
      </c>
      <c r="P580" s="3">
        <v>0</v>
      </c>
      <c r="Q580" s="3">
        <v>11.730555555555556</v>
      </c>
      <c r="R580" s="3">
        <f>SUM(Table2[[#This Row],[Qualified Activities Professional Hours]:[Other Activities Professional Hours]])/Table2[[#This Row],[MDS Census]]</f>
        <v>0.17358599145018086</v>
      </c>
      <c r="S580" s="3">
        <v>2.8615555555555545</v>
      </c>
      <c r="T580" s="3">
        <v>7.8994444444444465</v>
      </c>
      <c r="U580" s="3">
        <v>0</v>
      </c>
      <c r="V580" s="3">
        <f>SUM(Table2[[#This Row],[Occupational Therapist Hours]:[OT Aide Hours]])/Table2[[#This Row],[MDS Census]]</f>
        <v>0.15923873725748108</v>
      </c>
      <c r="W580" s="3">
        <v>5.5063333333333331</v>
      </c>
      <c r="X580" s="3">
        <v>7.3647777777777783</v>
      </c>
      <c r="Y580" s="3">
        <v>0</v>
      </c>
      <c r="Z580" s="3">
        <f>SUM(Table2[[#This Row],[Physical Therapist (PT) Hours]:[PT Aide Hours]])/Table2[[#This Row],[MDS Census]]</f>
        <v>0.19046366326866163</v>
      </c>
      <c r="AA580" s="3">
        <v>0</v>
      </c>
      <c r="AB580" s="3">
        <v>5.7833333333333332</v>
      </c>
      <c r="AC580" s="3">
        <v>0</v>
      </c>
      <c r="AD580" s="3">
        <v>0</v>
      </c>
      <c r="AE580" s="3">
        <v>0</v>
      </c>
      <c r="AF580" s="3">
        <v>0</v>
      </c>
      <c r="AG580" s="3">
        <v>0</v>
      </c>
      <c r="AH580" s="1" t="s">
        <v>578</v>
      </c>
      <c r="AI580" s="17">
        <v>3</v>
      </c>
      <c r="AJ580" s="1"/>
    </row>
    <row r="581" spans="1:36" x14ac:dyDescent="0.2">
      <c r="A581" s="1" t="s">
        <v>681</v>
      </c>
      <c r="B581" s="1" t="s">
        <v>1265</v>
      </c>
      <c r="C581" s="1" t="s">
        <v>1673</v>
      </c>
      <c r="D581" s="1" t="s">
        <v>1697</v>
      </c>
      <c r="E581" s="3">
        <v>52.544444444444444</v>
      </c>
      <c r="F581" s="3">
        <v>6.3388888888888886</v>
      </c>
      <c r="G581" s="3">
        <v>0</v>
      </c>
      <c r="H581" s="3">
        <v>0.2388888888888889</v>
      </c>
      <c r="I581" s="3">
        <v>0</v>
      </c>
      <c r="J581" s="3">
        <v>0</v>
      </c>
      <c r="K581" s="3">
        <v>0</v>
      </c>
      <c r="L581" s="3">
        <v>4.6745555555555551</v>
      </c>
      <c r="M581" s="3">
        <v>5.4972222222222218</v>
      </c>
      <c r="N581" s="3">
        <v>0</v>
      </c>
      <c r="O581" s="3">
        <f>SUM(Table2[[#This Row],[Qualified Social Work Staff Hours]:[Other Social Work Staff Hours]])/Table2[[#This Row],[MDS Census]]</f>
        <v>0.10462042715161766</v>
      </c>
      <c r="P581" s="3">
        <v>4.9805555555555552</v>
      </c>
      <c r="Q581" s="3">
        <v>3.3888888888888888</v>
      </c>
      <c r="R581" s="3">
        <f>SUM(Table2[[#This Row],[Qualified Activities Professional Hours]:[Other Activities Professional Hours]])/Table2[[#This Row],[MDS Census]]</f>
        <v>0.15928314654260942</v>
      </c>
      <c r="S581" s="3">
        <v>4.8614444444444445</v>
      </c>
      <c r="T581" s="3">
        <v>7.2361111111111107</v>
      </c>
      <c r="U581" s="3">
        <v>0</v>
      </c>
      <c r="V581" s="3">
        <f>SUM(Table2[[#This Row],[Occupational Therapist Hours]:[OT Aide Hours]])/Table2[[#This Row],[MDS Census]]</f>
        <v>0.23023472192852612</v>
      </c>
      <c r="W581" s="3">
        <v>5.6804444444444444</v>
      </c>
      <c r="X581" s="3">
        <v>4.5969999999999986</v>
      </c>
      <c r="Y581" s="3">
        <v>0</v>
      </c>
      <c r="Z581" s="3">
        <f>SUM(Table2[[#This Row],[Physical Therapist (PT) Hours]:[PT Aide Hours]])/Table2[[#This Row],[MDS Census]]</f>
        <v>0.19559526326919008</v>
      </c>
      <c r="AA581" s="3">
        <v>0</v>
      </c>
      <c r="AB581" s="3">
        <v>0</v>
      </c>
      <c r="AC581" s="3">
        <v>0</v>
      </c>
      <c r="AD581" s="3">
        <v>0</v>
      </c>
      <c r="AE581" s="3">
        <v>0</v>
      </c>
      <c r="AF581" s="3">
        <v>0</v>
      </c>
      <c r="AG581" s="3">
        <v>0</v>
      </c>
      <c r="AH581" s="1" t="s">
        <v>579</v>
      </c>
      <c r="AI581" s="17">
        <v>3</v>
      </c>
      <c r="AJ581" s="1"/>
    </row>
    <row r="582" spans="1:36" x14ac:dyDescent="0.2">
      <c r="A582" s="1" t="s">
        <v>681</v>
      </c>
      <c r="B582" s="1" t="s">
        <v>1266</v>
      </c>
      <c r="C582" s="1" t="s">
        <v>1381</v>
      </c>
      <c r="D582" s="1" t="s">
        <v>1714</v>
      </c>
      <c r="E582" s="3">
        <v>183.03333333333333</v>
      </c>
      <c r="F582" s="3">
        <v>5.333333333333333</v>
      </c>
      <c r="G582" s="3">
        <v>0.26666666666666666</v>
      </c>
      <c r="H582" s="3">
        <v>1.1333333333333333</v>
      </c>
      <c r="I582" s="3">
        <v>9.6833333333333336</v>
      </c>
      <c r="J582" s="3">
        <v>0</v>
      </c>
      <c r="K582" s="3">
        <v>0</v>
      </c>
      <c r="L582" s="3">
        <v>9.3888888888888893</v>
      </c>
      <c r="M582" s="3">
        <v>21.988888888888887</v>
      </c>
      <c r="N582" s="3">
        <v>0</v>
      </c>
      <c r="O582" s="3">
        <f>SUM(Table2[[#This Row],[Qualified Social Work Staff Hours]:[Other Social Work Staff Hours]])/Table2[[#This Row],[MDS Census]]</f>
        <v>0.12013598008862987</v>
      </c>
      <c r="P582" s="3">
        <v>0</v>
      </c>
      <c r="Q582" s="3">
        <v>46.522222222222226</v>
      </c>
      <c r="R582" s="3">
        <f>SUM(Table2[[#This Row],[Qualified Activities Professional Hours]:[Other Activities Professional Hours]])/Table2[[#This Row],[MDS Census]]</f>
        <v>0.25417349602379652</v>
      </c>
      <c r="S582" s="3">
        <v>12.983333333333333</v>
      </c>
      <c r="T582" s="3">
        <v>6.208333333333333</v>
      </c>
      <c r="U582" s="3">
        <v>0</v>
      </c>
      <c r="V582" s="3">
        <f>SUM(Table2[[#This Row],[Occupational Therapist Hours]:[OT Aide Hours]])/Table2[[#This Row],[MDS Census]]</f>
        <v>0.10485339646694591</v>
      </c>
      <c r="W582" s="3">
        <v>17.058333333333334</v>
      </c>
      <c r="X582" s="3">
        <v>11.683333333333334</v>
      </c>
      <c r="Y582" s="3">
        <v>0</v>
      </c>
      <c r="Z582" s="3">
        <f>SUM(Table2[[#This Row],[Physical Therapist (PT) Hours]:[PT Aide Hours]])/Table2[[#This Row],[MDS Census]]</f>
        <v>0.15702968493899108</v>
      </c>
      <c r="AA582" s="3">
        <v>0</v>
      </c>
      <c r="AB582" s="3">
        <v>0</v>
      </c>
      <c r="AC582" s="3">
        <v>0</v>
      </c>
      <c r="AD582" s="3">
        <v>0</v>
      </c>
      <c r="AE582" s="3">
        <v>0</v>
      </c>
      <c r="AF582" s="3">
        <v>0</v>
      </c>
      <c r="AG582" s="3">
        <v>0</v>
      </c>
      <c r="AH582" s="1" t="s">
        <v>580</v>
      </c>
      <c r="AI582" s="17">
        <v>3</v>
      </c>
      <c r="AJ582" s="1"/>
    </row>
    <row r="583" spans="1:36" x14ac:dyDescent="0.2">
      <c r="A583" s="1" t="s">
        <v>681</v>
      </c>
      <c r="B583" s="1" t="s">
        <v>1267</v>
      </c>
      <c r="C583" s="1" t="s">
        <v>1397</v>
      </c>
      <c r="D583" s="1" t="s">
        <v>1750</v>
      </c>
      <c r="E583" s="3">
        <v>58.544444444444444</v>
      </c>
      <c r="F583" s="3">
        <v>0</v>
      </c>
      <c r="G583" s="3">
        <v>0.28888888888888886</v>
      </c>
      <c r="H583" s="3">
        <v>0</v>
      </c>
      <c r="I583" s="3">
        <v>2.3295555555555558</v>
      </c>
      <c r="J583" s="3">
        <v>0</v>
      </c>
      <c r="K583" s="3">
        <v>0</v>
      </c>
      <c r="L583" s="3">
        <v>10.251888888888889</v>
      </c>
      <c r="M583" s="3">
        <v>5.3277777777777775</v>
      </c>
      <c r="N583" s="3">
        <v>5.2168888888888887</v>
      </c>
      <c r="O583" s="3">
        <f>SUM(Table2[[#This Row],[Qualified Social Work Staff Hours]:[Other Social Work Staff Hours]])/Table2[[#This Row],[MDS Census]]</f>
        <v>0.18011387360030365</v>
      </c>
      <c r="P583" s="3">
        <v>4.5</v>
      </c>
      <c r="Q583" s="3">
        <v>9.6686666666666685</v>
      </c>
      <c r="R583" s="3">
        <f>SUM(Table2[[#This Row],[Qualified Activities Professional Hours]:[Other Activities Professional Hours]])/Table2[[#This Row],[MDS Census]]</f>
        <v>0.24201556272537486</v>
      </c>
      <c r="S583" s="3">
        <v>10.185999999999998</v>
      </c>
      <c r="T583" s="3">
        <v>9.8212222222222234</v>
      </c>
      <c r="U583" s="3">
        <v>0</v>
      </c>
      <c r="V583" s="3">
        <f>SUM(Table2[[#This Row],[Occupational Therapist Hours]:[OT Aide Hours]])/Table2[[#This Row],[MDS Census]]</f>
        <v>0.34174416397798441</v>
      </c>
      <c r="W583" s="3">
        <v>4.7145555555555552</v>
      </c>
      <c r="X583" s="3">
        <v>8.3417777777777768</v>
      </c>
      <c r="Y583" s="3">
        <v>0</v>
      </c>
      <c r="Z583" s="3">
        <f>SUM(Table2[[#This Row],[Physical Therapist (PT) Hours]:[PT Aide Hours]])/Table2[[#This Row],[MDS Census]]</f>
        <v>0.22301575251470865</v>
      </c>
      <c r="AA583" s="3">
        <v>0</v>
      </c>
      <c r="AB583" s="3">
        <v>0</v>
      </c>
      <c r="AC583" s="3">
        <v>0</v>
      </c>
      <c r="AD583" s="3">
        <v>0</v>
      </c>
      <c r="AE583" s="3">
        <v>0</v>
      </c>
      <c r="AF583" s="3">
        <v>0</v>
      </c>
      <c r="AG583" s="3">
        <v>0</v>
      </c>
      <c r="AH583" s="1" t="s">
        <v>581</v>
      </c>
      <c r="AI583" s="17">
        <v>3</v>
      </c>
      <c r="AJ583" s="1"/>
    </row>
    <row r="584" spans="1:36" x14ac:dyDescent="0.2">
      <c r="A584" s="1" t="s">
        <v>681</v>
      </c>
      <c r="B584" s="1" t="s">
        <v>1268</v>
      </c>
      <c r="C584" s="1" t="s">
        <v>1443</v>
      </c>
      <c r="D584" s="1" t="s">
        <v>1727</v>
      </c>
      <c r="E584" s="3">
        <v>85.188888888888883</v>
      </c>
      <c r="F584" s="3">
        <v>14.102777777777778</v>
      </c>
      <c r="G584" s="3">
        <v>0.76666666666666672</v>
      </c>
      <c r="H584" s="3">
        <v>0.58333333333333337</v>
      </c>
      <c r="I584" s="3">
        <v>5.2249999999999996</v>
      </c>
      <c r="J584" s="3">
        <v>0</v>
      </c>
      <c r="K584" s="3">
        <v>0</v>
      </c>
      <c r="L584" s="3">
        <v>3.3143333333333329</v>
      </c>
      <c r="M584" s="3">
        <v>10.488888888888889</v>
      </c>
      <c r="N584" s="3">
        <v>0</v>
      </c>
      <c r="O584" s="3">
        <f>SUM(Table2[[#This Row],[Qualified Social Work Staff Hours]:[Other Social Work Staff Hours]])/Table2[[#This Row],[MDS Census]]</f>
        <v>0.12312508151819487</v>
      </c>
      <c r="P584" s="3">
        <v>9.719444444444445</v>
      </c>
      <c r="Q584" s="3">
        <v>0</v>
      </c>
      <c r="R584" s="3">
        <f>SUM(Table2[[#This Row],[Qualified Activities Professional Hours]:[Other Activities Professional Hours]])/Table2[[#This Row],[MDS Census]]</f>
        <v>0.11409286552758577</v>
      </c>
      <c r="S584" s="3">
        <v>11.16577777777778</v>
      </c>
      <c r="T584" s="3">
        <v>3.6586666666666652</v>
      </c>
      <c r="U584" s="3">
        <v>0</v>
      </c>
      <c r="V584" s="3">
        <f>SUM(Table2[[#This Row],[Occupational Therapist Hours]:[OT Aide Hours]])/Table2[[#This Row],[MDS Census]]</f>
        <v>0.17401852093387246</v>
      </c>
      <c r="W584" s="3">
        <v>12.261888888888885</v>
      </c>
      <c r="X584" s="3">
        <v>0.72144444444444455</v>
      </c>
      <c r="Y584" s="3">
        <v>3.919777777777778</v>
      </c>
      <c r="Z584" s="3">
        <f>SUM(Table2[[#This Row],[Physical Therapist (PT) Hours]:[PT Aide Hours]])/Table2[[#This Row],[MDS Census]]</f>
        <v>0.19841919916525366</v>
      </c>
      <c r="AA584" s="3">
        <v>0</v>
      </c>
      <c r="AB584" s="3">
        <v>14.988888888888889</v>
      </c>
      <c r="AC584" s="3">
        <v>0</v>
      </c>
      <c r="AD584" s="3">
        <v>0</v>
      </c>
      <c r="AE584" s="3">
        <v>0</v>
      </c>
      <c r="AF584" s="3">
        <v>0</v>
      </c>
      <c r="AG584" s="3">
        <v>0</v>
      </c>
      <c r="AH584" s="1" t="s">
        <v>582</v>
      </c>
      <c r="AI584" s="17">
        <v>3</v>
      </c>
      <c r="AJ584" s="1"/>
    </row>
    <row r="585" spans="1:36" x14ac:dyDescent="0.2">
      <c r="A585" s="1" t="s">
        <v>681</v>
      </c>
      <c r="B585" s="1" t="s">
        <v>1269</v>
      </c>
      <c r="C585" s="1" t="s">
        <v>1674</v>
      </c>
      <c r="D585" s="1" t="s">
        <v>1708</v>
      </c>
      <c r="E585" s="3">
        <v>89.24444444444444</v>
      </c>
      <c r="F585" s="3">
        <v>5.5111111111111111</v>
      </c>
      <c r="G585" s="3">
        <v>0</v>
      </c>
      <c r="H585" s="3">
        <v>0</v>
      </c>
      <c r="I585" s="3">
        <v>0.4777777777777778</v>
      </c>
      <c r="J585" s="3">
        <v>0</v>
      </c>
      <c r="K585" s="3">
        <v>0</v>
      </c>
      <c r="L585" s="3">
        <v>2.2598888888888884</v>
      </c>
      <c r="M585" s="3">
        <v>4.2666666666666666</v>
      </c>
      <c r="N585" s="3">
        <v>0</v>
      </c>
      <c r="O585" s="3">
        <f>SUM(Table2[[#This Row],[Qualified Social Work Staff Hours]:[Other Social Work Staff Hours]])/Table2[[#This Row],[MDS Census]]</f>
        <v>4.7808764940239043E-2</v>
      </c>
      <c r="P585" s="3">
        <v>5.4222222222222225</v>
      </c>
      <c r="Q585" s="3">
        <v>23.725000000000001</v>
      </c>
      <c r="R585" s="3">
        <f>SUM(Table2[[#This Row],[Qualified Activities Professional Hours]:[Other Activities Professional Hours]])/Table2[[#This Row],[MDS Census]]</f>
        <v>0.3265998505976096</v>
      </c>
      <c r="S585" s="3">
        <v>4.7718888888888893</v>
      </c>
      <c r="T585" s="3">
        <v>5.6444444444444448</v>
      </c>
      <c r="U585" s="3">
        <v>0</v>
      </c>
      <c r="V585" s="3">
        <f>SUM(Table2[[#This Row],[Occupational Therapist Hours]:[OT Aide Hours]])/Table2[[#This Row],[MDS Census]]</f>
        <v>0.11671688247011953</v>
      </c>
      <c r="W585" s="3">
        <v>5.509666666666666</v>
      </c>
      <c r="X585" s="3">
        <v>5.830333333333332</v>
      </c>
      <c r="Y585" s="3">
        <v>0</v>
      </c>
      <c r="Z585" s="3">
        <f>SUM(Table2[[#This Row],[Physical Therapist (PT) Hours]:[PT Aide Hours]])/Table2[[#This Row],[MDS Census]]</f>
        <v>0.12706673306772906</v>
      </c>
      <c r="AA585" s="3">
        <v>0</v>
      </c>
      <c r="AB585" s="3">
        <v>0</v>
      </c>
      <c r="AC585" s="3">
        <v>0</v>
      </c>
      <c r="AD585" s="3">
        <v>0</v>
      </c>
      <c r="AE585" s="3">
        <v>0</v>
      </c>
      <c r="AF585" s="3">
        <v>0</v>
      </c>
      <c r="AG585" s="3">
        <v>0</v>
      </c>
      <c r="AH585" s="1" t="s">
        <v>583</v>
      </c>
      <c r="AI585" s="17">
        <v>3</v>
      </c>
      <c r="AJ585" s="1"/>
    </row>
    <row r="586" spans="1:36" x14ac:dyDescent="0.2">
      <c r="A586" s="1" t="s">
        <v>681</v>
      </c>
      <c r="B586" s="1" t="s">
        <v>1270</v>
      </c>
      <c r="C586" s="1" t="s">
        <v>1417</v>
      </c>
      <c r="D586" s="1" t="s">
        <v>1750</v>
      </c>
      <c r="E586" s="3">
        <v>10.744444444444444</v>
      </c>
      <c r="F586" s="3">
        <v>0</v>
      </c>
      <c r="G586" s="3">
        <v>0.16666666666666666</v>
      </c>
      <c r="H586" s="3">
        <v>0.57777777777777772</v>
      </c>
      <c r="I586" s="3">
        <v>1.7222222222222223</v>
      </c>
      <c r="J586" s="3">
        <v>0</v>
      </c>
      <c r="K586" s="3">
        <v>0</v>
      </c>
      <c r="L586" s="3">
        <v>0.22222222222222221</v>
      </c>
      <c r="M586" s="3">
        <v>0</v>
      </c>
      <c r="N586" s="3">
        <v>0</v>
      </c>
      <c r="O586" s="3">
        <f>SUM(Table2[[#This Row],[Qualified Social Work Staff Hours]:[Other Social Work Staff Hours]])/Table2[[#This Row],[MDS Census]]</f>
        <v>0</v>
      </c>
      <c r="P586" s="3">
        <v>0</v>
      </c>
      <c r="Q586" s="3">
        <v>0</v>
      </c>
      <c r="R586" s="3">
        <f>SUM(Table2[[#This Row],[Qualified Activities Professional Hours]:[Other Activities Professional Hours]])/Table2[[#This Row],[MDS Census]]</f>
        <v>0</v>
      </c>
      <c r="S586" s="3">
        <v>2.9022222222222229</v>
      </c>
      <c r="T586" s="3">
        <v>5.3977777777777769</v>
      </c>
      <c r="U586" s="3">
        <v>0</v>
      </c>
      <c r="V586" s="3">
        <f>SUM(Table2[[#This Row],[Occupational Therapist Hours]:[OT Aide Hours]])/Table2[[#This Row],[MDS Census]]</f>
        <v>0.7724922440537747</v>
      </c>
      <c r="W586" s="3">
        <v>4.9411111111111108</v>
      </c>
      <c r="X586" s="3">
        <v>4.4599999999999991</v>
      </c>
      <c r="Y586" s="3">
        <v>0.83000000000000007</v>
      </c>
      <c r="Z586" s="3">
        <f>SUM(Table2[[#This Row],[Physical Therapist (PT) Hours]:[PT Aide Hours]])/Table2[[#This Row],[MDS Census]]</f>
        <v>0.95222337125129264</v>
      </c>
      <c r="AA586" s="3">
        <v>0</v>
      </c>
      <c r="AB586" s="3">
        <v>0</v>
      </c>
      <c r="AC586" s="3">
        <v>0</v>
      </c>
      <c r="AD586" s="3">
        <v>0</v>
      </c>
      <c r="AE586" s="3">
        <v>0</v>
      </c>
      <c r="AF586" s="3">
        <v>0</v>
      </c>
      <c r="AG586" s="3">
        <v>0</v>
      </c>
      <c r="AH586" s="1" t="s">
        <v>584</v>
      </c>
      <c r="AI586" s="17">
        <v>3</v>
      </c>
      <c r="AJ586" s="1"/>
    </row>
    <row r="587" spans="1:36" x14ac:dyDescent="0.2">
      <c r="A587" s="1" t="s">
        <v>681</v>
      </c>
      <c r="B587" s="1" t="s">
        <v>695</v>
      </c>
      <c r="C587" s="1" t="s">
        <v>1589</v>
      </c>
      <c r="D587" s="1" t="s">
        <v>1709</v>
      </c>
      <c r="E587" s="3">
        <v>66.711111111111109</v>
      </c>
      <c r="F587" s="3">
        <v>15.111111111111111</v>
      </c>
      <c r="G587" s="3">
        <v>0</v>
      </c>
      <c r="H587" s="3">
        <v>0</v>
      </c>
      <c r="I587" s="3">
        <v>0</v>
      </c>
      <c r="J587" s="3">
        <v>0</v>
      </c>
      <c r="K587" s="3">
        <v>0</v>
      </c>
      <c r="L587" s="3">
        <v>4.8679999999999994</v>
      </c>
      <c r="M587" s="3">
        <v>11.102444444444444</v>
      </c>
      <c r="N587" s="3">
        <v>0</v>
      </c>
      <c r="O587" s="3">
        <f>SUM(Table2[[#This Row],[Qualified Social Work Staff Hours]:[Other Social Work Staff Hours]])/Table2[[#This Row],[MDS Census]]</f>
        <v>0.16642571618920721</v>
      </c>
      <c r="P587" s="3">
        <v>0</v>
      </c>
      <c r="Q587" s="3">
        <v>25.083222222222219</v>
      </c>
      <c r="R587" s="3">
        <f>SUM(Table2[[#This Row],[Qualified Activities Professional Hours]:[Other Activities Professional Hours]])/Table2[[#This Row],[MDS Census]]</f>
        <v>0.37599766822118585</v>
      </c>
      <c r="S587" s="3">
        <v>5.1842222222222221</v>
      </c>
      <c r="T587" s="3">
        <v>10.735999999999997</v>
      </c>
      <c r="U587" s="3">
        <v>0</v>
      </c>
      <c r="V587" s="3">
        <f>SUM(Table2[[#This Row],[Occupational Therapist Hours]:[OT Aide Hours]])/Table2[[#This Row],[MDS Census]]</f>
        <v>0.23864423717521646</v>
      </c>
      <c r="W587" s="3">
        <v>5.6154444444444449</v>
      </c>
      <c r="X587" s="3">
        <v>7.0384444444444449</v>
      </c>
      <c r="Y587" s="3">
        <v>5.2495555555555562</v>
      </c>
      <c r="Z587" s="3">
        <f>SUM(Table2[[#This Row],[Physical Therapist (PT) Hours]:[PT Aide Hours]])/Table2[[#This Row],[MDS Census]]</f>
        <v>0.26837275149900069</v>
      </c>
      <c r="AA587" s="3">
        <v>0</v>
      </c>
      <c r="AB587" s="3">
        <v>0</v>
      </c>
      <c r="AC587" s="3">
        <v>16.036222222222225</v>
      </c>
      <c r="AD587" s="3">
        <v>0</v>
      </c>
      <c r="AE587" s="3">
        <v>0</v>
      </c>
      <c r="AF587" s="3">
        <v>0</v>
      </c>
      <c r="AG587" s="3">
        <v>0</v>
      </c>
      <c r="AH587" s="1" t="s">
        <v>585</v>
      </c>
      <c r="AI587" s="17">
        <v>3</v>
      </c>
      <c r="AJ587" s="1"/>
    </row>
    <row r="588" spans="1:36" x14ac:dyDescent="0.2">
      <c r="A588" s="1" t="s">
        <v>681</v>
      </c>
      <c r="B588" s="1" t="s">
        <v>1271</v>
      </c>
      <c r="C588" s="1" t="s">
        <v>1506</v>
      </c>
      <c r="D588" s="1" t="s">
        <v>1693</v>
      </c>
      <c r="E588" s="3">
        <v>75.777777777777771</v>
      </c>
      <c r="F588" s="3">
        <v>13.6</v>
      </c>
      <c r="G588" s="3">
        <v>0</v>
      </c>
      <c r="H588" s="3">
        <v>0</v>
      </c>
      <c r="I588" s="3">
        <v>0</v>
      </c>
      <c r="J588" s="3">
        <v>0</v>
      </c>
      <c r="K588" s="3">
        <v>0</v>
      </c>
      <c r="L588" s="3">
        <v>0</v>
      </c>
      <c r="M588" s="3">
        <v>4.8</v>
      </c>
      <c r="N588" s="3">
        <v>0</v>
      </c>
      <c r="O588" s="3">
        <f>SUM(Table2[[#This Row],[Qualified Social Work Staff Hours]:[Other Social Work Staff Hours]])/Table2[[#This Row],[MDS Census]]</f>
        <v>6.3343108504398823E-2</v>
      </c>
      <c r="P588" s="3">
        <v>5.4222222222222225</v>
      </c>
      <c r="Q588" s="3">
        <v>16.565666666666669</v>
      </c>
      <c r="R588" s="3">
        <f>SUM(Table2[[#This Row],[Qualified Activities Professional Hours]:[Other Activities Professional Hours]])/Table2[[#This Row],[MDS Census]]</f>
        <v>0.29016275659824048</v>
      </c>
      <c r="S588" s="3">
        <v>0</v>
      </c>
      <c r="T588" s="3">
        <v>0</v>
      </c>
      <c r="U588" s="3">
        <v>0</v>
      </c>
      <c r="V588" s="3">
        <f>SUM(Table2[[#This Row],[Occupational Therapist Hours]:[OT Aide Hours]])/Table2[[#This Row],[MDS Census]]</f>
        <v>0</v>
      </c>
      <c r="W588" s="3">
        <v>0</v>
      </c>
      <c r="X588" s="3">
        <v>0</v>
      </c>
      <c r="Y588" s="3">
        <v>0</v>
      </c>
      <c r="Z588" s="3">
        <f>SUM(Table2[[#This Row],[Physical Therapist (PT) Hours]:[PT Aide Hours]])/Table2[[#This Row],[MDS Census]]</f>
        <v>0</v>
      </c>
      <c r="AA588" s="3">
        <v>0</v>
      </c>
      <c r="AB588" s="3">
        <v>0</v>
      </c>
      <c r="AC588" s="3">
        <v>0</v>
      </c>
      <c r="AD588" s="3">
        <v>0</v>
      </c>
      <c r="AE588" s="3">
        <v>0</v>
      </c>
      <c r="AF588" s="3">
        <v>0</v>
      </c>
      <c r="AG588" s="3">
        <v>0</v>
      </c>
      <c r="AH588" s="1" t="s">
        <v>586</v>
      </c>
      <c r="AI588" s="17">
        <v>3</v>
      </c>
      <c r="AJ588" s="1"/>
    </row>
    <row r="589" spans="1:36" x14ac:dyDescent="0.2">
      <c r="A589" s="1" t="s">
        <v>681</v>
      </c>
      <c r="B589" s="1" t="s">
        <v>1272</v>
      </c>
      <c r="C589" s="1" t="s">
        <v>1443</v>
      </c>
      <c r="D589" s="1" t="s">
        <v>1727</v>
      </c>
      <c r="E589" s="3">
        <v>81.722222222222229</v>
      </c>
      <c r="F589" s="3">
        <v>11.011111111111111</v>
      </c>
      <c r="G589" s="3">
        <v>0</v>
      </c>
      <c r="H589" s="3">
        <v>0</v>
      </c>
      <c r="I589" s="3">
        <v>0</v>
      </c>
      <c r="J589" s="3">
        <v>0</v>
      </c>
      <c r="K589" s="3">
        <v>0</v>
      </c>
      <c r="L589" s="3">
        <v>6.8547777777777776</v>
      </c>
      <c r="M589" s="3">
        <v>5.4222222222222225</v>
      </c>
      <c r="N589" s="3">
        <v>0</v>
      </c>
      <c r="O589" s="3">
        <f>SUM(Table2[[#This Row],[Qualified Social Work Staff Hours]:[Other Social Work Staff Hours]])/Table2[[#This Row],[MDS Census]]</f>
        <v>6.6349422161794694E-2</v>
      </c>
      <c r="P589" s="3">
        <v>5.5250000000000004</v>
      </c>
      <c r="Q589" s="3">
        <v>9.0111111111111111</v>
      </c>
      <c r="R589" s="3">
        <f>SUM(Table2[[#This Row],[Qualified Activities Professional Hours]:[Other Activities Professional Hours]])/Table2[[#This Row],[MDS Census]]</f>
        <v>0.17787219578518013</v>
      </c>
      <c r="S589" s="3">
        <v>8.1264444444444432</v>
      </c>
      <c r="T589" s="3">
        <v>11.449222222222224</v>
      </c>
      <c r="U589" s="3">
        <v>0</v>
      </c>
      <c r="V589" s="3">
        <f>SUM(Table2[[#This Row],[Occupational Therapist Hours]:[OT Aide Hours]])/Table2[[#This Row],[MDS Census]]</f>
        <v>0.23953908905506457</v>
      </c>
      <c r="W589" s="3">
        <v>18.309555555555558</v>
      </c>
      <c r="X589" s="3">
        <v>11.501000000000001</v>
      </c>
      <c r="Y589" s="3">
        <v>0</v>
      </c>
      <c r="Z589" s="3">
        <f>SUM(Table2[[#This Row],[Physical Therapist (PT) Hours]:[PT Aide Hours]])/Table2[[#This Row],[MDS Census]]</f>
        <v>0.3647790618626785</v>
      </c>
      <c r="AA589" s="3">
        <v>0</v>
      </c>
      <c r="AB589" s="3">
        <v>0</v>
      </c>
      <c r="AC589" s="3">
        <v>0</v>
      </c>
      <c r="AD589" s="3">
        <v>0</v>
      </c>
      <c r="AE589" s="3">
        <v>0</v>
      </c>
      <c r="AF589" s="3">
        <v>3.838888888888889</v>
      </c>
      <c r="AG589" s="3">
        <v>0</v>
      </c>
      <c r="AH589" s="1" t="s">
        <v>587</v>
      </c>
      <c r="AI589" s="17">
        <v>3</v>
      </c>
      <c r="AJ589" s="1"/>
    </row>
    <row r="590" spans="1:36" x14ac:dyDescent="0.2">
      <c r="A590" s="1" t="s">
        <v>681</v>
      </c>
      <c r="B590" s="1" t="s">
        <v>1273</v>
      </c>
      <c r="C590" s="1" t="s">
        <v>1382</v>
      </c>
      <c r="D590" s="1" t="s">
        <v>1725</v>
      </c>
      <c r="E590" s="3">
        <v>61.9</v>
      </c>
      <c r="F590" s="3">
        <v>5.6888888888888891</v>
      </c>
      <c r="G590" s="3">
        <v>0.46666666666666667</v>
      </c>
      <c r="H590" s="3">
        <v>0.71111111111111114</v>
      </c>
      <c r="I590" s="3">
        <v>2.2222222222222223</v>
      </c>
      <c r="J590" s="3">
        <v>0</v>
      </c>
      <c r="K590" s="3">
        <v>0</v>
      </c>
      <c r="L590" s="3">
        <v>4.7611111111111111</v>
      </c>
      <c r="M590" s="3">
        <v>4.9749999999999996</v>
      </c>
      <c r="N590" s="3">
        <v>0</v>
      </c>
      <c r="O590" s="3">
        <f>SUM(Table2[[#This Row],[Qualified Social Work Staff Hours]:[Other Social Work Staff Hours]])/Table2[[#This Row],[MDS Census]]</f>
        <v>8.0371567043618738E-2</v>
      </c>
      <c r="P590" s="3">
        <v>5.3888888888888893</v>
      </c>
      <c r="Q590" s="3">
        <v>10.869444444444444</v>
      </c>
      <c r="R590" s="3">
        <f>SUM(Table2[[#This Row],[Qualified Activities Professional Hours]:[Other Activities Professional Hours]])/Table2[[#This Row],[MDS Census]]</f>
        <v>0.26265481960150783</v>
      </c>
      <c r="S590" s="3">
        <v>11.094444444444445</v>
      </c>
      <c r="T590" s="3">
        <v>0</v>
      </c>
      <c r="U590" s="3">
        <v>10.694444444444445</v>
      </c>
      <c r="V590" s="3">
        <f>SUM(Table2[[#This Row],[Occupational Therapist Hours]:[OT Aide Hours]])/Table2[[#This Row],[MDS Census]]</f>
        <v>0.35200143600789807</v>
      </c>
      <c r="W590" s="3">
        <v>5.6277777777777782</v>
      </c>
      <c r="X590" s="3">
        <v>0</v>
      </c>
      <c r="Y590" s="3">
        <v>0</v>
      </c>
      <c r="Z590" s="3">
        <f>SUM(Table2[[#This Row],[Physical Therapist (PT) Hours]:[PT Aide Hours]])/Table2[[#This Row],[MDS Census]]</f>
        <v>9.0917250044875261E-2</v>
      </c>
      <c r="AA590" s="3">
        <v>0</v>
      </c>
      <c r="AB590" s="3">
        <v>0</v>
      </c>
      <c r="AC590" s="3">
        <v>0</v>
      </c>
      <c r="AD590" s="3">
        <v>0</v>
      </c>
      <c r="AE590" s="3">
        <v>0</v>
      </c>
      <c r="AF590" s="3">
        <v>0</v>
      </c>
      <c r="AG590" s="3">
        <v>0</v>
      </c>
      <c r="AH590" s="1" t="s">
        <v>588</v>
      </c>
      <c r="AI590" s="17">
        <v>3</v>
      </c>
      <c r="AJ590" s="1"/>
    </row>
    <row r="591" spans="1:36" x14ac:dyDescent="0.2">
      <c r="A591" s="1" t="s">
        <v>681</v>
      </c>
      <c r="B591" s="1" t="s">
        <v>1274</v>
      </c>
      <c r="C591" s="1" t="s">
        <v>1366</v>
      </c>
      <c r="D591" s="1" t="s">
        <v>1724</v>
      </c>
      <c r="E591" s="3">
        <v>81.36666666666666</v>
      </c>
      <c r="F591" s="3">
        <v>5.6888888888888891</v>
      </c>
      <c r="G591" s="3">
        <v>1.1111111111111112</v>
      </c>
      <c r="H591" s="3">
        <v>0.6333333333333333</v>
      </c>
      <c r="I591" s="3">
        <v>10.452777777777778</v>
      </c>
      <c r="J591" s="3">
        <v>0</v>
      </c>
      <c r="K591" s="3">
        <v>0</v>
      </c>
      <c r="L591" s="3">
        <v>4.7981111111111128</v>
      </c>
      <c r="M591" s="3">
        <v>8.6694444444444443</v>
      </c>
      <c r="N591" s="3">
        <v>0</v>
      </c>
      <c r="O591" s="3">
        <f>SUM(Table2[[#This Row],[Qualified Social Work Staff Hours]:[Other Social Work Staff Hours]])/Table2[[#This Row],[MDS Census]]</f>
        <v>0.10654786289771952</v>
      </c>
      <c r="P591" s="3">
        <v>5.6444444444444448</v>
      </c>
      <c r="Q591" s="3">
        <v>5.833333333333333</v>
      </c>
      <c r="R591" s="3">
        <f>SUM(Table2[[#This Row],[Qualified Activities Professional Hours]:[Other Activities Professional Hours]])/Table2[[#This Row],[MDS Census]]</f>
        <v>0.14106240611771134</v>
      </c>
      <c r="S591" s="3">
        <v>8.5643333333333338</v>
      </c>
      <c r="T591" s="3">
        <v>14.087666666666667</v>
      </c>
      <c r="U591" s="3">
        <v>0</v>
      </c>
      <c r="V591" s="3">
        <f>SUM(Table2[[#This Row],[Occupational Therapist Hours]:[OT Aide Hours]])/Table2[[#This Row],[MDS Census]]</f>
        <v>0.27839410077836957</v>
      </c>
      <c r="W591" s="3">
        <v>5.335</v>
      </c>
      <c r="X591" s="3">
        <v>11.927888888888885</v>
      </c>
      <c r="Y591" s="3">
        <v>5.0294444444444437</v>
      </c>
      <c r="Z591" s="3">
        <f>SUM(Table2[[#This Row],[Physical Therapist (PT) Hours]:[PT Aide Hours]])/Table2[[#This Row],[MDS Census]]</f>
        <v>0.27397378123719784</v>
      </c>
      <c r="AA591" s="3">
        <v>0</v>
      </c>
      <c r="AB591" s="3">
        <v>0</v>
      </c>
      <c r="AC591" s="3">
        <v>0</v>
      </c>
      <c r="AD591" s="3">
        <v>0</v>
      </c>
      <c r="AE591" s="3">
        <v>0</v>
      </c>
      <c r="AF591" s="3">
        <v>0</v>
      </c>
      <c r="AG591" s="3">
        <v>0</v>
      </c>
      <c r="AH591" s="1" t="s">
        <v>589</v>
      </c>
      <c r="AI591" s="17">
        <v>3</v>
      </c>
      <c r="AJ591" s="1"/>
    </row>
    <row r="592" spans="1:36" x14ac:dyDescent="0.2">
      <c r="A592" s="1" t="s">
        <v>681</v>
      </c>
      <c r="B592" s="1" t="s">
        <v>1275</v>
      </c>
      <c r="C592" s="1" t="s">
        <v>1579</v>
      </c>
      <c r="D592" s="1" t="s">
        <v>1747</v>
      </c>
      <c r="E592" s="3">
        <v>63.088888888888889</v>
      </c>
      <c r="F592" s="3">
        <v>5.4222222222222225</v>
      </c>
      <c r="G592" s="3">
        <v>0.50555555555555554</v>
      </c>
      <c r="H592" s="3">
        <v>0.51111111111111107</v>
      </c>
      <c r="I592" s="3">
        <v>4.2638888888888893</v>
      </c>
      <c r="J592" s="3">
        <v>0</v>
      </c>
      <c r="K592" s="3">
        <v>0</v>
      </c>
      <c r="L592" s="3">
        <v>2.1059999999999999</v>
      </c>
      <c r="M592" s="3">
        <v>3.7333333333333334</v>
      </c>
      <c r="N592" s="3">
        <v>0</v>
      </c>
      <c r="O592" s="3">
        <f>SUM(Table2[[#This Row],[Qualified Social Work Staff Hours]:[Other Social Work Staff Hours]])/Table2[[#This Row],[MDS Census]]</f>
        <v>5.9175766114829165E-2</v>
      </c>
      <c r="P592" s="3">
        <v>5.5777777777777775</v>
      </c>
      <c r="Q592" s="3">
        <v>16.144444444444446</v>
      </c>
      <c r="R592" s="3">
        <f>SUM(Table2[[#This Row],[Qualified Activities Professional Hours]:[Other Activities Professional Hours]])/Table2[[#This Row],[MDS Census]]</f>
        <v>0.34431137724550898</v>
      </c>
      <c r="S592" s="3">
        <v>4.7875555555555565</v>
      </c>
      <c r="T592" s="3">
        <v>6.0096666666666643</v>
      </c>
      <c r="U592" s="3">
        <v>0</v>
      </c>
      <c r="V592" s="3">
        <f>SUM(Table2[[#This Row],[Occupational Therapist Hours]:[OT Aide Hours]])/Table2[[#This Row],[MDS Census]]</f>
        <v>0.17114300810144414</v>
      </c>
      <c r="W592" s="3">
        <v>4.8352222222222228</v>
      </c>
      <c r="X592" s="3">
        <v>8.9028888888888904</v>
      </c>
      <c r="Y592" s="3">
        <v>0</v>
      </c>
      <c r="Z592" s="3">
        <f>SUM(Table2[[#This Row],[Physical Therapist (PT) Hours]:[PT Aide Hours]])/Table2[[#This Row],[MDS Census]]</f>
        <v>0.21775801338499476</v>
      </c>
      <c r="AA592" s="3">
        <v>0</v>
      </c>
      <c r="AB592" s="3">
        <v>0</v>
      </c>
      <c r="AC592" s="3">
        <v>0</v>
      </c>
      <c r="AD592" s="3">
        <v>0</v>
      </c>
      <c r="AE592" s="3">
        <v>0</v>
      </c>
      <c r="AF592" s="3">
        <v>0</v>
      </c>
      <c r="AG592" s="3">
        <v>0</v>
      </c>
      <c r="AH592" s="1" t="s">
        <v>590</v>
      </c>
      <c r="AI592" s="17">
        <v>3</v>
      </c>
      <c r="AJ592" s="1"/>
    </row>
    <row r="593" spans="1:36" x14ac:dyDescent="0.2">
      <c r="A593" s="1" t="s">
        <v>681</v>
      </c>
      <c r="B593" s="1" t="s">
        <v>1276</v>
      </c>
      <c r="C593" s="1" t="s">
        <v>1551</v>
      </c>
      <c r="D593" s="1" t="s">
        <v>1709</v>
      </c>
      <c r="E593" s="3">
        <v>111.97777777777777</v>
      </c>
      <c r="F593" s="3">
        <v>5.6</v>
      </c>
      <c r="G593" s="3">
        <v>0</v>
      </c>
      <c r="H593" s="3">
        <v>0</v>
      </c>
      <c r="I593" s="3">
        <v>0</v>
      </c>
      <c r="J593" s="3">
        <v>0</v>
      </c>
      <c r="K593" s="3">
        <v>0</v>
      </c>
      <c r="L593" s="3">
        <v>8.0697777777777766</v>
      </c>
      <c r="M593" s="3">
        <v>10.933333333333334</v>
      </c>
      <c r="N593" s="3">
        <v>1.6805555555555556</v>
      </c>
      <c r="O593" s="3">
        <f>SUM(Table2[[#This Row],[Qualified Social Work Staff Hours]:[Other Social Work Staff Hours]])/Table2[[#This Row],[MDS Census]]</f>
        <v>0.11264635840444533</v>
      </c>
      <c r="P593" s="3">
        <v>5.2444444444444445</v>
      </c>
      <c r="Q593" s="3">
        <v>14.830555555555556</v>
      </c>
      <c r="R593" s="3">
        <f>SUM(Table2[[#This Row],[Qualified Activities Professional Hours]:[Other Activities Professional Hours]])/Table2[[#This Row],[MDS Census]]</f>
        <v>0.17927664219091088</v>
      </c>
      <c r="S593" s="3">
        <v>12.620888888888892</v>
      </c>
      <c r="T593" s="3">
        <v>18.558333333333337</v>
      </c>
      <c r="U593" s="3">
        <v>0</v>
      </c>
      <c r="V593" s="3">
        <f>SUM(Table2[[#This Row],[Occupational Therapist Hours]:[OT Aide Hours]])/Table2[[#This Row],[MDS Census]]</f>
        <v>0.27844115896011118</v>
      </c>
      <c r="W593" s="3">
        <v>16.246999999999996</v>
      </c>
      <c r="X593" s="3">
        <v>14.681111111111111</v>
      </c>
      <c r="Y593" s="3">
        <v>0</v>
      </c>
      <c r="Z593" s="3">
        <f>SUM(Table2[[#This Row],[Physical Therapist (PT) Hours]:[PT Aide Hours]])/Table2[[#This Row],[MDS Census]]</f>
        <v>0.27619865052589798</v>
      </c>
      <c r="AA593" s="3">
        <v>0</v>
      </c>
      <c r="AB593" s="3">
        <v>0</v>
      </c>
      <c r="AC593" s="3">
        <v>0</v>
      </c>
      <c r="AD593" s="3">
        <v>0</v>
      </c>
      <c r="AE593" s="3">
        <v>0</v>
      </c>
      <c r="AF593" s="3">
        <v>1.2444444444444445</v>
      </c>
      <c r="AG593" s="3">
        <v>0</v>
      </c>
      <c r="AH593" s="1" t="s">
        <v>591</v>
      </c>
      <c r="AI593" s="17">
        <v>3</v>
      </c>
      <c r="AJ593" s="1"/>
    </row>
    <row r="594" spans="1:36" x14ac:dyDescent="0.2">
      <c r="A594" s="1" t="s">
        <v>681</v>
      </c>
      <c r="B594" s="1" t="s">
        <v>1277</v>
      </c>
      <c r="C594" s="1" t="s">
        <v>1471</v>
      </c>
      <c r="D594" s="1" t="s">
        <v>1716</v>
      </c>
      <c r="E594" s="3">
        <v>71.411111111111111</v>
      </c>
      <c r="F594" s="3">
        <v>5.4222222222222225</v>
      </c>
      <c r="G594" s="3">
        <v>0.16111111111111112</v>
      </c>
      <c r="H594" s="3">
        <v>0.26666666666666666</v>
      </c>
      <c r="I594" s="3">
        <v>2.0444444444444443</v>
      </c>
      <c r="J594" s="3">
        <v>0</v>
      </c>
      <c r="K594" s="3">
        <v>0</v>
      </c>
      <c r="L594" s="3">
        <v>5.0435555555555558</v>
      </c>
      <c r="M594" s="3">
        <v>8.3055555555555554</v>
      </c>
      <c r="N594" s="3">
        <v>5.9249999999999998</v>
      </c>
      <c r="O594" s="3">
        <f>SUM(Table2[[#This Row],[Qualified Social Work Staff Hours]:[Other Social Work Staff Hours]])/Table2[[#This Row],[MDS Census]]</f>
        <v>0.19927648980861987</v>
      </c>
      <c r="P594" s="3">
        <v>5.5111111111111111</v>
      </c>
      <c r="Q594" s="3">
        <v>18.611111111111111</v>
      </c>
      <c r="R594" s="3">
        <f>SUM(Table2[[#This Row],[Qualified Activities Professional Hours]:[Other Activities Professional Hours]])/Table2[[#This Row],[MDS Census]]</f>
        <v>0.33779368290026446</v>
      </c>
      <c r="S594" s="3">
        <v>4.5435555555555585</v>
      </c>
      <c r="T594" s="3">
        <v>8.8105555555555579</v>
      </c>
      <c r="U594" s="3">
        <v>0</v>
      </c>
      <c r="V594" s="3">
        <f>SUM(Table2[[#This Row],[Occupational Therapist Hours]:[OT Aide Hours]])/Table2[[#This Row],[MDS Census]]</f>
        <v>0.18700326746538051</v>
      </c>
      <c r="W594" s="3">
        <v>4.2556666666666683</v>
      </c>
      <c r="X594" s="3">
        <v>5.274888888888893</v>
      </c>
      <c r="Y594" s="3">
        <v>0</v>
      </c>
      <c r="Z594" s="3">
        <f>SUM(Table2[[#This Row],[Physical Therapist (PT) Hours]:[PT Aide Hours]])/Table2[[#This Row],[MDS Census]]</f>
        <v>0.13346040143146112</v>
      </c>
      <c r="AA594" s="3">
        <v>2.7777777777777776E-2</v>
      </c>
      <c r="AB594" s="3">
        <v>0</v>
      </c>
      <c r="AC594" s="3">
        <v>0</v>
      </c>
      <c r="AD594" s="3">
        <v>0</v>
      </c>
      <c r="AE594" s="3">
        <v>0</v>
      </c>
      <c r="AF594" s="3">
        <v>1.6444444444444444</v>
      </c>
      <c r="AG594" s="3">
        <v>0</v>
      </c>
      <c r="AH594" s="1" t="s">
        <v>592</v>
      </c>
      <c r="AI594" s="17">
        <v>3</v>
      </c>
      <c r="AJ594" s="1"/>
    </row>
    <row r="595" spans="1:36" x14ac:dyDescent="0.2">
      <c r="A595" s="1" t="s">
        <v>681</v>
      </c>
      <c r="B595" s="1" t="s">
        <v>1278</v>
      </c>
      <c r="C595" s="1" t="s">
        <v>1365</v>
      </c>
      <c r="D595" s="1" t="s">
        <v>1711</v>
      </c>
      <c r="E595" s="3">
        <v>33.155555555555559</v>
      </c>
      <c r="F595" s="3">
        <v>5.6</v>
      </c>
      <c r="G595" s="3">
        <v>1.1444444444444444</v>
      </c>
      <c r="H595" s="3">
        <v>0.54466666666666663</v>
      </c>
      <c r="I595" s="3">
        <v>1.3861111111111111</v>
      </c>
      <c r="J595" s="3">
        <v>0</v>
      </c>
      <c r="K595" s="3">
        <v>0</v>
      </c>
      <c r="L595" s="3">
        <v>0.84933333333333316</v>
      </c>
      <c r="M595" s="3">
        <v>4.666666666666667</v>
      </c>
      <c r="N595" s="3">
        <v>0</v>
      </c>
      <c r="O595" s="3">
        <f>SUM(Table2[[#This Row],[Qualified Social Work Staff Hours]:[Other Social Work Staff Hours]])/Table2[[#This Row],[MDS Census]]</f>
        <v>0.14075067024128685</v>
      </c>
      <c r="P595" s="3">
        <v>5.0666666666666664</v>
      </c>
      <c r="Q595" s="3">
        <v>6.9527777777777775</v>
      </c>
      <c r="R595" s="3">
        <f>SUM(Table2[[#This Row],[Qualified Activities Professional Hours]:[Other Activities Professional Hours]])/Table2[[#This Row],[MDS Census]]</f>
        <v>0.36251675603217154</v>
      </c>
      <c r="S595" s="3">
        <v>1.1463333333333334</v>
      </c>
      <c r="T595" s="3">
        <v>5.8067777777777776</v>
      </c>
      <c r="U595" s="3">
        <v>0</v>
      </c>
      <c r="V595" s="3">
        <f>SUM(Table2[[#This Row],[Occupational Therapist Hours]:[OT Aide Hours]])/Table2[[#This Row],[MDS Census]]</f>
        <v>0.20971179624664879</v>
      </c>
      <c r="W595" s="3">
        <v>1.1434444444444447</v>
      </c>
      <c r="X595" s="3">
        <v>4.490222222222223</v>
      </c>
      <c r="Y595" s="3">
        <v>0</v>
      </c>
      <c r="Z595" s="3">
        <f>SUM(Table2[[#This Row],[Physical Therapist (PT) Hours]:[PT Aide Hours]])/Table2[[#This Row],[MDS Census]]</f>
        <v>0.1699162198391421</v>
      </c>
      <c r="AA595" s="3">
        <v>0</v>
      </c>
      <c r="AB595" s="3">
        <v>0</v>
      </c>
      <c r="AC595" s="3">
        <v>0</v>
      </c>
      <c r="AD595" s="3">
        <v>0</v>
      </c>
      <c r="AE595" s="3">
        <v>0</v>
      </c>
      <c r="AF595" s="3">
        <v>0</v>
      </c>
      <c r="AG595" s="3">
        <v>0</v>
      </c>
      <c r="AH595" s="1" t="s">
        <v>593</v>
      </c>
      <c r="AI595" s="17">
        <v>3</v>
      </c>
      <c r="AJ595" s="1"/>
    </row>
    <row r="596" spans="1:36" x14ac:dyDescent="0.2">
      <c r="A596" s="1" t="s">
        <v>681</v>
      </c>
      <c r="B596" s="1" t="s">
        <v>1279</v>
      </c>
      <c r="C596" s="1" t="s">
        <v>1554</v>
      </c>
      <c r="D596" s="1" t="s">
        <v>1688</v>
      </c>
      <c r="E596" s="3">
        <v>22.766666666666666</v>
      </c>
      <c r="F596" s="3">
        <v>0</v>
      </c>
      <c r="G596" s="3">
        <v>0.28888888888888886</v>
      </c>
      <c r="H596" s="3">
        <v>0.26111111111111113</v>
      </c>
      <c r="I596" s="3">
        <v>1.6888888888888889</v>
      </c>
      <c r="J596" s="3">
        <v>0</v>
      </c>
      <c r="K596" s="3">
        <v>0</v>
      </c>
      <c r="L596" s="3">
        <v>3.0352222222222229</v>
      </c>
      <c r="M596" s="3">
        <v>0</v>
      </c>
      <c r="N596" s="3">
        <v>0</v>
      </c>
      <c r="O596" s="3">
        <f>SUM(Table2[[#This Row],[Qualified Social Work Staff Hours]:[Other Social Work Staff Hours]])/Table2[[#This Row],[MDS Census]]</f>
        <v>0</v>
      </c>
      <c r="P596" s="3">
        <v>0</v>
      </c>
      <c r="Q596" s="3">
        <v>0</v>
      </c>
      <c r="R596" s="3">
        <f>SUM(Table2[[#This Row],[Qualified Activities Professional Hours]:[Other Activities Professional Hours]])/Table2[[#This Row],[MDS Census]]</f>
        <v>0</v>
      </c>
      <c r="S596" s="3">
        <v>4.9018888888888883</v>
      </c>
      <c r="T596" s="3">
        <v>8.2189999999999994</v>
      </c>
      <c r="U596" s="3">
        <v>0</v>
      </c>
      <c r="V596" s="3">
        <f>SUM(Table2[[#This Row],[Occupational Therapist Hours]:[OT Aide Hours]])/Table2[[#This Row],[MDS Census]]</f>
        <v>0.57632015617374333</v>
      </c>
      <c r="W596" s="3">
        <v>10.71077777777778</v>
      </c>
      <c r="X596" s="3">
        <v>5.7149999999999999</v>
      </c>
      <c r="Y596" s="3">
        <v>0</v>
      </c>
      <c r="Z596" s="3">
        <f>SUM(Table2[[#This Row],[Physical Therapist (PT) Hours]:[PT Aide Hours]])/Table2[[#This Row],[MDS Census]]</f>
        <v>0.72148365056124963</v>
      </c>
      <c r="AA596" s="3">
        <v>0</v>
      </c>
      <c r="AB596" s="3">
        <v>0</v>
      </c>
      <c r="AC596" s="3">
        <v>0</v>
      </c>
      <c r="AD596" s="3">
        <v>0</v>
      </c>
      <c r="AE596" s="3">
        <v>0</v>
      </c>
      <c r="AF596" s="3">
        <v>0</v>
      </c>
      <c r="AG596" s="3">
        <v>0</v>
      </c>
      <c r="AH596" s="1" t="s">
        <v>594</v>
      </c>
      <c r="AI596" s="17">
        <v>3</v>
      </c>
      <c r="AJ596" s="1"/>
    </row>
    <row r="597" spans="1:36" x14ac:dyDescent="0.2">
      <c r="A597" s="1" t="s">
        <v>681</v>
      </c>
      <c r="B597" s="1" t="s">
        <v>1280</v>
      </c>
      <c r="C597" s="1" t="s">
        <v>1443</v>
      </c>
      <c r="D597" s="1" t="s">
        <v>1727</v>
      </c>
      <c r="E597" s="3">
        <v>16.366666666666667</v>
      </c>
      <c r="F597" s="3">
        <v>5.1555555555555559</v>
      </c>
      <c r="G597" s="3">
        <v>0</v>
      </c>
      <c r="H597" s="3">
        <v>0</v>
      </c>
      <c r="I597" s="3">
        <v>2.1333333333333333</v>
      </c>
      <c r="J597" s="3">
        <v>0</v>
      </c>
      <c r="K597" s="3">
        <v>0</v>
      </c>
      <c r="L597" s="3">
        <v>0.1822222222222222</v>
      </c>
      <c r="M597" s="3">
        <v>0</v>
      </c>
      <c r="N597" s="3">
        <v>7.0777777777777775</v>
      </c>
      <c r="O597" s="3">
        <f>SUM(Table2[[#This Row],[Qualified Social Work Staff Hours]:[Other Social Work Staff Hours]])/Table2[[#This Row],[MDS Census]]</f>
        <v>0.43245078071961979</v>
      </c>
      <c r="P597" s="3">
        <v>0</v>
      </c>
      <c r="Q597" s="3">
        <v>0</v>
      </c>
      <c r="R597" s="3">
        <f>SUM(Table2[[#This Row],[Qualified Activities Professional Hours]:[Other Activities Professional Hours]])/Table2[[#This Row],[MDS Census]]</f>
        <v>0</v>
      </c>
      <c r="S597" s="3">
        <v>5.7638888888888893</v>
      </c>
      <c r="T597" s="3">
        <v>0</v>
      </c>
      <c r="U597" s="3">
        <v>0</v>
      </c>
      <c r="V597" s="3">
        <f>SUM(Table2[[#This Row],[Occupational Therapist Hours]:[OT Aide Hours]])/Table2[[#This Row],[MDS Census]]</f>
        <v>0.35217243720298713</v>
      </c>
      <c r="W597" s="3">
        <v>7.7972222222222225</v>
      </c>
      <c r="X597" s="3">
        <v>0.77500000000000002</v>
      </c>
      <c r="Y597" s="3">
        <v>5.7138888888888886</v>
      </c>
      <c r="Z597" s="3">
        <f>SUM(Table2[[#This Row],[Physical Therapist (PT) Hours]:[PT Aide Hours]])/Table2[[#This Row],[MDS Census]]</f>
        <v>0.8728784792939579</v>
      </c>
      <c r="AA597" s="3">
        <v>0</v>
      </c>
      <c r="AB597" s="3">
        <v>0</v>
      </c>
      <c r="AC597" s="3">
        <v>0</v>
      </c>
      <c r="AD597" s="3">
        <v>0</v>
      </c>
      <c r="AE597" s="3">
        <v>0</v>
      </c>
      <c r="AF597" s="3">
        <v>0</v>
      </c>
      <c r="AG597" s="3">
        <v>0</v>
      </c>
      <c r="AH597" s="1" t="s">
        <v>595</v>
      </c>
      <c r="AI597" s="17">
        <v>3</v>
      </c>
      <c r="AJ597" s="1"/>
    </row>
    <row r="598" spans="1:36" x14ac:dyDescent="0.2">
      <c r="A598" s="1" t="s">
        <v>681</v>
      </c>
      <c r="B598" s="1" t="s">
        <v>1281</v>
      </c>
      <c r="C598" s="1" t="s">
        <v>1371</v>
      </c>
      <c r="D598" s="1" t="s">
        <v>1721</v>
      </c>
      <c r="E598" s="3">
        <v>91.066666666666663</v>
      </c>
      <c r="F598" s="3">
        <v>5.2444444444444445</v>
      </c>
      <c r="G598" s="3">
        <v>0.24444444444444444</v>
      </c>
      <c r="H598" s="3">
        <v>5.4444444444444448E-2</v>
      </c>
      <c r="I598" s="3">
        <v>4.5198888888888895</v>
      </c>
      <c r="J598" s="3">
        <v>0</v>
      </c>
      <c r="K598" s="3">
        <v>0</v>
      </c>
      <c r="L598" s="3">
        <v>7.1721111111111115</v>
      </c>
      <c r="M598" s="3">
        <v>1.6857777777777778</v>
      </c>
      <c r="N598" s="3">
        <v>4.7756666666666669</v>
      </c>
      <c r="O598" s="3">
        <f>SUM(Table2[[#This Row],[Qualified Social Work Staff Hours]:[Other Social Work Staff Hours]])/Table2[[#This Row],[MDS Census]]</f>
        <v>7.095290385553929E-2</v>
      </c>
      <c r="P598" s="3">
        <v>4.8866666666666658</v>
      </c>
      <c r="Q598" s="3">
        <v>9.568888888888889</v>
      </c>
      <c r="R598" s="3">
        <f>SUM(Table2[[#This Row],[Qualified Activities Professional Hours]:[Other Activities Professional Hours]])/Table2[[#This Row],[MDS Census]]</f>
        <v>0.15873596876525134</v>
      </c>
      <c r="S598" s="3">
        <v>6.775777777777777</v>
      </c>
      <c r="T598" s="3">
        <v>5.4941111111111107</v>
      </c>
      <c r="U598" s="3">
        <v>0</v>
      </c>
      <c r="V598" s="3">
        <f>SUM(Table2[[#This Row],[Occupational Therapist Hours]:[OT Aide Hours]])/Table2[[#This Row],[MDS Census]]</f>
        <v>0.13473523670082965</v>
      </c>
      <c r="W598" s="3">
        <v>7.126999999999998</v>
      </c>
      <c r="X598" s="3">
        <v>5.8791111111111114</v>
      </c>
      <c r="Y598" s="3">
        <v>0</v>
      </c>
      <c r="Z598" s="3">
        <f>SUM(Table2[[#This Row],[Physical Therapist (PT) Hours]:[PT Aide Hours]])/Table2[[#This Row],[MDS Census]]</f>
        <v>0.1428196681307955</v>
      </c>
      <c r="AA598" s="3">
        <v>0</v>
      </c>
      <c r="AB598" s="3">
        <v>0</v>
      </c>
      <c r="AC598" s="3">
        <v>0</v>
      </c>
      <c r="AD598" s="3">
        <v>0</v>
      </c>
      <c r="AE598" s="3">
        <v>0</v>
      </c>
      <c r="AF598" s="3">
        <v>0</v>
      </c>
      <c r="AG598" s="3">
        <v>0</v>
      </c>
      <c r="AH598" s="1" t="s">
        <v>596</v>
      </c>
      <c r="AI598" s="17">
        <v>3</v>
      </c>
      <c r="AJ598" s="1"/>
    </row>
    <row r="599" spans="1:36" x14ac:dyDescent="0.2">
      <c r="A599" s="1" t="s">
        <v>681</v>
      </c>
      <c r="B599" s="1" t="s">
        <v>1282</v>
      </c>
      <c r="C599" s="1" t="s">
        <v>1543</v>
      </c>
      <c r="D599" s="1" t="s">
        <v>1688</v>
      </c>
      <c r="E599" s="3">
        <v>79.677777777777777</v>
      </c>
      <c r="F599" s="3">
        <v>5.5111111111111111</v>
      </c>
      <c r="G599" s="3">
        <v>0.51911111111111052</v>
      </c>
      <c r="H599" s="3">
        <v>0.46188888888888907</v>
      </c>
      <c r="I599" s="3">
        <v>3.3777777777777778</v>
      </c>
      <c r="J599" s="3">
        <v>0</v>
      </c>
      <c r="K599" s="3">
        <v>7.1111111111111107</v>
      </c>
      <c r="L599" s="3">
        <v>2.4562222222222219</v>
      </c>
      <c r="M599" s="3">
        <v>7.7117777777777787</v>
      </c>
      <c r="N599" s="3">
        <v>0</v>
      </c>
      <c r="O599" s="3">
        <f>SUM(Table2[[#This Row],[Qualified Social Work Staff Hours]:[Other Social Work Staff Hours]])/Table2[[#This Row],[MDS Census]]</f>
        <v>9.6787058987588909E-2</v>
      </c>
      <c r="P599" s="3">
        <v>0</v>
      </c>
      <c r="Q599" s="3">
        <v>9.9958888888888868</v>
      </c>
      <c r="R599" s="3">
        <f>SUM(Table2[[#This Row],[Qualified Activities Professional Hours]:[Other Activities Professional Hours]])/Table2[[#This Row],[MDS Census]]</f>
        <v>0.1254539115883419</v>
      </c>
      <c r="S599" s="3">
        <v>2.9304444444444444</v>
      </c>
      <c r="T599" s="3">
        <v>4.2856666666666667</v>
      </c>
      <c r="U599" s="3">
        <v>0</v>
      </c>
      <c r="V599" s="3">
        <f>SUM(Table2[[#This Row],[Occupational Therapist Hours]:[OT Aide Hours]])/Table2[[#This Row],[MDS Census]]</f>
        <v>9.0566169292985638E-2</v>
      </c>
      <c r="W599" s="3">
        <v>5.6767777777777777</v>
      </c>
      <c r="X599" s="3">
        <v>4.2523333333333344</v>
      </c>
      <c r="Y599" s="3">
        <v>0</v>
      </c>
      <c r="Z599" s="3">
        <f>SUM(Table2[[#This Row],[Physical Therapist (PT) Hours]:[PT Aide Hours]])/Table2[[#This Row],[MDS Census]]</f>
        <v>0.12461581369404548</v>
      </c>
      <c r="AA599" s="3">
        <v>0</v>
      </c>
      <c r="AB599" s="3">
        <v>5.4952222222222211</v>
      </c>
      <c r="AC599" s="3">
        <v>0</v>
      </c>
      <c r="AD599" s="3">
        <v>0</v>
      </c>
      <c r="AE599" s="3">
        <v>0</v>
      </c>
      <c r="AF599" s="3">
        <v>0.32633333333333336</v>
      </c>
      <c r="AG599" s="3">
        <v>0</v>
      </c>
      <c r="AH599" s="1" t="s">
        <v>597</v>
      </c>
      <c r="AI599" s="17">
        <v>3</v>
      </c>
      <c r="AJ599" s="1"/>
    </row>
    <row r="600" spans="1:36" x14ac:dyDescent="0.2">
      <c r="A600" s="1" t="s">
        <v>681</v>
      </c>
      <c r="B600" s="1" t="s">
        <v>1283</v>
      </c>
      <c r="C600" s="1" t="s">
        <v>1525</v>
      </c>
      <c r="D600" s="1" t="s">
        <v>1739</v>
      </c>
      <c r="E600" s="3">
        <v>48.211111111111109</v>
      </c>
      <c r="F600" s="3">
        <v>4.5333333333333332</v>
      </c>
      <c r="G600" s="3">
        <v>1.5722222222222222</v>
      </c>
      <c r="H600" s="3">
        <v>0</v>
      </c>
      <c r="I600" s="3">
        <v>3.2888888888888888</v>
      </c>
      <c r="J600" s="3">
        <v>0</v>
      </c>
      <c r="K600" s="3">
        <v>0</v>
      </c>
      <c r="L600" s="3">
        <v>3.1935555555555539</v>
      </c>
      <c r="M600" s="3">
        <v>4.8</v>
      </c>
      <c r="N600" s="3">
        <v>0</v>
      </c>
      <c r="O600" s="3">
        <f>SUM(Table2[[#This Row],[Qualified Social Work Staff Hours]:[Other Social Work Staff Hours]])/Table2[[#This Row],[MDS Census]]</f>
        <v>9.9562111085503571E-2</v>
      </c>
      <c r="P600" s="3">
        <v>4.677777777777778</v>
      </c>
      <c r="Q600" s="3">
        <v>9.9777777777777779</v>
      </c>
      <c r="R600" s="3">
        <f>SUM(Table2[[#This Row],[Qualified Activities Professional Hours]:[Other Activities Professional Hours]])/Table2[[#This Row],[MDS Census]]</f>
        <v>0.30398709380041483</v>
      </c>
      <c r="S600" s="3">
        <v>4.6342222222222214</v>
      </c>
      <c r="T600" s="3">
        <v>10.136444444444448</v>
      </c>
      <c r="U600" s="3">
        <v>0</v>
      </c>
      <c r="V600" s="3">
        <f>SUM(Table2[[#This Row],[Occupational Therapist Hours]:[OT Aide Hours]])/Table2[[#This Row],[MDS Census]]</f>
        <v>0.30637474072366916</v>
      </c>
      <c r="W600" s="3">
        <v>3.7228888888888885</v>
      </c>
      <c r="X600" s="3">
        <v>5.7811111111111106</v>
      </c>
      <c r="Y600" s="3">
        <v>3.9401111111111113</v>
      </c>
      <c r="Z600" s="3">
        <f>SUM(Table2[[#This Row],[Physical Therapist (PT) Hours]:[PT Aide Hours]])/Table2[[#This Row],[MDS Census]]</f>
        <v>0.27885918414381194</v>
      </c>
      <c r="AA600" s="3">
        <v>0</v>
      </c>
      <c r="AB600" s="3">
        <v>0</v>
      </c>
      <c r="AC600" s="3">
        <v>0</v>
      </c>
      <c r="AD600" s="3">
        <v>0</v>
      </c>
      <c r="AE600" s="3">
        <v>0</v>
      </c>
      <c r="AF600" s="3">
        <v>0</v>
      </c>
      <c r="AG600" s="3">
        <v>0</v>
      </c>
      <c r="AH600" s="1" t="s">
        <v>598</v>
      </c>
      <c r="AI600" s="17">
        <v>3</v>
      </c>
      <c r="AJ600" s="1"/>
    </row>
    <row r="601" spans="1:36" x14ac:dyDescent="0.2">
      <c r="A601" s="1" t="s">
        <v>681</v>
      </c>
      <c r="B601" s="1" t="s">
        <v>1284</v>
      </c>
      <c r="C601" s="1" t="s">
        <v>1549</v>
      </c>
      <c r="D601" s="1" t="s">
        <v>1688</v>
      </c>
      <c r="E601" s="3">
        <v>83.077777777777783</v>
      </c>
      <c r="F601" s="3">
        <v>4.177777777777778</v>
      </c>
      <c r="G601" s="3">
        <v>1.1215555555555543</v>
      </c>
      <c r="H601" s="3">
        <v>1.4203333333333332</v>
      </c>
      <c r="I601" s="3">
        <v>2.9666666666666668</v>
      </c>
      <c r="J601" s="3">
        <v>0</v>
      </c>
      <c r="K601" s="3">
        <v>9.5111111111111111</v>
      </c>
      <c r="L601" s="3">
        <v>5.9334444444444445</v>
      </c>
      <c r="M601" s="3">
        <v>13.831444444444442</v>
      </c>
      <c r="N601" s="3">
        <v>0</v>
      </c>
      <c r="O601" s="3">
        <f>SUM(Table2[[#This Row],[Qualified Social Work Staff Hours]:[Other Social Work Staff Hours]])/Table2[[#This Row],[MDS Census]]</f>
        <v>0.16648789621505947</v>
      </c>
      <c r="P601" s="3">
        <v>0</v>
      </c>
      <c r="Q601" s="3">
        <v>13.896111111111113</v>
      </c>
      <c r="R601" s="3">
        <f>SUM(Table2[[#This Row],[Qualified Activities Professional Hours]:[Other Activities Professional Hours]])/Table2[[#This Row],[MDS Census]]</f>
        <v>0.16726628326869067</v>
      </c>
      <c r="S601" s="3">
        <v>14.268222222222226</v>
      </c>
      <c r="T601" s="3">
        <v>17.335555555555555</v>
      </c>
      <c r="U601" s="3">
        <v>0</v>
      </c>
      <c r="V601" s="3">
        <f>SUM(Table2[[#This Row],[Occupational Therapist Hours]:[OT Aide Hours]])/Table2[[#This Row],[MDS Census]]</f>
        <v>0.38041192991841649</v>
      </c>
      <c r="W601" s="3">
        <v>18.330555555555559</v>
      </c>
      <c r="X601" s="3">
        <v>19.49966666666667</v>
      </c>
      <c r="Y601" s="3">
        <v>0</v>
      </c>
      <c r="Z601" s="3">
        <f>SUM(Table2[[#This Row],[Physical Therapist (PT) Hours]:[PT Aide Hours]])/Table2[[#This Row],[MDS Census]]</f>
        <v>0.45535910124381446</v>
      </c>
      <c r="AA601" s="3">
        <v>0</v>
      </c>
      <c r="AB601" s="3">
        <v>5.1225555555555555</v>
      </c>
      <c r="AC601" s="3">
        <v>0</v>
      </c>
      <c r="AD601" s="3">
        <v>0</v>
      </c>
      <c r="AE601" s="3">
        <v>0</v>
      </c>
      <c r="AF601" s="3">
        <v>0</v>
      </c>
      <c r="AG601" s="3">
        <v>0</v>
      </c>
      <c r="AH601" s="1" t="s">
        <v>599</v>
      </c>
      <c r="AI601" s="17">
        <v>3</v>
      </c>
      <c r="AJ601" s="1"/>
    </row>
    <row r="602" spans="1:36" x14ac:dyDescent="0.2">
      <c r="A602" s="1" t="s">
        <v>681</v>
      </c>
      <c r="B602" s="1" t="s">
        <v>1285</v>
      </c>
      <c r="C602" s="1" t="s">
        <v>1406</v>
      </c>
      <c r="D602" s="1" t="s">
        <v>1734</v>
      </c>
      <c r="E602" s="3">
        <v>66.033333333333331</v>
      </c>
      <c r="F602" s="3">
        <v>5.333333333333333</v>
      </c>
      <c r="G602" s="3">
        <v>0.1</v>
      </c>
      <c r="H602" s="3">
        <v>0.44444444444444442</v>
      </c>
      <c r="I602" s="3">
        <v>5.4222222222222225</v>
      </c>
      <c r="J602" s="3">
        <v>0</v>
      </c>
      <c r="K602" s="3">
        <v>0</v>
      </c>
      <c r="L602" s="3">
        <v>5.0233333333333334</v>
      </c>
      <c r="M602" s="3">
        <v>12.483000000000001</v>
      </c>
      <c r="N602" s="3">
        <v>0</v>
      </c>
      <c r="O602" s="3">
        <f>SUM(Table2[[#This Row],[Qualified Social Work Staff Hours]:[Other Social Work Staff Hours]])/Table2[[#This Row],[MDS Census]]</f>
        <v>0.18904088844018174</v>
      </c>
      <c r="P602" s="3">
        <v>4.9777777777777779</v>
      </c>
      <c r="Q602" s="3">
        <v>13.836888888888893</v>
      </c>
      <c r="R602" s="3">
        <f>SUM(Table2[[#This Row],[Qualified Activities Professional Hours]:[Other Activities Professional Hours]])/Table2[[#This Row],[MDS Census]]</f>
        <v>0.28492680464411918</v>
      </c>
      <c r="S602" s="3">
        <v>5.046333333333334</v>
      </c>
      <c r="T602" s="3">
        <v>13.223555555555555</v>
      </c>
      <c r="U602" s="3">
        <v>0</v>
      </c>
      <c r="V602" s="3">
        <f>SUM(Table2[[#This Row],[Occupational Therapist Hours]:[OT Aide Hours]])/Table2[[#This Row],[MDS Census]]</f>
        <v>0.27667676257782264</v>
      </c>
      <c r="W602" s="3">
        <v>7.0675555555555558</v>
      </c>
      <c r="X602" s="3">
        <v>10.138333333333332</v>
      </c>
      <c r="Y602" s="3">
        <v>15.43622222222222</v>
      </c>
      <c r="Z602" s="3">
        <f>SUM(Table2[[#This Row],[Physical Therapist (PT) Hours]:[PT Aide Hours]])/Table2[[#This Row],[MDS Census]]</f>
        <v>0.49432778058219751</v>
      </c>
      <c r="AA602" s="3">
        <v>0</v>
      </c>
      <c r="AB602" s="3">
        <v>0</v>
      </c>
      <c r="AC602" s="3">
        <v>0</v>
      </c>
      <c r="AD602" s="3">
        <v>0</v>
      </c>
      <c r="AE602" s="3">
        <v>0</v>
      </c>
      <c r="AF602" s="3">
        <v>0</v>
      </c>
      <c r="AG602" s="3">
        <v>0</v>
      </c>
      <c r="AH602" s="1" t="s">
        <v>600</v>
      </c>
      <c r="AI602" s="17">
        <v>3</v>
      </c>
      <c r="AJ602" s="1"/>
    </row>
    <row r="603" spans="1:36" x14ac:dyDescent="0.2">
      <c r="A603" s="1" t="s">
        <v>681</v>
      </c>
      <c r="B603" s="1" t="s">
        <v>1286</v>
      </c>
      <c r="C603" s="1" t="s">
        <v>1675</v>
      </c>
      <c r="D603" s="1" t="s">
        <v>1719</v>
      </c>
      <c r="E603" s="3">
        <v>106.51111111111111</v>
      </c>
      <c r="F603" s="3">
        <v>5.2444444444444445</v>
      </c>
      <c r="G603" s="3">
        <v>2.1333333333333333</v>
      </c>
      <c r="H603" s="3">
        <v>0.40555555555555556</v>
      </c>
      <c r="I603" s="3">
        <v>2.4388888888888891</v>
      </c>
      <c r="J603" s="3">
        <v>0</v>
      </c>
      <c r="K603" s="3">
        <v>6.4</v>
      </c>
      <c r="L603" s="3">
        <v>5.7583333333333337</v>
      </c>
      <c r="M603" s="3">
        <v>0</v>
      </c>
      <c r="N603" s="3">
        <v>15.263000000000002</v>
      </c>
      <c r="O603" s="3">
        <f>SUM(Table2[[#This Row],[Qualified Social Work Staff Hours]:[Other Social Work Staff Hours]])/Table2[[#This Row],[MDS Census]]</f>
        <v>0.14329960358856669</v>
      </c>
      <c r="P603" s="3">
        <v>0</v>
      </c>
      <c r="Q603" s="3">
        <v>23.152777777777779</v>
      </c>
      <c r="R603" s="3">
        <f>SUM(Table2[[#This Row],[Qualified Activities Professional Hours]:[Other Activities Professional Hours]])/Table2[[#This Row],[MDS Census]]</f>
        <v>0.21737429584811185</v>
      </c>
      <c r="S603" s="3">
        <v>8.7944444444444443</v>
      </c>
      <c r="T603" s="3">
        <v>15.309555555555557</v>
      </c>
      <c r="U603" s="3">
        <v>0</v>
      </c>
      <c r="V603" s="3">
        <f>SUM(Table2[[#This Row],[Occupational Therapist Hours]:[OT Aide Hours]])/Table2[[#This Row],[MDS Census]]</f>
        <v>0.22630502816607553</v>
      </c>
      <c r="W603" s="3">
        <v>11.502777777777778</v>
      </c>
      <c r="X603" s="3">
        <v>19.058333333333334</v>
      </c>
      <c r="Y603" s="3">
        <v>0</v>
      </c>
      <c r="Z603" s="3">
        <f>SUM(Table2[[#This Row],[Physical Therapist (PT) Hours]:[PT Aide Hours]])/Table2[[#This Row],[MDS Census]]</f>
        <v>0.28692885457959527</v>
      </c>
      <c r="AA603" s="3">
        <v>0</v>
      </c>
      <c r="AB603" s="3">
        <v>0</v>
      </c>
      <c r="AC603" s="3">
        <v>0</v>
      </c>
      <c r="AD603" s="3">
        <v>5.4611111111111112</v>
      </c>
      <c r="AE603" s="3">
        <v>0</v>
      </c>
      <c r="AF603" s="3">
        <v>0</v>
      </c>
      <c r="AG603" s="3">
        <v>0.8666666666666667</v>
      </c>
      <c r="AH603" s="1" t="s">
        <v>601</v>
      </c>
      <c r="AI603" s="17">
        <v>3</v>
      </c>
      <c r="AJ603" s="1"/>
    </row>
    <row r="604" spans="1:36" x14ac:dyDescent="0.2">
      <c r="A604" s="1" t="s">
        <v>681</v>
      </c>
      <c r="B604" s="1" t="s">
        <v>1287</v>
      </c>
      <c r="C604" s="1" t="s">
        <v>1676</v>
      </c>
      <c r="D604" s="1" t="s">
        <v>1734</v>
      </c>
      <c r="E604" s="3">
        <v>27.133333333333333</v>
      </c>
      <c r="F604" s="3">
        <v>6.2666666666666666</v>
      </c>
      <c r="G604" s="3">
        <v>0.42222222222222222</v>
      </c>
      <c r="H604" s="3">
        <v>0.29166666666666669</v>
      </c>
      <c r="I604" s="3">
        <v>8.8888888888888892E-2</v>
      </c>
      <c r="J604" s="3">
        <v>0</v>
      </c>
      <c r="K604" s="3">
        <v>0</v>
      </c>
      <c r="L604" s="3">
        <v>5.5972222222222223</v>
      </c>
      <c r="M604" s="3">
        <v>0</v>
      </c>
      <c r="N604" s="3">
        <v>5.25</v>
      </c>
      <c r="O604" s="3">
        <f>SUM(Table2[[#This Row],[Qualified Social Work Staff Hours]:[Other Social Work Staff Hours]])/Table2[[#This Row],[MDS Census]]</f>
        <v>0.19348894348894349</v>
      </c>
      <c r="P604" s="3">
        <v>5.25</v>
      </c>
      <c r="Q604" s="3">
        <v>0</v>
      </c>
      <c r="R604" s="3">
        <f>SUM(Table2[[#This Row],[Qualified Activities Professional Hours]:[Other Activities Professional Hours]])/Table2[[#This Row],[MDS Census]]</f>
        <v>0.19348894348894349</v>
      </c>
      <c r="S604" s="3">
        <v>9.2583333333333329</v>
      </c>
      <c r="T604" s="3">
        <v>1.7286666666666666</v>
      </c>
      <c r="U604" s="3">
        <v>0</v>
      </c>
      <c r="V604" s="3">
        <f>SUM(Table2[[#This Row],[Occupational Therapist Hours]:[OT Aide Hours]])/Table2[[#This Row],[MDS Census]]</f>
        <v>0.40492628992628993</v>
      </c>
      <c r="W604" s="3">
        <v>5.3891111111111112</v>
      </c>
      <c r="X604" s="3">
        <v>5.2886666666666668</v>
      </c>
      <c r="Y604" s="3">
        <v>0</v>
      </c>
      <c r="Z604" s="3">
        <f>SUM(Table2[[#This Row],[Physical Therapist (PT) Hours]:[PT Aide Hours]])/Table2[[#This Row],[MDS Census]]</f>
        <v>0.39352989352989354</v>
      </c>
      <c r="AA604" s="3">
        <v>0</v>
      </c>
      <c r="AB604" s="3">
        <v>0</v>
      </c>
      <c r="AC604" s="3">
        <v>0</v>
      </c>
      <c r="AD604" s="3">
        <v>0</v>
      </c>
      <c r="AE604" s="3">
        <v>0</v>
      </c>
      <c r="AF604" s="3">
        <v>0</v>
      </c>
      <c r="AG604" s="3">
        <v>0</v>
      </c>
      <c r="AH604" s="1" t="s">
        <v>602</v>
      </c>
      <c r="AI604" s="17">
        <v>3</v>
      </c>
      <c r="AJ604" s="1"/>
    </row>
    <row r="605" spans="1:36" x14ac:dyDescent="0.2">
      <c r="A605" s="1" t="s">
        <v>681</v>
      </c>
      <c r="B605" s="1" t="s">
        <v>1288</v>
      </c>
      <c r="C605" s="1" t="s">
        <v>1594</v>
      </c>
      <c r="D605" s="1" t="s">
        <v>1721</v>
      </c>
      <c r="E605" s="3">
        <v>84.12222222222222</v>
      </c>
      <c r="F605" s="3">
        <v>5.4222222222222225</v>
      </c>
      <c r="G605" s="3">
        <v>1.7777777777777777</v>
      </c>
      <c r="H605" s="3">
        <v>0.77500000000000002</v>
      </c>
      <c r="I605" s="3">
        <v>4.5388888888888888</v>
      </c>
      <c r="J605" s="3">
        <v>0</v>
      </c>
      <c r="K605" s="3">
        <v>0</v>
      </c>
      <c r="L605" s="3">
        <v>9.8532222222222217</v>
      </c>
      <c r="M605" s="3">
        <v>8.5</v>
      </c>
      <c r="N605" s="3">
        <v>0</v>
      </c>
      <c r="O605" s="3">
        <f>SUM(Table2[[#This Row],[Qualified Social Work Staff Hours]:[Other Social Work Staff Hours]])/Table2[[#This Row],[MDS Census]]</f>
        <v>0.10104345528992208</v>
      </c>
      <c r="P605" s="3">
        <v>5.4888888888888889</v>
      </c>
      <c r="Q605" s="3">
        <v>37.477777777777774</v>
      </c>
      <c r="R605" s="3">
        <f>SUM(Table2[[#This Row],[Qualified Activities Professional Hours]:[Other Activities Professional Hours]])/Table2[[#This Row],[MDS Census]]</f>
        <v>0.51076476026944917</v>
      </c>
      <c r="S605" s="3">
        <v>9.0029999999999966</v>
      </c>
      <c r="T605" s="3">
        <v>11.939666666666669</v>
      </c>
      <c r="U605" s="3">
        <v>0</v>
      </c>
      <c r="V605" s="3">
        <f>SUM(Table2[[#This Row],[Occupational Therapist Hours]:[OT Aide Hours]])/Table2[[#This Row],[MDS Census]]</f>
        <v>0.24895522388059704</v>
      </c>
      <c r="W605" s="3">
        <v>9.0974444444444451</v>
      </c>
      <c r="X605" s="3">
        <v>11.897777777777778</v>
      </c>
      <c r="Y605" s="3">
        <v>2.4162222222222223</v>
      </c>
      <c r="Z605" s="3">
        <f>SUM(Table2[[#This Row],[Physical Therapist (PT) Hours]:[PT Aide Hours]])/Table2[[#This Row],[MDS Census]]</f>
        <v>0.27830273411702555</v>
      </c>
      <c r="AA605" s="3">
        <v>0</v>
      </c>
      <c r="AB605" s="3">
        <v>0</v>
      </c>
      <c r="AC605" s="3">
        <v>0</v>
      </c>
      <c r="AD605" s="3">
        <v>0</v>
      </c>
      <c r="AE605" s="3">
        <v>0</v>
      </c>
      <c r="AF605" s="3">
        <v>0</v>
      </c>
      <c r="AG605" s="3">
        <v>0</v>
      </c>
      <c r="AH605" s="1" t="s">
        <v>603</v>
      </c>
      <c r="AI605" s="17">
        <v>3</v>
      </c>
      <c r="AJ605" s="1"/>
    </row>
    <row r="606" spans="1:36" x14ac:dyDescent="0.2">
      <c r="A606" s="1" t="s">
        <v>681</v>
      </c>
      <c r="B606" s="1" t="s">
        <v>1289</v>
      </c>
      <c r="C606" s="1" t="s">
        <v>1391</v>
      </c>
      <c r="D606" s="1" t="s">
        <v>1692</v>
      </c>
      <c r="E606" s="3">
        <v>55.355555555555554</v>
      </c>
      <c r="F606" s="3">
        <v>4.7111111111111112</v>
      </c>
      <c r="G606" s="3">
        <v>0.48888888888888887</v>
      </c>
      <c r="H606" s="3">
        <v>0.8</v>
      </c>
      <c r="I606" s="3">
        <v>4.8888888888888893</v>
      </c>
      <c r="J606" s="3">
        <v>0</v>
      </c>
      <c r="K606" s="3">
        <v>0</v>
      </c>
      <c r="L606" s="3">
        <v>3.125</v>
      </c>
      <c r="M606" s="3">
        <v>0</v>
      </c>
      <c r="N606" s="3">
        <v>0</v>
      </c>
      <c r="O606" s="3">
        <f>SUM(Table2[[#This Row],[Qualified Social Work Staff Hours]:[Other Social Work Staff Hours]])/Table2[[#This Row],[MDS Census]]</f>
        <v>0</v>
      </c>
      <c r="P606" s="3">
        <v>0</v>
      </c>
      <c r="Q606" s="3">
        <v>13.193333333333332</v>
      </c>
      <c r="R606" s="3">
        <f>SUM(Table2[[#This Row],[Qualified Activities Professional Hours]:[Other Activities Professional Hours]])/Table2[[#This Row],[MDS Census]]</f>
        <v>0.2383380168606985</v>
      </c>
      <c r="S606" s="3">
        <v>6.0444444444444443</v>
      </c>
      <c r="T606" s="3">
        <v>5.1888888888888891</v>
      </c>
      <c r="U606" s="3">
        <v>0</v>
      </c>
      <c r="V606" s="3">
        <f>SUM(Table2[[#This Row],[Occupational Therapist Hours]:[OT Aide Hours]])/Table2[[#This Row],[MDS Census]]</f>
        <v>0.20293054997992777</v>
      </c>
      <c r="W606" s="3">
        <v>5.6694444444444443</v>
      </c>
      <c r="X606" s="3">
        <v>6.9777777777777779</v>
      </c>
      <c r="Y606" s="3">
        <v>0</v>
      </c>
      <c r="Z606" s="3">
        <f>SUM(Table2[[#This Row],[Physical Therapist (PT) Hours]:[PT Aide Hours]])/Table2[[#This Row],[MDS Census]]</f>
        <v>0.22847250100361302</v>
      </c>
      <c r="AA606" s="3">
        <v>0</v>
      </c>
      <c r="AB606" s="3">
        <v>0</v>
      </c>
      <c r="AC606" s="3">
        <v>0</v>
      </c>
      <c r="AD606" s="3">
        <v>0</v>
      </c>
      <c r="AE606" s="3">
        <v>0</v>
      </c>
      <c r="AF606" s="3">
        <v>0</v>
      </c>
      <c r="AG606" s="3">
        <v>0</v>
      </c>
      <c r="AH606" s="1" t="s">
        <v>604</v>
      </c>
      <c r="AI606" s="17">
        <v>3</v>
      </c>
      <c r="AJ606" s="1"/>
    </row>
    <row r="607" spans="1:36" x14ac:dyDescent="0.2">
      <c r="A607" s="1" t="s">
        <v>681</v>
      </c>
      <c r="B607" s="1" t="s">
        <v>1290</v>
      </c>
      <c r="C607" s="1" t="s">
        <v>1508</v>
      </c>
      <c r="D607" s="1" t="s">
        <v>1718</v>
      </c>
      <c r="E607" s="3">
        <v>38.488888888888887</v>
      </c>
      <c r="F607" s="3">
        <v>5.5111111111111111</v>
      </c>
      <c r="G607" s="3">
        <v>0</v>
      </c>
      <c r="H607" s="3">
        <v>0</v>
      </c>
      <c r="I607" s="3">
        <v>0</v>
      </c>
      <c r="J607" s="3">
        <v>0</v>
      </c>
      <c r="K607" s="3">
        <v>0</v>
      </c>
      <c r="L607" s="3">
        <v>3.7126666666666654</v>
      </c>
      <c r="M607" s="3">
        <v>5.333333333333333</v>
      </c>
      <c r="N607" s="3">
        <v>6.7265555555555565</v>
      </c>
      <c r="O607" s="3">
        <f>SUM(Table2[[#This Row],[Qualified Social Work Staff Hours]:[Other Social Work Staff Hours]])/Table2[[#This Row],[MDS Census]]</f>
        <v>0.31333429561200926</v>
      </c>
      <c r="P607" s="3">
        <v>4.3555555555555552</v>
      </c>
      <c r="Q607" s="3">
        <v>19.553777777777778</v>
      </c>
      <c r="R607" s="3">
        <f>SUM(Table2[[#This Row],[Qualified Activities Professional Hours]:[Other Activities Professional Hours]])/Table2[[#This Row],[MDS Census]]</f>
        <v>0.62120092378752889</v>
      </c>
      <c r="S607" s="3">
        <v>4.6937777777777789</v>
      </c>
      <c r="T607" s="3">
        <v>7.3634444444444451</v>
      </c>
      <c r="U607" s="3">
        <v>0</v>
      </c>
      <c r="V607" s="3">
        <f>SUM(Table2[[#This Row],[Occupational Therapist Hours]:[OT Aide Hours]])/Table2[[#This Row],[MDS Census]]</f>
        <v>0.31326501154734415</v>
      </c>
      <c r="W607" s="3">
        <v>10.278222222222219</v>
      </c>
      <c r="X607" s="3">
        <v>4.0395555555555571</v>
      </c>
      <c r="Y607" s="3">
        <v>0</v>
      </c>
      <c r="Z607" s="3">
        <f>SUM(Table2[[#This Row],[Physical Therapist (PT) Hours]:[PT Aide Hours]])/Table2[[#This Row],[MDS Census]]</f>
        <v>0.37199769053117782</v>
      </c>
      <c r="AA607" s="3">
        <v>0</v>
      </c>
      <c r="AB607" s="3">
        <v>0</v>
      </c>
      <c r="AC607" s="3">
        <v>0</v>
      </c>
      <c r="AD607" s="3">
        <v>0</v>
      </c>
      <c r="AE607" s="3">
        <v>0</v>
      </c>
      <c r="AF607" s="3">
        <v>0</v>
      </c>
      <c r="AG607" s="3">
        <v>0</v>
      </c>
      <c r="AH607" s="1" t="s">
        <v>605</v>
      </c>
      <c r="AI607" s="17">
        <v>3</v>
      </c>
      <c r="AJ607" s="1"/>
    </row>
    <row r="608" spans="1:36" x14ac:dyDescent="0.2">
      <c r="A608" s="1" t="s">
        <v>681</v>
      </c>
      <c r="B608" s="1" t="s">
        <v>1291</v>
      </c>
      <c r="C608" s="1" t="s">
        <v>1568</v>
      </c>
      <c r="D608" s="1" t="s">
        <v>1720</v>
      </c>
      <c r="E608" s="3">
        <v>36.222222222222221</v>
      </c>
      <c r="F608" s="3">
        <v>0</v>
      </c>
      <c r="G608" s="3">
        <v>8.8888888888888892E-2</v>
      </c>
      <c r="H608" s="3">
        <v>0.13333333333333333</v>
      </c>
      <c r="I608" s="3">
        <v>2.2126666666666668</v>
      </c>
      <c r="J608" s="3">
        <v>0</v>
      </c>
      <c r="K608" s="3">
        <v>0</v>
      </c>
      <c r="L608" s="3">
        <v>1.0551111111111113</v>
      </c>
      <c r="M608" s="3">
        <v>5.166666666666667</v>
      </c>
      <c r="N608" s="3">
        <v>0</v>
      </c>
      <c r="O608" s="3">
        <f>SUM(Table2[[#This Row],[Qualified Social Work Staff Hours]:[Other Social Work Staff Hours]])/Table2[[#This Row],[MDS Census]]</f>
        <v>0.14263803680981596</v>
      </c>
      <c r="P608" s="3">
        <v>4.4222222222222225</v>
      </c>
      <c r="Q608" s="3">
        <v>7.9581111111111111</v>
      </c>
      <c r="R608" s="3">
        <f>SUM(Table2[[#This Row],[Qualified Activities Professional Hours]:[Other Activities Professional Hours]])/Table2[[#This Row],[MDS Census]]</f>
        <v>0.34178834355828219</v>
      </c>
      <c r="S608" s="3">
        <v>0.6</v>
      </c>
      <c r="T608" s="3">
        <v>1.3892222222222219</v>
      </c>
      <c r="U608" s="3">
        <v>0</v>
      </c>
      <c r="V608" s="3">
        <f>SUM(Table2[[#This Row],[Occupational Therapist Hours]:[OT Aide Hours]])/Table2[[#This Row],[MDS Census]]</f>
        <v>5.4917177914110417E-2</v>
      </c>
      <c r="W608" s="3">
        <v>3.4972222222222222</v>
      </c>
      <c r="X608" s="3">
        <v>2.6431111111111107</v>
      </c>
      <c r="Y608" s="3">
        <v>0</v>
      </c>
      <c r="Z608" s="3">
        <f>SUM(Table2[[#This Row],[Physical Therapist (PT) Hours]:[PT Aide Hours]])/Table2[[#This Row],[MDS Census]]</f>
        <v>0.16951840490797543</v>
      </c>
      <c r="AA608" s="3">
        <v>0</v>
      </c>
      <c r="AB608" s="3">
        <v>0</v>
      </c>
      <c r="AC608" s="3">
        <v>0</v>
      </c>
      <c r="AD608" s="3">
        <v>0</v>
      </c>
      <c r="AE608" s="3">
        <v>0</v>
      </c>
      <c r="AF608" s="3">
        <v>0</v>
      </c>
      <c r="AG608" s="3">
        <v>0</v>
      </c>
      <c r="AH608" s="1" t="s">
        <v>606</v>
      </c>
      <c r="AI608" s="17">
        <v>3</v>
      </c>
      <c r="AJ608" s="1"/>
    </row>
    <row r="609" spans="1:36" x14ac:dyDescent="0.2">
      <c r="A609" s="1" t="s">
        <v>681</v>
      </c>
      <c r="B609" s="1" t="s">
        <v>1292</v>
      </c>
      <c r="C609" s="1" t="s">
        <v>1677</v>
      </c>
      <c r="D609" s="1" t="s">
        <v>1734</v>
      </c>
      <c r="E609" s="3">
        <v>92.677777777777777</v>
      </c>
      <c r="F609" s="3">
        <v>5.4425555555555549</v>
      </c>
      <c r="G609" s="3">
        <v>0</v>
      </c>
      <c r="H609" s="3">
        <v>0</v>
      </c>
      <c r="I609" s="3">
        <v>7.0411111111111087</v>
      </c>
      <c r="J609" s="3">
        <v>0</v>
      </c>
      <c r="K609" s="3">
        <v>0</v>
      </c>
      <c r="L609" s="3">
        <v>4.3533333333333326</v>
      </c>
      <c r="M609" s="3">
        <v>5.6733333333333338</v>
      </c>
      <c r="N609" s="3">
        <v>0</v>
      </c>
      <c r="O609" s="3">
        <f>SUM(Table2[[#This Row],[Qualified Social Work Staff Hours]:[Other Social Work Staff Hours]])/Table2[[#This Row],[MDS Census]]</f>
        <v>6.1215681572952887E-2</v>
      </c>
      <c r="P609" s="3">
        <v>5.7333333333333325</v>
      </c>
      <c r="Q609" s="3">
        <v>9.392777777777777</v>
      </c>
      <c r="R609" s="3">
        <f>SUM(Table2[[#This Row],[Qualified Activities Professional Hours]:[Other Activities Professional Hours]])/Table2[[#This Row],[MDS Census]]</f>
        <v>0.16321184510250566</v>
      </c>
      <c r="S609" s="3">
        <v>6.1462222222222227</v>
      </c>
      <c r="T609" s="3">
        <v>10.563333333333334</v>
      </c>
      <c r="U609" s="3">
        <v>0</v>
      </c>
      <c r="V609" s="3">
        <f>SUM(Table2[[#This Row],[Occupational Therapist Hours]:[OT Aide Hours]])/Table2[[#This Row],[MDS Census]]</f>
        <v>0.18029732645965713</v>
      </c>
      <c r="W609" s="3">
        <v>7.2068888888888916</v>
      </c>
      <c r="X609" s="3">
        <v>10.347777777777775</v>
      </c>
      <c r="Y609" s="3">
        <v>0</v>
      </c>
      <c r="Z609" s="3">
        <f>SUM(Table2[[#This Row],[Physical Therapist (PT) Hours]:[PT Aide Hours]])/Table2[[#This Row],[MDS Census]]</f>
        <v>0.18941613715381847</v>
      </c>
      <c r="AA609" s="3">
        <v>0</v>
      </c>
      <c r="AB609" s="3">
        <v>0</v>
      </c>
      <c r="AC609" s="3">
        <v>0</v>
      </c>
      <c r="AD609" s="3">
        <v>0</v>
      </c>
      <c r="AE609" s="3">
        <v>0</v>
      </c>
      <c r="AF609" s="3">
        <v>25.904666666666664</v>
      </c>
      <c r="AG609" s="3">
        <v>0</v>
      </c>
      <c r="AH609" s="1" t="s">
        <v>607</v>
      </c>
      <c r="AI609" s="17">
        <v>3</v>
      </c>
      <c r="AJ609" s="1"/>
    </row>
    <row r="610" spans="1:36" x14ac:dyDescent="0.2">
      <c r="A610" s="1" t="s">
        <v>681</v>
      </c>
      <c r="B610" s="1" t="s">
        <v>1293</v>
      </c>
      <c r="C610" s="1" t="s">
        <v>1662</v>
      </c>
      <c r="D610" s="1" t="s">
        <v>1707</v>
      </c>
      <c r="E610" s="3">
        <v>55.822222222222223</v>
      </c>
      <c r="F610" s="3">
        <v>5.3111111111111109</v>
      </c>
      <c r="G610" s="3">
        <v>0</v>
      </c>
      <c r="H610" s="3">
        <v>0.7055555555555556</v>
      </c>
      <c r="I610" s="3">
        <v>0</v>
      </c>
      <c r="J610" s="3">
        <v>0</v>
      </c>
      <c r="K610" s="3">
        <v>0</v>
      </c>
      <c r="L610" s="3">
        <v>5.5111111111111111</v>
      </c>
      <c r="M610" s="3">
        <v>4.8</v>
      </c>
      <c r="N610" s="3">
        <v>0</v>
      </c>
      <c r="O610" s="3">
        <f>SUM(Table2[[#This Row],[Qualified Social Work Staff Hours]:[Other Social Work Staff Hours]])/Table2[[#This Row],[MDS Census]]</f>
        <v>8.598726114649681E-2</v>
      </c>
      <c r="P610" s="3">
        <v>0</v>
      </c>
      <c r="Q610" s="3">
        <v>9.7777777777777786</v>
      </c>
      <c r="R610" s="3">
        <f>SUM(Table2[[#This Row],[Qualified Activities Professional Hours]:[Other Activities Professional Hours]])/Table2[[#This Row],[MDS Census]]</f>
        <v>0.17515923566878983</v>
      </c>
      <c r="S610" s="3">
        <v>4.3111111111111109</v>
      </c>
      <c r="T610" s="3">
        <v>7.0311111111111142</v>
      </c>
      <c r="U610" s="3">
        <v>0</v>
      </c>
      <c r="V610" s="3">
        <f>SUM(Table2[[#This Row],[Occupational Therapist Hours]:[OT Aide Hours]])/Table2[[#This Row],[MDS Census]]</f>
        <v>0.20318471337579624</v>
      </c>
      <c r="W610" s="3">
        <v>5.0622222222222222</v>
      </c>
      <c r="X610" s="3">
        <v>5.7277777777777779</v>
      </c>
      <c r="Y610" s="3">
        <v>1.0666666666666667</v>
      </c>
      <c r="Z610" s="3">
        <f>SUM(Table2[[#This Row],[Physical Therapist (PT) Hours]:[PT Aide Hours]])/Table2[[#This Row],[MDS Census]]</f>
        <v>0.21240047770700635</v>
      </c>
      <c r="AA610" s="3">
        <v>0</v>
      </c>
      <c r="AB610" s="3">
        <v>0</v>
      </c>
      <c r="AC610" s="3">
        <v>0</v>
      </c>
      <c r="AD610" s="3">
        <v>0</v>
      </c>
      <c r="AE610" s="3">
        <v>0</v>
      </c>
      <c r="AF610" s="3">
        <v>0</v>
      </c>
      <c r="AG610" s="3">
        <v>0</v>
      </c>
      <c r="AH610" s="1" t="s">
        <v>608</v>
      </c>
      <c r="AI610" s="17">
        <v>3</v>
      </c>
      <c r="AJ610" s="1"/>
    </row>
    <row r="611" spans="1:36" x14ac:dyDescent="0.2">
      <c r="A611" s="1" t="s">
        <v>681</v>
      </c>
      <c r="B611" s="1" t="s">
        <v>1294</v>
      </c>
      <c r="C611" s="1" t="s">
        <v>1371</v>
      </c>
      <c r="D611" s="1" t="s">
        <v>1721</v>
      </c>
      <c r="E611" s="3">
        <v>50.12222222222222</v>
      </c>
      <c r="F611" s="3">
        <v>3.3777777777777778</v>
      </c>
      <c r="G611" s="3">
        <v>0.57777777777777772</v>
      </c>
      <c r="H611" s="3">
        <v>0.13333333333333333</v>
      </c>
      <c r="I611" s="3">
        <v>1.2611111111111111</v>
      </c>
      <c r="J611" s="3">
        <v>0</v>
      </c>
      <c r="K611" s="3">
        <v>0</v>
      </c>
      <c r="L611" s="3">
        <v>2.15</v>
      </c>
      <c r="M611" s="3">
        <v>4.7555555555555555</v>
      </c>
      <c r="N611" s="3">
        <v>0</v>
      </c>
      <c r="O611" s="3">
        <f>SUM(Table2[[#This Row],[Qualified Social Work Staff Hours]:[Other Social Work Staff Hours]])/Table2[[#This Row],[MDS Census]]</f>
        <v>9.4879184216360019E-2</v>
      </c>
      <c r="P611" s="3">
        <v>0</v>
      </c>
      <c r="Q611" s="3">
        <v>8.5805555555555557</v>
      </c>
      <c r="R611" s="3">
        <f>SUM(Table2[[#This Row],[Qualified Activities Professional Hours]:[Other Activities Professional Hours]])/Table2[[#This Row],[MDS Census]]</f>
        <v>0.17119264021281314</v>
      </c>
      <c r="S611" s="3">
        <v>5.6981111111111087</v>
      </c>
      <c r="T611" s="3">
        <v>11.05</v>
      </c>
      <c r="U611" s="3">
        <v>0</v>
      </c>
      <c r="V611" s="3">
        <f>SUM(Table2[[#This Row],[Occupational Therapist Hours]:[OT Aide Hours]])/Table2[[#This Row],[MDS Census]]</f>
        <v>0.33414542230104183</v>
      </c>
      <c r="W611" s="3">
        <v>4.4288888888888893</v>
      </c>
      <c r="X611" s="3">
        <v>8.3083333333333336</v>
      </c>
      <c r="Y611" s="3">
        <v>0</v>
      </c>
      <c r="Z611" s="3">
        <f>SUM(Table2[[#This Row],[Physical Therapist (PT) Hours]:[PT Aide Hours]])/Table2[[#This Row],[MDS Census]]</f>
        <v>0.2541232542673465</v>
      </c>
      <c r="AA611" s="3">
        <v>0</v>
      </c>
      <c r="AB611" s="3">
        <v>0</v>
      </c>
      <c r="AC611" s="3">
        <v>0</v>
      </c>
      <c r="AD611" s="3">
        <v>0</v>
      </c>
      <c r="AE611" s="3">
        <v>0</v>
      </c>
      <c r="AF611" s="3">
        <v>0</v>
      </c>
      <c r="AG611" s="3">
        <v>0</v>
      </c>
      <c r="AH611" s="1" t="s">
        <v>609</v>
      </c>
      <c r="AI611" s="17">
        <v>3</v>
      </c>
      <c r="AJ611" s="1"/>
    </row>
    <row r="612" spans="1:36" x14ac:dyDescent="0.2">
      <c r="A612" s="1" t="s">
        <v>681</v>
      </c>
      <c r="B612" s="1" t="s">
        <v>1295</v>
      </c>
      <c r="C612" s="1" t="s">
        <v>1678</v>
      </c>
      <c r="D612" s="1" t="s">
        <v>1731</v>
      </c>
      <c r="E612" s="3">
        <v>40.411111111111111</v>
      </c>
      <c r="F612" s="3">
        <v>5.6</v>
      </c>
      <c r="G612" s="3">
        <v>0.35833333333333334</v>
      </c>
      <c r="H612" s="3">
        <v>0.35833333333333334</v>
      </c>
      <c r="I612" s="3">
        <v>5.8444444444444441</v>
      </c>
      <c r="J612" s="3">
        <v>0</v>
      </c>
      <c r="K612" s="3">
        <v>0</v>
      </c>
      <c r="L612" s="3">
        <v>2.7727777777777778</v>
      </c>
      <c r="M612" s="3">
        <v>5.6472222222222221</v>
      </c>
      <c r="N612" s="3">
        <v>1.3222222222222222</v>
      </c>
      <c r="O612" s="3">
        <f>SUM(Table2[[#This Row],[Qualified Social Work Staff Hours]:[Other Social Work Staff Hours]])/Table2[[#This Row],[MDS Census]]</f>
        <v>0.17246356887544678</v>
      </c>
      <c r="P612" s="3">
        <v>0</v>
      </c>
      <c r="Q612" s="3">
        <v>0</v>
      </c>
      <c r="R612" s="3">
        <f>SUM(Table2[[#This Row],[Qualified Activities Professional Hours]:[Other Activities Professional Hours]])/Table2[[#This Row],[MDS Census]]</f>
        <v>0</v>
      </c>
      <c r="S612" s="3">
        <v>4.8944444444444448</v>
      </c>
      <c r="T612" s="3">
        <v>0</v>
      </c>
      <c r="U612" s="3">
        <v>0</v>
      </c>
      <c r="V612" s="3">
        <f>SUM(Table2[[#This Row],[Occupational Therapist Hours]:[OT Aide Hours]])/Table2[[#This Row],[MDS Census]]</f>
        <v>0.12111630464668684</v>
      </c>
      <c r="W612" s="3">
        <v>4.8250000000000002</v>
      </c>
      <c r="X612" s="3">
        <v>0.98055555555555551</v>
      </c>
      <c r="Y612" s="3">
        <v>1.9368888888888889</v>
      </c>
      <c r="Z612" s="3">
        <f>SUM(Table2[[#This Row],[Physical Therapist (PT) Hours]:[PT Aide Hours]])/Table2[[#This Row],[MDS Census]]</f>
        <v>0.19159197140500414</v>
      </c>
      <c r="AA612" s="3">
        <v>0</v>
      </c>
      <c r="AB612" s="3">
        <v>0</v>
      </c>
      <c r="AC612" s="3">
        <v>0</v>
      </c>
      <c r="AD612" s="3">
        <v>0</v>
      </c>
      <c r="AE612" s="3">
        <v>0</v>
      </c>
      <c r="AF612" s="3">
        <v>0</v>
      </c>
      <c r="AG612" s="3">
        <v>0</v>
      </c>
      <c r="AH612" s="1" t="s">
        <v>610</v>
      </c>
      <c r="AI612" s="17">
        <v>3</v>
      </c>
      <c r="AJ612" s="1"/>
    </row>
    <row r="613" spans="1:36" x14ac:dyDescent="0.2">
      <c r="A613" s="1" t="s">
        <v>681</v>
      </c>
      <c r="B613" s="1" t="s">
        <v>1296</v>
      </c>
      <c r="C613" s="1" t="s">
        <v>1661</v>
      </c>
      <c r="D613" s="1" t="s">
        <v>1737</v>
      </c>
      <c r="E613" s="3">
        <v>89.422222222222217</v>
      </c>
      <c r="F613" s="3">
        <v>5.5111111111111111</v>
      </c>
      <c r="G613" s="3">
        <v>0.25111111111111112</v>
      </c>
      <c r="H613" s="3">
        <v>0.42222222222222222</v>
      </c>
      <c r="I613" s="3">
        <v>5.6</v>
      </c>
      <c r="J613" s="3">
        <v>0</v>
      </c>
      <c r="K613" s="3">
        <v>0</v>
      </c>
      <c r="L613" s="3">
        <v>4.4209999999999994</v>
      </c>
      <c r="M613" s="3">
        <v>5.5111111111111111</v>
      </c>
      <c r="N613" s="3">
        <v>0</v>
      </c>
      <c r="O613" s="3">
        <f>SUM(Table2[[#This Row],[Qualified Social Work Staff Hours]:[Other Social Work Staff Hours]])/Table2[[#This Row],[MDS Census]]</f>
        <v>6.1630218687872766E-2</v>
      </c>
      <c r="P613" s="3">
        <v>0</v>
      </c>
      <c r="Q613" s="3">
        <v>19.972999999999999</v>
      </c>
      <c r="R613" s="3">
        <f>SUM(Table2[[#This Row],[Qualified Activities Professional Hours]:[Other Activities Professional Hours]])/Table2[[#This Row],[MDS Census]]</f>
        <v>0.22335611332007951</v>
      </c>
      <c r="S613" s="3">
        <v>5.0906666666666673</v>
      </c>
      <c r="T613" s="3">
        <v>9.0884444444444448</v>
      </c>
      <c r="U613" s="3">
        <v>0</v>
      </c>
      <c r="V613" s="3">
        <f>SUM(Table2[[#This Row],[Occupational Therapist Hours]:[OT Aide Hours]])/Table2[[#This Row],[MDS Census]]</f>
        <v>0.15856361829025847</v>
      </c>
      <c r="W613" s="3">
        <v>6.0122222222222224</v>
      </c>
      <c r="X613" s="3">
        <v>15.229999999999999</v>
      </c>
      <c r="Y613" s="3">
        <v>0</v>
      </c>
      <c r="Z613" s="3">
        <f>SUM(Table2[[#This Row],[Physical Therapist (PT) Hours]:[PT Aide Hours]])/Table2[[#This Row],[MDS Census]]</f>
        <v>0.23754970178926441</v>
      </c>
      <c r="AA613" s="3">
        <v>0</v>
      </c>
      <c r="AB613" s="3">
        <v>0</v>
      </c>
      <c r="AC613" s="3">
        <v>0</v>
      </c>
      <c r="AD613" s="3">
        <v>0</v>
      </c>
      <c r="AE613" s="3">
        <v>0</v>
      </c>
      <c r="AF613" s="3">
        <v>0</v>
      </c>
      <c r="AG613" s="3">
        <v>0</v>
      </c>
      <c r="AH613" s="1" t="s">
        <v>611</v>
      </c>
      <c r="AI613" s="17">
        <v>3</v>
      </c>
      <c r="AJ613" s="1"/>
    </row>
    <row r="614" spans="1:36" x14ac:dyDescent="0.2">
      <c r="A614" s="1" t="s">
        <v>681</v>
      </c>
      <c r="B614" s="1" t="s">
        <v>1297</v>
      </c>
      <c r="C614" s="1" t="s">
        <v>1365</v>
      </c>
      <c r="D614" s="1" t="s">
        <v>1711</v>
      </c>
      <c r="E614" s="3">
        <v>80.833333333333329</v>
      </c>
      <c r="F614" s="3">
        <v>5.1555555555555559</v>
      </c>
      <c r="G614" s="3">
        <v>6.4444444444444443E-2</v>
      </c>
      <c r="H614" s="3">
        <v>0.66500000000000004</v>
      </c>
      <c r="I614" s="3">
        <v>1.957222222222222</v>
      </c>
      <c r="J614" s="3">
        <v>0</v>
      </c>
      <c r="K614" s="3">
        <v>8.5555555555555551E-2</v>
      </c>
      <c r="L614" s="3">
        <v>5.322222222222222</v>
      </c>
      <c r="M614" s="3">
        <v>10.6</v>
      </c>
      <c r="N614" s="3">
        <v>0</v>
      </c>
      <c r="O614" s="3">
        <f>SUM(Table2[[#This Row],[Qualified Social Work Staff Hours]:[Other Social Work Staff Hours]])/Table2[[#This Row],[MDS Census]]</f>
        <v>0.1311340206185567</v>
      </c>
      <c r="P614" s="3">
        <v>0</v>
      </c>
      <c r="Q614" s="3">
        <v>0.22222222222222221</v>
      </c>
      <c r="R614" s="3">
        <f>SUM(Table2[[#This Row],[Qualified Activities Professional Hours]:[Other Activities Professional Hours]])/Table2[[#This Row],[MDS Census]]</f>
        <v>2.7491408934707906E-3</v>
      </c>
      <c r="S614" s="3">
        <v>4.1555555555555559</v>
      </c>
      <c r="T614" s="3">
        <v>9.7111111111111104</v>
      </c>
      <c r="U614" s="3">
        <v>0</v>
      </c>
      <c r="V614" s="3">
        <f>SUM(Table2[[#This Row],[Occupational Therapist Hours]:[OT Aide Hours]])/Table2[[#This Row],[MDS Census]]</f>
        <v>0.17154639175257733</v>
      </c>
      <c r="W614" s="3">
        <v>0</v>
      </c>
      <c r="X614" s="3">
        <v>0</v>
      </c>
      <c r="Y614" s="3">
        <v>48.102777777777774</v>
      </c>
      <c r="Z614" s="3">
        <f>SUM(Table2[[#This Row],[Physical Therapist (PT) Hours]:[PT Aide Hours]])/Table2[[#This Row],[MDS Census]]</f>
        <v>0.59508591065292094</v>
      </c>
      <c r="AA614" s="3">
        <v>0</v>
      </c>
      <c r="AB614" s="3">
        <v>5.0166666666666666</v>
      </c>
      <c r="AC614" s="3">
        <v>0</v>
      </c>
      <c r="AD614" s="3">
        <v>0</v>
      </c>
      <c r="AE614" s="3">
        <v>0</v>
      </c>
      <c r="AF614" s="3">
        <v>0</v>
      </c>
      <c r="AG614" s="3">
        <v>0.56388888888888888</v>
      </c>
      <c r="AH614" s="1" t="s">
        <v>612</v>
      </c>
      <c r="AI614" s="17">
        <v>3</v>
      </c>
      <c r="AJ614" s="1"/>
    </row>
    <row r="615" spans="1:36" x14ac:dyDescent="0.2">
      <c r="A615" s="1" t="s">
        <v>681</v>
      </c>
      <c r="B615" s="1" t="s">
        <v>1298</v>
      </c>
      <c r="C615" s="1" t="s">
        <v>1673</v>
      </c>
      <c r="D615" s="1" t="s">
        <v>1697</v>
      </c>
      <c r="E615" s="3">
        <v>101.36666666666666</v>
      </c>
      <c r="F615" s="3">
        <v>5.25</v>
      </c>
      <c r="G615" s="3">
        <v>0</v>
      </c>
      <c r="H615" s="3">
        <v>0</v>
      </c>
      <c r="I615" s="3">
        <v>4.1894444444444456</v>
      </c>
      <c r="J615" s="3">
        <v>0</v>
      </c>
      <c r="K615" s="3">
        <v>0</v>
      </c>
      <c r="L615" s="3">
        <v>5.6417777777777767</v>
      </c>
      <c r="M615" s="3">
        <v>5.2146666666666652</v>
      </c>
      <c r="N615" s="3">
        <v>3.4182222222222225</v>
      </c>
      <c r="O615" s="3">
        <f>SUM(Table2[[#This Row],[Qualified Social Work Staff Hours]:[Other Social Work Staff Hours]])/Table2[[#This Row],[MDS Census]]</f>
        <v>8.5164967664145552E-2</v>
      </c>
      <c r="P615" s="3">
        <v>0</v>
      </c>
      <c r="Q615" s="3">
        <v>16.783444444444442</v>
      </c>
      <c r="R615" s="3">
        <f>SUM(Table2[[#This Row],[Qualified Activities Professional Hours]:[Other Activities Professional Hours]])/Table2[[#This Row],[MDS Census]]</f>
        <v>0.16557163213855089</v>
      </c>
      <c r="S615" s="3">
        <v>9.2779999999999951</v>
      </c>
      <c r="T615" s="3">
        <v>9.2126666666666672</v>
      </c>
      <c r="U615" s="3">
        <v>0</v>
      </c>
      <c r="V615" s="3">
        <f>SUM(Table2[[#This Row],[Occupational Therapist Hours]:[OT Aide Hours]])/Table2[[#This Row],[MDS Census]]</f>
        <v>0.18241367971062147</v>
      </c>
      <c r="W615" s="3">
        <v>5.6228888888888893</v>
      </c>
      <c r="X615" s="3">
        <v>8.4598888888888926</v>
      </c>
      <c r="Y615" s="3">
        <v>0</v>
      </c>
      <c r="Z615" s="3">
        <f>SUM(Table2[[#This Row],[Physical Therapist (PT) Hours]:[PT Aide Hours]])/Table2[[#This Row],[MDS Census]]</f>
        <v>0.13892908034637733</v>
      </c>
      <c r="AA615" s="3">
        <v>0</v>
      </c>
      <c r="AB615" s="3">
        <v>0</v>
      </c>
      <c r="AC615" s="3">
        <v>0</v>
      </c>
      <c r="AD615" s="3">
        <v>0</v>
      </c>
      <c r="AE615" s="3">
        <v>0</v>
      </c>
      <c r="AF615" s="3">
        <v>0</v>
      </c>
      <c r="AG615" s="3">
        <v>0</v>
      </c>
      <c r="AH615" s="1" t="s">
        <v>613</v>
      </c>
      <c r="AI615" s="17">
        <v>3</v>
      </c>
      <c r="AJ615" s="1"/>
    </row>
    <row r="616" spans="1:36" x14ac:dyDescent="0.2">
      <c r="A616" s="1" t="s">
        <v>681</v>
      </c>
      <c r="B616" s="1" t="s">
        <v>1299</v>
      </c>
      <c r="C616" s="1" t="s">
        <v>1467</v>
      </c>
      <c r="D616" s="1" t="s">
        <v>1721</v>
      </c>
      <c r="E616" s="3">
        <v>127.24444444444444</v>
      </c>
      <c r="F616" s="3">
        <v>3.8222222222222224</v>
      </c>
      <c r="G616" s="3">
        <v>0.15188888888888888</v>
      </c>
      <c r="H616" s="3">
        <v>7.0000000000000007E-2</v>
      </c>
      <c r="I616" s="3">
        <v>8.3051111111111098</v>
      </c>
      <c r="J616" s="3">
        <v>0</v>
      </c>
      <c r="K616" s="3">
        <v>0</v>
      </c>
      <c r="L616" s="3">
        <v>10.723333333333336</v>
      </c>
      <c r="M616" s="3">
        <v>8.6963333333333317</v>
      </c>
      <c r="N616" s="3">
        <v>3.3923333333333328</v>
      </c>
      <c r="O616" s="3">
        <f>SUM(Table2[[#This Row],[Qualified Social Work Staff Hours]:[Other Social Work Staff Hours]])/Table2[[#This Row],[MDS Census]]</f>
        <v>9.5003492839678655E-2</v>
      </c>
      <c r="P616" s="3">
        <v>0</v>
      </c>
      <c r="Q616" s="3">
        <v>16.87544444444444</v>
      </c>
      <c r="R616" s="3">
        <f>SUM(Table2[[#This Row],[Qualified Activities Professional Hours]:[Other Activities Professional Hours]])/Table2[[#This Row],[MDS Census]]</f>
        <v>0.13262224938875303</v>
      </c>
      <c r="S616" s="3">
        <v>14.624666666666666</v>
      </c>
      <c r="T616" s="3">
        <v>16.709333333333323</v>
      </c>
      <c r="U616" s="3">
        <v>0</v>
      </c>
      <c r="V616" s="3">
        <f>SUM(Table2[[#This Row],[Occupational Therapist Hours]:[OT Aide Hours]])/Table2[[#This Row],[MDS Census]]</f>
        <v>0.24625043660495977</v>
      </c>
      <c r="W616" s="3">
        <v>25.263444444444438</v>
      </c>
      <c r="X616" s="3">
        <v>11.320444444444444</v>
      </c>
      <c r="Y616" s="3">
        <v>0</v>
      </c>
      <c r="Z616" s="3">
        <f>SUM(Table2[[#This Row],[Physical Therapist (PT) Hours]:[PT Aide Hours]])/Table2[[#This Row],[MDS Census]]</f>
        <v>0.28750873209919658</v>
      </c>
      <c r="AA616" s="3">
        <v>0</v>
      </c>
      <c r="AB616" s="3">
        <v>0</v>
      </c>
      <c r="AC616" s="3">
        <v>0</v>
      </c>
      <c r="AD616" s="3">
        <v>0</v>
      </c>
      <c r="AE616" s="3">
        <v>0</v>
      </c>
      <c r="AF616" s="3">
        <v>0</v>
      </c>
      <c r="AG616" s="3">
        <v>0</v>
      </c>
      <c r="AH616" s="1" t="s">
        <v>614</v>
      </c>
      <c r="AI616" s="17">
        <v>3</v>
      </c>
      <c r="AJ616" s="1"/>
    </row>
    <row r="617" spans="1:36" x14ac:dyDescent="0.2">
      <c r="A617" s="1" t="s">
        <v>681</v>
      </c>
      <c r="B617" s="1" t="s">
        <v>1300</v>
      </c>
      <c r="C617" s="1" t="s">
        <v>1679</v>
      </c>
      <c r="D617" s="1" t="s">
        <v>1721</v>
      </c>
      <c r="E617" s="3">
        <v>47.044444444444444</v>
      </c>
      <c r="F617" s="3">
        <v>5.6888888888888891</v>
      </c>
      <c r="G617" s="3">
        <v>0.82222222222222219</v>
      </c>
      <c r="H617" s="3">
        <v>0</v>
      </c>
      <c r="I617" s="3">
        <v>0</v>
      </c>
      <c r="J617" s="3">
        <v>0</v>
      </c>
      <c r="K617" s="3">
        <v>0</v>
      </c>
      <c r="L617" s="3">
        <v>3.9694444444444446</v>
      </c>
      <c r="M617" s="3">
        <v>5.5111111111111111</v>
      </c>
      <c r="N617" s="3">
        <v>6.5972222222222223</v>
      </c>
      <c r="O617" s="3">
        <f>SUM(Table2[[#This Row],[Qualified Social Work Staff Hours]:[Other Social Work Staff Hours]])/Table2[[#This Row],[MDS Census]]</f>
        <v>0.25738072744449697</v>
      </c>
      <c r="P617" s="3">
        <v>0</v>
      </c>
      <c r="Q617" s="3">
        <v>16.463888888888889</v>
      </c>
      <c r="R617" s="3">
        <f>SUM(Table2[[#This Row],[Qualified Activities Professional Hours]:[Other Activities Professional Hours]])/Table2[[#This Row],[MDS Census]]</f>
        <v>0.3499645725082664</v>
      </c>
      <c r="S617" s="3">
        <v>10.527777777777779</v>
      </c>
      <c r="T617" s="3">
        <v>11.536111111111111</v>
      </c>
      <c r="U617" s="3">
        <v>0</v>
      </c>
      <c r="V617" s="3">
        <f>SUM(Table2[[#This Row],[Occupational Therapist Hours]:[OT Aide Hours]])/Table2[[#This Row],[MDS Census]]</f>
        <v>0.46900094473311293</v>
      </c>
      <c r="W617" s="3">
        <v>12.097222222222221</v>
      </c>
      <c r="X617" s="3">
        <v>17.16577777777778</v>
      </c>
      <c r="Y617" s="3">
        <v>0</v>
      </c>
      <c r="Z617" s="3">
        <f>SUM(Table2[[#This Row],[Physical Therapist (PT) Hours]:[PT Aide Hours]])/Table2[[#This Row],[MDS Census]]</f>
        <v>0.62202881435994339</v>
      </c>
      <c r="AA617" s="3">
        <v>0</v>
      </c>
      <c r="AB617" s="3">
        <v>0</v>
      </c>
      <c r="AC617" s="3">
        <v>0</v>
      </c>
      <c r="AD617" s="3">
        <v>0</v>
      </c>
      <c r="AE617" s="3">
        <v>0</v>
      </c>
      <c r="AF617" s="3">
        <v>0</v>
      </c>
      <c r="AG617" s="3">
        <v>0</v>
      </c>
      <c r="AH617" s="1" t="s">
        <v>615</v>
      </c>
      <c r="AI617" s="17">
        <v>3</v>
      </c>
      <c r="AJ617" s="1"/>
    </row>
    <row r="618" spans="1:36" x14ac:dyDescent="0.2">
      <c r="A618" s="1" t="s">
        <v>681</v>
      </c>
      <c r="B618" s="1" t="s">
        <v>1301</v>
      </c>
      <c r="C618" s="1" t="s">
        <v>1449</v>
      </c>
      <c r="D618" s="1" t="s">
        <v>1748</v>
      </c>
      <c r="E618" s="3">
        <v>87.333333333333329</v>
      </c>
      <c r="F618" s="3">
        <v>10.325555555555555</v>
      </c>
      <c r="G618" s="3">
        <v>0.97888888888888881</v>
      </c>
      <c r="H618" s="3">
        <v>0</v>
      </c>
      <c r="I618" s="3">
        <v>5.1111111111111107</v>
      </c>
      <c r="J618" s="3">
        <v>0</v>
      </c>
      <c r="K618" s="3">
        <v>0</v>
      </c>
      <c r="L618" s="3">
        <v>6.267444444444445</v>
      </c>
      <c r="M618" s="3">
        <v>14.237777777777776</v>
      </c>
      <c r="N618" s="3">
        <v>0</v>
      </c>
      <c r="O618" s="3">
        <f>SUM(Table2[[#This Row],[Qualified Social Work Staff Hours]:[Other Social Work Staff Hours]])/Table2[[#This Row],[MDS Census]]</f>
        <v>0.16302798982188293</v>
      </c>
      <c r="P618" s="3">
        <v>0</v>
      </c>
      <c r="Q618" s="3">
        <v>54.649999999999977</v>
      </c>
      <c r="R618" s="3">
        <f>SUM(Table2[[#This Row],[Qualified Activities Professional Hours]:[Other Activities Professional Hours]])/Table2[[#This Row],[MDS Census]]</f>
        <v>0.62576335877862577</v>
      </c>
      <c r="S618" s="3">
        <v>6.5106666666666673</v>
      </c>
      <c r="T618" s="3">
        <v>17.659555555555553</v>
      </c>
      <c r="U618" s="3">
        <v>0</v>
      </c>
      <c r="V618" s="3">
        <f>SUM(Table2[[#This Row],[Occupational Therapist Hours]:[OT Aide Hours]])/Table2[[#This Row],[MDS Census]]</f>
        <v>0.27675826972010181</v>
      </c>
      <c r="W618" s="3">
        <v>6.1978888888888886</v>
      </c>
      <c r="X618" s="3">
        <v>15.985444444444447</v>
      </c>
      <c r="Y618" s="3">
        <v>0</v>
      </c>
      <c r="Z618" s="3">
        <f>SUM(Table2[[#This Row],[Physical Therapist (PT) Hours]:[PT Aide Hours]])/Table2[[#This Row],[MDS Census]]</f>
        <v>0.25400763358778633</v>
      </c>
      <c r="AA618" s="3">
        <v>0</v>
      </c>
      <c r="AB618" s="3">
        <v>0</v>
      </c>
      <c r="AC618" s="3">
        <v>0</v>
      </c>
      <c r="AD618" s="3">
        <v>34.391111111111108</v>
      </c>
      <c r="AE618" s="3">
        <v>0</v>
      </c>
      <c r="AF618" s="3">
        <v>0</v>
      </c>
      <c r="AG618" s="3">
        <v>0</v>
      </c>
      <c r="AH618" s="1" t="s">
        <v>616</v>
      </c>
      <c r="AI618" s="17">
        <v>3</v>
      </c>
      <c r="AJ618" s="1"/>
    </row>
    <row r="619" spans="1:36" x14ac:dyDescent="0.2">
      <c r="A619" s="1" t="s">
        <v>681</v>
      </c>
      <c r="B619" s="1" t="s">
        <v>1302</v>
      </c>
      <c r="C619" s="1" t="s">
        <v>1443</v>
      </c>
      <c r="D619" s="1" t="s">
        <v>1727</v>
      </c>
      <c r="E619" s="3">
        <v>32.488888888888887</v>
      </c>
      <c r="F619" s="3">
        <v>5.5111111111111111</v>
      </c>
      <c r="G619" s="3">
        <v>0.56666666666666665</v>
      </c>
      <c r="H619" s="3">
        <v>0.6</v>
      </c>
      <c r="I619" s="3">
        <v>3.6125555555555562</v>
      </c>
      <c r="J619" s="3">
        <v>0</v>
      </c>
      <c r="K619" s="3">
        <v>0</v>
      </c>
      <c r="L619" s="3">
        <v>1.2577777777777777</v>
      </c>
      <c r="M619" s="3">
        <v>0</v>
      </c>
      <c r="N619" s="3">
        <v>5.5722222222222229</v>
      </c>
      <c r="O619" s="3">
        <f>SUM(Table2[[#This Row],[Qualified Social Work Staff Hours]:[Other Social Work Staff Hours]])/Table2[[#This Row],[MDS Census]]</f>
        <v>0.17151162790697677</v>
      </c>
      <c r="P619" s="3">
        <v>5.2902222222222219</v>
      </c>
      <c r="Q619" s="3">
        <v>0</v>
      </c>
      <c r="R619" s="3">
        <f>SUM(Table2[[#This Row],[Qualified Activities Professional Hours]:[Other Activities Professional Hours]])/Table2[[#This Row],[MDS Census]]</f>
        <v>0.16283173734610124</v>
      </c>
      <c r="S619" s="3">
        <v>12.894666666666664</v>
      </c>
      <c r="T619" s="3">
        <v>10.797555555555554</v>
      </c>
      <c r="U619" s="3">
        <v>0</v>
      </c>
      <c r="V619" s="3">
        <f>SUM(Table2[[#This Row],[Occupational Therapist Hours]:[OT Aide Hours]])/Table2[[#This Row],[MDS Census]]</f>
        <v>0.72924076607387134</v>
      </c>
      <c r="W619" s="3">
        <v>14.925444444444446</v>
      </c>
      <c r="X619" s="3">
        <v>10.517666666666669</v>
      </c>
      <c r="Y619" s="3">
        <v>0</v>
      </c>
      <c r="Z619" s="3">
        <f>SUM(Table2[[#This Row],[Physical Therapist (PT) Hours]:[PT Aide Hours]])/Table2[[#This Row],[MDS Census]]</f>
        <v>0.78313269493844062</v>
      </c>
      <c r="AA619" s="3">
        <v>0</v>
      </c>
      <c r="AB619" s="3">
        <v>0</v>
      </c>
      <c r="AC619" s="3">
        <v>0</v>
      </c>
      <c r="AD619" s="3">
        <v>0</v>
      </c>
      <c r="AE619" s="3">
        <v>0</v>
      </c>
      <c r="AF619" s="3">
        <v>0</v>
      </c>
      <c r="AG619" s="3">
        <v>0</v>
      </c>
      <c r="AH619" s="1" t="s">
        <v>617</v>
      </c>
      <c r="AI619" s="17">
        <v>3</v>
      </c>
      <c r="AJ619" s="1"/>
    </row>
    <row r="620" spans="1:36" x14ac:dyDescent="0.2">
      <c r="A620" s="1" t="s">
        <v>681</v>
      </c>
      <c r="B620" s="1" t="s">
        <v>1303</v>
      </c>
      <c r="C620" s="1" t="s">
        <v>1471</v>
      </c>
      <c r="D620" s="1" t="s">
        <v>1716</v>
      </c>
      <c r="E620" s="3">
        <v>126.9</v>
      </c>
      <c r="F620" s="3">
        <v>5.166666666666667</v>
      </c>
      <c r="G620" s="3">
        <v>0</v>
      </c>
      <c r="H620" s="3">
        <v>25.252777777777776</v>
      </c>
      <c r="I620" s="3">
        <v>7.625</v>
      </c>
      <c r="J620" s="3">
        <v>0</v>
      </c>
      <c r="K620" s="3">
        <v>0</v>
      </c>
      <c r="L620" s="3">
        <v>10.713888888888889</v>
      </c>
      <c r="M620" s="3">
        <v>14.875</v>
      </c>
      <c r="N620" s="3">
        <v>0</v>
      </c>
      <c r="O620" s="3">
        <f>SUM(Table2[[#This Row],[Qualified Social Work Staff Hours]:[Other Social Work Staff Hours]])/Table2[[#This Row],[MDS Census]]</f>
        <v>0.11721828211189912</v>
      </c>
      <c r="P620" s="3">
        <v>0</v>
      </c>
      <c r="Q620" s="3">
        <v>17.197222222222223</v>
      </c>
      <c r="R620" s="3">
        <f>SUM(Table2[[#This Row],[Qualified Activities Professional Hours]:[Other Activities Professional Hours]])/Table2[[#This Row],[MDS Census]]</f>
        <v>0.13551790561246826</v>
      </c>
      <c r="S620" s="3">
        <v>14.588888888888889</v>
      </c>
      <c r="T620" s="3">
        <v>10.769444444444444</v>
      </c>
      <c r="U620" s="3">
        <v>0</v>
      </c>
      <c r="V620" s="3">
        <f>SUM(Table2[[#This Row],[Occupational Therapist Hours]:[OT Aide Hours]])/Table2[[#This Row],[MDS Census]]</f>
        <v>0.19982926188599948</v>
      </c>
      <c r="W620" s="3">
        <v>19.333333333333332</v>
      </c>
      <c r="X620" s="3">
        <v>0</v>
      </c>
      <c r="Y620" s="3">
        <v>12.227777777777778</v>
      </c>
      <c r="Z620" s="3">
        <f>SUM(Table2[[#This Row],[Physical Therapist (PT) Hours]:[PT Aide Hours]])/Table2[[#This Row],[MDS Census]]</f>
        <v>0.24870851939409858</v>
      </c>
      <c r="AA620" s="3">
        <v>0</v>
      </c>
      <c r="AB620" s="3">
        <v>0</v>
      </c>
      <c r="AC620" s="3">
        <v>0</v>
      </c>
      <c r="AD620" s="3">
        <v>0</v>
      </c>
      <c r="AE620" s="3">
        <v>0</v>
      </c>
      <c r="AF620" s="3">
        <v>0</v>
      </c>
      <c r="AG620" s="3">
        <v>0</v>
      </c>
      <c r="AH620" s="1" t="s">
        <v>618</v>
      </c>
      <c r="AI620" s="17">
        <v>3</v>
      </c>
      <c r="AJ620" s="1"/>
    </row>
    <row r="621" spans="1:36" x14ac:dyDescent="0.2">
      <c r="A621" s="1" t="s">
        <v>681</v>
      </c>
      <c r="B621" s="1" t="s">
        <v>1304</v>
      </c>
      <c r="C621" s="1" t="s">
        <v>1522</v>
      </c>
      <c r="D621" s="1" t="s">
        <v>1691</v>
      </c>
      <c r="E621" s="3">
        <v>51</v>
      </c>
      <c r="F621" s="3">
        <v>4.8580000000000005</v>
      </c>
      <c r="G621" s="3">
        <v>0</v>
      </c>
      <c r="H621" s="3">
        <v>0</v>
      </c>
      <c r="I621" s="3">
        <v>0</v>
      </c>
      <c r="J621" s="3">
        <v>0</v>
      </c>
      <c r="K621" s="3">
        <v>0</v>
      </c>
      <c r="L621" s="3">
        <v>4.1666666666666664E-2</v>
      </c>
      <c r="M621" s="3">
        <v>0</v>
      </c>
      <c r="N621" s="3">
        <v>0</v>
      </c>
      <c r="O621" s="3">
        <f>SUM(Table2[[#This Row],[Qualified Social Work Staff Hours]:[Other Social Work Staff Hours]])/Table2[[#This Row],[MDS Census]]</f>
        <v>0</v>
      </c>
      <c r="P621" s="3">
        <v>5.6677777777777774</v>
      </c>
      <c r="Q621" s="3">
        <v>1.0138888888888888</v>
      </c>
      <c r="R621" s="3">
        <f>SUM(Table2[[#This Row],[Qualified Activities Professional Hours]:[Other Activities Professional Hours]])/Table2[[#This Row],[MDS Census]]</f>
        <v>0.13101307189542483</v>
      </c>
      <c r="S621" s="3">
        <v>5.1153333333333331</v>
      </c>
      <c r="T621" s="3">
        <v>0</v>
      </c>
      <c r="U621" s="3">
        <v>0</v>
      </c>
      <c r="V621" s="3">
        <f>SUM(Table2[[#This Row],[Occupational Therapist Hours]:[OT Aide Hours]])/Table2[[#This Row],[MDS Census]]</f>
        <v>0.10030065359477124</v>
      </c>
      <c r="W621" s="3">
        <v>10.32666666666667</v>
      </c>
      <c r="X621" s="3">
        <v>0</v>
      </c>
      <c r="Y621" s="3">
        <v>0</v>
      </c>
      <c r="Z621" s="3">
        <f>SUM(Table2[[#This Row],[Physical Therapist (PT) Hours]:[PT Aide Hours]])/Table2[[#This Row],[MDS Census]]</f>
        <v>0.20248366013071903</v>
      </c>
      <c r="AA621" s="3">
        <v>0</v>
      </c>
      <c r="AB621" s="3">
        <v>0</v>
      </c>
      <c r="AC621" s="3">
        <v>0</v>
      </c>
      <c r="AD621" s="3">
        <v>0</v>
      </c>
      <c r="AE621" s="3">
        <v>0</v>
      </c>
      <c r="AF621" s="3">
        <v>0</v>
      </c>
      <c r="AG621" s="3">
        <v>0</v>
      </c>
      <c r="AH621" s="1" t="s">
        <v>619</v>
      </c>
      <c r="AI621" s="17">
        <v>3</v>
      </c>
      <c r="AJ621" s="1"/>
    </row>
    <row r="622" spans="1:36" x14ac:dyDescent="0.2">
      <c r="A622" s="1" t="s">
        <v>681</v>
      </c>
      <c r="B622" s="1" t="s">
        <v>1305</v>
      </c>
      <c r="C622" s="1" t="s">
        <v>1477</v>
      </c>
      <c r="D622" s="1" t="s">
        <v>1725</v>
      </c>
      <c r="E622" s="3">
        <v>251.73333333333332</v>
      </c>
      <c r="F622" s="3">
        <v>11.080555555555556</v>
      </c>
      <c r="G622" s="3">
        <v>0.28888888888888886</v>
      </c>
      <c r="H622" s="3">
        <v>2.0222222222222221</v>
      </c>
      <c r="I622" s="3">
        <v>15.308333333333334</v>
      </c>
      <c r="J622" s="3">
        <v>0</v>
      </c>
      <c r="K622" s="3">
        <v>0</v>
      </c>
      <c r="L622" s="3">
        <v>21.008333333333333</v>
      </c>
      <c r="M622" s="3">
        <v>21.203888888888887</v>
      </c>
      <c r="N622" s="3">
        <v>10.524666666666667</v>
      </c>
      <c r="O622" s="3">
        <f>SUM(Table2[[#This Row],[Qualified Social Work Staff Hours]:[Other Social Work Staff Hours]])/Table2[[#This Row],[MDS Census]]</f>
        <v>0.1260403425141243</v>
      </c>
      <c r="P622" s="3">
        <v>5.333333333333333</v>
      </c>
      <c r="Q622" s="3">
        <v>37.081666666666663</v>
      </c>
      <c r="R622" s="3">
        <f>SUM(Table2[[#This Row],[Qualified Activities Professional Hours]:[Other Activities Professional Hours]])/Table2[[#This Row],[MDS Census]]</f>
        <v>0.1684917902542373</v>
      </c>
      <c r="S622" s="3">
        <v>38.472222222222221</v>
      </c>
      <c r="T622" s="3">
        <v>0</v>
      </c>
      <c r="U622" s="3">
        <v>0</v>
      </c>
      <c r="V622" s="3">
        <f>SUM(Table2[[#This Row],[Occupational Therapist Hours]:[OT Aide Hours]])/Table2[[#This Row],[MDS Census]]</f>
        <v>0.15282927259887005</v>
      </c>
      <c r="W622" s="3">
        <v>20.222222222222221</v>
      </c>
      <c r="X622" s="3">
        <v>21.997222222222224</v>
      </c>
      <c r="Y622" s="3">
        <v>0</v>
      </c>
      <c r="Z622" s="3">
        <f>SUM(Table2[[#This Row],[Physical Therapist (PT) Hours]:[PT Aide Hours]])/Table2[[#This Row],[MDS Census]]</f>
        <v>0.16771495409604523</v>
      </c>
      <c r="AA622" s="3">
        <v>0</v>
      </c>
      <c r="AB622" s="3">
        <v>0</v>
      </c>
      <c r="AC622" s="3">
        <v>0</v>
      </c>
      <c r="AD622" s="3">
        <v>8.6388888888888893</v>
      </c>
      <c r="AE622" s="3">
        <v>0</v>
      </c>
      <c r="AF622" s="3">
        <v>36.394444444444446</v>
      </c>
      <c r="AG622" s="3">
        <v>0</v>
      </c>
      <c r="AH622" s="1" t="s">
        <v>620</v>
      </c>
      <c r="AI622" s="17">
        <v>3</v>
      </c>
      <c r="AJ622" s="1"/>
    </row>
    <row r="623" spans="1:36" x14ac:dyDescent="0.2">
      <c r="A623" s="1" t="s">
        <v>681</v>
      </c>
      <c r="B623" s="1" t="s">
        <v>693</v>
      </c>
      <c r="C623" s="1" t="s">
        <v>1391</v>
      </c>
      <c r="D623" s="1" t="s">
        <v>1692</v>
      </c>
      <c r="E623" s="3">
        <v>60.422222222222224</v>
      </c>
      <c r="F623" s="3">
        <v>5.2</v>
      </c>
      <c r="G623" s="3">
        <v>0</v>
      </c>
      <c r="H623" s="3">
        <v>5.2888888888888888</v>
      </c>
      <c r="I623" s="3">
        <v>0</v>
      </c>
      <c r="J623" s="3">
        <v>0</v>
      </c>
      <c r="K623" s="3">
        <v>0</v>
      </c>
      <c r="L623" s="3">
        <v>5.0733333333333333</v>
      </c>
      <c r="M623" s="3">
        <v>5.5111111111111111</v>
      </c>
      <c r="N623" s="3">
        <v>0</v>
      </c>
      <c r="O623" s="3">
        <f>SUM(Table2[[#This Row],[Qualified Social Work Staff Hours]:[Other Social Work Staff Hours]])/Table2[[#This Row],[MDS Census]]</f>
        <v>9.1210003677822726E-2</v>
      </c>
      <c r="P623" s="3">
        <v>0</v>
      </c>
      <c r="Q623" s="3">
        <v>10.971111111111112</v>
      </c>
      <c r="R623" s="3">
        <f>SUM(Table2[[#This Row],[Qualified Activities Professional Hours]:[Other Activities Professional Hours]])/Table2[[#This Row],[MDS Census]]</f>
        <v>0.18157410812798824</v>
      </c>
      <c r="S623" s="3">
        <v>5.365555555555555</v>
      </c>
      <c r="T623" s="3">
        <v>10.005555555555555</v>
      </c>
      <c r="U623" s="3">
        <v>0</v>
      </c>
      <c r="V623" s="3">
        <f>SUM(Table2[[#This Row],[Occupational Therapist Hours]:[OT Aide Hours]])/Table2[[#This Row],[MDS Census]]</f>
        <v>0.25439499816108857</v>
      </c>
      <c r="W623" s="3">
        <v>4.9333333333333336</v>
      </c>
      <c r="X623" s="3">
        <v>10.671111111111111</v>
      </c>
      <c r="Y623" s="3">
        <v>2.9055555555555541</v>
      </c>
      <c r="Z623" s="3">
        <f>SUM(Table2[[#This Row],[Physical Therapist (PT) Hours]:[PT Aide Hours]])/Table2[[#This Row],[MDS Census]]</f>
        <v>0.30634424420742917</v>
      </c>
      <c r="AA623" s="3">
        <v>0</v>
      </c>
      <c r="AB623" s="3">
        <v>0</v>
      </c>
      <c r="AC623" s="3">
        <v>0</v>
      </c>
      <c r="AD623" s="3">
        <v>0</v>
      </c>
      <c r="AE623" s="3">
        <v>0</v>
      </c>
      <c r="AF623" s="3">
        <v>0</v>
      </c>
      <c r="AG623" s="3">
        <v>0</v>
      </c>
      <c r="AH623" s="1" t="s">
        <v>621</v>
      </c>
      <c r="AI623" s="17">
        <v>3</v>
      </c>
      <c r="AJ623" s="1"/>
    </row>
    <row r="624" spans="1:36" x14ac:dyDescent="0.2">
      <c r="A624" s="1" t="s">
        <v>681</v>
      </c>
      <c r="B624" s="1" t="s">
        <v>1306</v>
      </c>
      <c r="C624" s="1" t="s">
        <v>1416</v>
      </c>
      <c r="D624" s="1" t="s">
        <v>1718</v>
      </c>
      <c r="E624" s="3">
        <v>133.92222222222222</v>
      </c>
      <c r="F624" s="3">
        <v>6.1333333333333337</v>
      </c>
      <c r="G624" s="3">
        <v>0.40555555555555556</v>
      </c>
      <c r="H624" s="3">
        <v>6.222222222222222E-2</v>
      </c>
      <c r="I624" s="3">
        <v>3.4500000000000006</v>
      </c>
      <c r="J624" s="3">
        <v>0</v>
      </c>
      <c r="K624" s="3">
        <v>0</v>
      </c>
      <c r="L624" s="3">
        <v>10.684333333333337</v>
      </c>
      <c r="M624" s="3">
        <v>0</v>
      </c>
      <c r="N624" s="3">
        <v>6.1465555555555564</v>
      </c>
      <c r="O624" s="3">
        <f>SUM(Table2[[#This Row],[Qualified Social Work Staff Hours]:[Other Social Work Staff Hours]])/Table2[[#This Row],[MDS Census]]</f>
        <v>4.589645731353191E-2</v>
      </c>
      <c r="P624" s="3">
        <v>0.13333333333333333</v>
      </c>
      <c r="Q624" s="3">
        <v>8.8757777777777775</v>
      </c>
      <c r="R624" s="3">
        <f>SUM(Table2[[#This Row],[Qualified Activities Professional Hours]:[Other Activities Professional Hours]])/Table2[[#This Row],[MDS Census]]</f>
        <v>6.7271218783705303E-2</v>
      </c>
      <c r="S624" s="3">
        <v>10.038222222222222</v>
      </c>
      <c r="T624" s="3">
        <v>8.6955555555555559</v>
      </c>
      <c r="U624" s="3">
        <v>0</v>
      </c>
      <c r="V624" s="3">
        <f>SUM(Table2[[#This Row],[Occupational Therapist Hours]:[OT Aide Hours]])/Table2[[#This Row],[MDS Census]]</f>
        <v>0.13988550568323241</v>
      </c>
      <c r="W624" s="3">
        <v>11.308777777777777</v>
      </c>
      <c r="X624" s="3">
        <v>8.6044444444444412</v>
      </c>
      <c r="Y624" s="3">
        <v>0</v>
      </c>
      <c r="Z624" s="3">
        <f>SUM(Table2[[#This Row],[Physical Therapist (PT) Hours]:[PT Aide Hours]])/Table2[[#This Row],[MDS Census]]</f>
        <v>0.14869244171575538</v>
      </c>
      <c r="AA624" s="3">
        <v>0</v>
      </c>
      <c r="AB624" s="3">
        <v>0</v>
      </c>
      <c r="AC624" s="3">
        <v>0</v>
      </c>
      <c r="AD624" s="3">
        <v>0</v>
      </c>
      <c r="AE624" s="3">
        <v>0</v>
      </c>
      <c r="AF624" s="3">
        <v>0</v>
      </c>
      <c r="AG624" s="3">
        <v>0</v>
      </c>
      <c r="AH624" s="1" t="s">
        <v>622</v>
      </c>
      <c r="AI624" s="17">
        <v>3</v>
      </c>
      <c r="AJ624" s="1"/>
    </row>
    <row r="625" spans="1:36" x14ac:dyDescent="0.2">
      <c r="A625" s="1" t="s">
        <v>681</v>
      </c>
      <c r="B625" s="1" t="s">
        <v>1307</v>
      </c>
      <c r="C625" s="1" t="s">
        <v>1680</v>
      </c>
      <c r="D625" s="1" t="s">
        <v>1688</v>
      </c>
      <c r="E625" s="3">
        <v>307.57777777777778</v>
      </c>
      <c r="F625" s="3">
        <v>11.466666666666667</v>
      </c>
      <c r="G625" s="3">
        <v>0</v>
      </c>
      <c r="H625" s="3">
        <v>1.2666666666666666</v>
      </c>
      <c r="I625" s="3">
        <v>0</v>
      </c>
      <c r="J625" s="3">
        <v>0</v>
      </c>
      <c r="K625" s="3">
        <v>0</v>
      </c>
      <c r="L625" s="3">
        <v>9.0405555555555566</v>
      </c>
      <c r="M625" s="3">
        <v>5.6888888888888891</v>
      </c>
      <c r="N625" s="3">
        <v>8.7166666666666668</v>
      </c>
      <c r="O625" s="3">
        <f>SUM(Table2[[#This Row],[Qualified Social Work Staff Hours]:[Other Social Work Staff Hours]])/Table2[[#This Row],[MDS Census]]</f>
        <v>4.6835488765262626E-2</v>
      </c>
      <c r="P625" s="3">
        <v>6.2666666666666666</v>
      </c>
      <c r="Q625" s="3">
        <v>5.3166666666666664</v>
      </c>
      <c r="R625" s="3">
        <f>SUM(Table2[[#This Row],[Qualified Activities Professional Hours]:[Other Activities Professional Hours]])/Table2[[#This Row],[MDS Census]]</f>
        <v>3.7659851166823202E-2</v>
      </c>
      <c r="S625" s="3">
        <v>24.91299999999999</v>
      </c>
      <c r="T625" s="3">
        <v>22.071777777777786</v>
      </c>
      <c r="U625" s="3">
        <v>0</v>
      </c>
      <c r="V625" s="3">
        <f>SUM(Table2[[#This Row],[Occupational Therapist Hours]:[OT Aide Hours]])/Table2[[#This Row],[MDS Census]]</f>
        <v>0.15275738747200346</v>
      </c>
      <c r="W625" s="3">
        <v>23.219999999999995</v>
      </c>
      <c r="X625" s="3">
        <v>22.001666666666662</v>
      </c>
      <c r="Y625" s="3">
        <v>9.1975555555555548</v>
      </c>
      <c r="Z625" s="3">
        <f>SUM(Table2[[#This Row],[Physical Therapist (PT) Hours]:[PT Aide Hours]])/Table2[[#This Row],[MDS Census]]</f>
        <v>0.17692832887797119</v>
      </c>
      <c r="AA625" s="3">
        <v>0</v>
      </c>
      <c r="AB625" s="3">
        <v>58.341111111111132</v>
      </c>
      <c r="AC625" s="3">
        <v>0</v>
      </c>
      <c r="AD625" s="3">
        <v>0</v>
      </c>
      <c r="AE625" s="3">
        <v>0</v>
      </c>
      <c r="AF625" s="3">
        <v>0</v>
      </c>
      <c r="AG625" s="3">
        <v>0</v>
      </c>
      <c r="AH625" s="1" t="s">
        <v>623</v>
      </c>
      <c r="AI625" s="17">
        <v>3</v>
      </c>
      <c r="AJ625" s="1"/>
    </row>
    <row r="626" spans="1:36" x14ac:dyDescent="0.2">
      <c r="A626" s="1" t="s">
        <v>681</v>
      </c>
      <c r="B626" s="1" t="s">
        <v>1308</v>
      </c>
      <c r="C626" s="1" t="s">
        <v>1681</v>
      </c>
      <c r="D626" s="1" t="s">
        <v>1714</v>
      </c>
      <c r="E626" s="3">
        <v>66.599999999999994</v>
      </c>
      <c r="F626" s="3">
        <v>5.5111111111111111</v>
      </c>
      <c r="G626" s="3">
        <v>0</v>
      </c>
      <c r="H626" s="3">
        <v>0.33611111111111114</v>
      </c>
      <c r="I626" s="3">
        <v>4.2092222222222224</v>
      </c>
      <c r="J626" s="3">
        <v>0</v>
      </c>
      <c r="K626" s="3">
        <v>0</v>
      </c>
      <c r="L626" s="3">
        <v>2.0638888888888896</v>
      </c>
      <c r="M626" s="3">
        <v>9.0318888888888882</v>
      </c>
      <c r="N626" s="3">
        <v>0</v>
      </c>
      <c r="O626" s="3">
        <f>SUM(Table2[[#This Row],[Qualified Social Work Staff Hours]:[Other Social Work Staff Hours]])/Table2[[#This Row],[MDS Census]]</f>
        <v>0.13561394728061396</v>
      </c>
      <c r="P626" s="3">
        <v>5.2155555555555573</v>
      </c>
      <c r="Q626" s="3">
        <v>21.431888888888896</v>
      </c>
      <c r="R626" s="3">
        <f>SUM(Table2[[#This Row],[Qualified Activities Professional Hours]:[Other Activities Professional Hours]])/Table2[[#This Row],[MDS Census]]</f>
        <v>0.40011177844511192</v>
      </c>
      <c r="S626" s="3">
        <v>4.5425555555555563</v>
      </c>
      <c r="T626" s="3">
        <v>2.9752222222222233</v>
      </c>
      <c r="U626" s="3">
        <v>0</v>
      </c>
      <c r="V626" s="3">
        <f>SUM(Table2[[#This Row],[Occupational Therapist Hours]:[OT Aide Hours]])/Table2[[#This Row],[MDS Census]]</f>
        <v>0.11287954621287959</v>
      </c>
      <c r="W626" s="3">
        <v>4.6158888888888905</v>
      </c>
      <c r="X626" s="3">
        <v>5.1012222222222237</v>
      </c>
      <c r="Y626" s="3">
        <v>0</v>
      </c>
      <c r="Z626" s="3">
        <f>SUM(Table2[[#This Row],[Physical Therapist (PT) Hours]:[PT Aide Hours]])/Table2[[#This Row],[MDS Census]]</f>
        <v>0.14590256923590264</v>
      </c>
      <c r="AA626" s="3">
        <v>0</v>
      </c>
      <c r="AB626" s="3">
        <v>0</v>
      </c>
      <c r="AC626" s="3">
        <v>0</v>
      </c>
      <c r="AD626" s="3">
        <v>0</v>
      </c>
      <c r="AE626" s="3">
        <v>0</v>
      </c>
      <c r="AF626" s="3">
        <v>4.2833333333333332</v>
      </c>
      <c r="AG626" s="3">
        <v>0</v>
      </c>
      <c r="AH626" s="1" t="s">
        <v>624</v>
      </c>
      <c r="AI626" s="17">
        <v>3</v>
      </c>
      <c r="AJ626" s="1"/>
    </row>
    <row r="627" spans="1:36" x14ac:dyDescent="0.2">
      <c r="A627" s="1" t="s">
        <v>681</v>
      </c>
      <c r="B627" s="1" t="s">
        <v>1309</v>
      </c>
      <c r="C627" s="1" t="s">
        <v>1471</v>
      </c>
      <c r="D627" s="1" t="s">
        <v>1716</v>
      </c>
      <c r="E627" s="3">
        <v>62.477777777777774</v>
      </c>
      <c r="F627" s="3">
        <v>5</v>
      </c>
      <c r="G627" s="3">
        <v>0</v>
      </c>
      <c r="H627" s="3">
        <v>0</v>
      </c>
      <c r="I627" s="3">
        <v>2.1111111111111112</v>
      </c>
      <c r="J627" s="3">
        <v>0</v>
      </c>
      <c r="K627" s="3">
        <v>0</v>
      </c>
      <c r="L627" s="3">
        <v>3.9433333333333329</v>
      </c>
      <c r="M627" s="3">
        <v>10.727777777777778</v>
      </c>
      <c r="N627" s="3">
        <v>0</v>
      </c>
      <c r="O627" s="3">
        <f>SUM(Table2[[#This Row],[Qualified Social Work Staff Hours]:[Other Social Work Staff Hours]])/Table2[[#This Row],[MDS Census]]</f>
        <v>0.17170549528721324</v>
      </c>
      <c r="P627" s="3">
        <v>0</v>
      </c>
      <c r="Q627" s="3">
        <v>3.5</v>
      </c>
      <c r="R627" s="3">
        <f>SUM(Table2[[#This Row],[Qualified Activities Professional Hours]:[Other Activities Professional Hours]])/Table2[[#This Row],[MDS Census]]</f>
        <v>5.6019918193135343E-2</v>
      </c>
      <c r="S627" s="3">
        <v>3.8336666666666677</v>
      </c>
      <c r="T627" s="3">
        <v>2.1428888888888884</v>
      </c>
      <c r="U627" s="3">
        <v>0</v>
      </c>
      <c r="V627" s="3">
        <f>SUM(Table2[[#This Row],[Occupational Therapist Hours]:[OT Aide Hours]])/Table2[[#This Row],[MDS Census]]</f>
        <v>9.5658900942557371E-2</v>
      </c>
      <c r="W627" s="3">
        <v>5.04788888888889</v>
      </c>
      <c r="X627" s="3">
        <v>2.945444444444445</v>
      </c>
      <c r="Y627" s="3">
        <v>0</v>
      </c>
      <c r="Z627" s="3">
        <f>SUM(Table2[[#This Row],[Physical Therapist (PT) Hours]:[PT Aide Hours]])/Table2[[#This Row],[MDS Census]]</f>
        <v>0.12793882269251292</v>
      </c>
      <c r="AA627" s="3">
        <v>0</v>
      </c>
      <c r="AB627" s="3">
        <v>4.95</v>
      </c>
      <c r="AC627" s="3">
        <v>0</v>
      </c>
      <c r="AD627" s="3">
        <v>0</v>
      </c>
      <c r="AE627" s="3">
        <v>0</v>
      </c>
      <c r="AF627" s="3">
        <v>3.5472222222222221</v>
      </c>
      <c r="AG627" s="3">
        <v>0</v>
      </c>
      <c r="AH627" s="1" t="s">
        <v>625</v>
      </c>
      <c r="AI627" s="17">
        <v>3</v>
      </c>
      <c r="AJ627" s="1"/>
    </row>
    <row r="628" spans="1:36" x14ac:dyDescent="0.2">
      <c r="A628" s="1" t="s">
        <v>681</v>
      </c>
      <c r="B628" s="1" t="s">
        <v>1310</v>
      </c>
      <c r="C628" s="1" t="s">
        <v>1456</v>
      </c>
      <c r="D628" s="1" t="s">
        <v>1731</v>
      </c>
      <c r="E628" s="3">
        <v>32.944444444444443</v>
      </c>
      <c r="F628" s="3">
        <v>0.35644444444444445</v>
      </c>
      <c r="G628" s="3">
        <v>0</v>
      </c>
      <c r="H628" s="3">
        <v>0</v>
      </c>
      <c r="I628" s="3">
        <v>0</v>
      </c>
      <c r="J628" s="3">
        <v>0.22222222222222221</v>
      </c>
      <c r="K628" s="3">
        <v>0.6</v>
      </c>
      <c r="L628" s="3">
        <v>4.1335555555555548</v>
      </c>
      <c r="M628" s="3">
        <v>0</v>
      </c>
      <c r="N628" s="3">
        <v>0</v>
      </c>
      <c r="O628" s="3">
        <f>SUM(Table2[[#This Row],[Qualified Social Work Staff Hours]:[Other Social Work Staff Hours]])/Table2[[#This Row],[MDS Census]]</f>
        <v>0</v>
      </c>
      <c r="P628" s="3">
        <v>0</v>
      </c>
      <c r="Q628" s="3">
        <v>22.810888888888893</v>
      </c>
      <c r="R628" s="3">
        <f>SUM(Table2[[#This Row],[Qualified Activities Professional Hours]:[Other Activities Professional Hours]])/Table2[[#This Row],[MDS Census]]</f>
        <v>0.69240472175379442</v>
      </c>
      <c r="S628" s="3">
        <v>5.4922222222222228</v>
      </c>
      <c r="T628" s="3">
        <v>9.1966666666666672</v>
      </c>
      <c r="U628" s="3">
        <v>0</v>
      </c>
      <c r="V628" s="3">
        <f>SUM(Table2[[#This Row],[Occupational Therapist Hours]:[OT Aide Hours]])/Table2[[#This Row],[MDS Census]]</f>
        <v>0.4458684654300169</v>
      </c>
      <c r="W628" s="3">
        <v>4.2802222222222222</v>
      </c>
      <c r="X628" s="3">
        <v>4.4284444444444446</v>
      </c>
      <c r="Y628" s="3">
        <v>0</v>
      </c>
      <c r="Z628" s="3">
        <f>SUM(Table2[[#This Row],[Physical Therapist (PT) Hours]:[PT Aide Hours]])/Table2[[#This Row],[MDS Census]]</f>
        <v>0.26434401349072512</v>
      </c>
      <c r="AA628" s="3">
        <v>0</v>
      </c>
      <c r="AB628" s="3">
        <v>0</v>
      </c>
      <c r="AC628" s="3">
        <v>0</v>
      </c>
      <c r="AD628" s="3">
        <v>0</v>
      </c>
      <c r="AE628" s="3">
        <v>0</v>
      </c>
      <c r="AF628" s="3">
        <v>0</v>
      </c>
      <c r="AG628" s="3">
        <v>0</v>
      </c>
      <c r="AH628" s="1" t="s">
        <v>626</v>
      </c>
      <c r="AI628" s="17">
        <v>3</v>
      </c>
      <c r="AJ628" s="1"/>
    </row>
    <row r="629" spans="1:36" x14ac:dyDescent="0.2">
      <c r="A629" s="1" t="s">
        <v>681</v>
      </c>
      <c r="B629" s="1" t="s">
        <v>1311</v>
      </c>
      <c r="C629" s="1" t="s">
        <v>1589</v>
      </c>
      <c r="D629" s="1" t="s">
        <v>1709</v>
      </c>
      <c r="E629" s="3">
        <v>117</v>
      </c>
      <c r="F629" s="3">
        <v>6.0444444444444443</v>
      </c>
      <c r="G629" s="3">
        <v>0</v>
      </c>
      <c r="H629" s="3">
        <v>0</v>
      </c>
      <c r="I629" s="3">
        <v>0</v>
      </c>
      <c r="J629" s="3">
        <v>0</v>
      </c>
      <c r="K629" s="3">
        <v>0</v>
      </c>
      <c r="L629" s="3">
        <v>2.6683333333333334</v>
      </c>
      <c r="M629" s="3">
        <v>6.0444444444444443</v>
      </c>
      <c r="N629" s="3">
        <v>0</v>
      </c>
      <c r="O629" s="3">
        <f>SUM(Table2[[#This Row],[Qualified Social Work Staff Hours]:[Other Social Work Staff Hours]])/Table2[[#This Row],[MDS Census]]</f>
        <v>5.1661918328584994E-2</v>
      </c>
      <c r="P629" s="3">
        <v>5.4222222222222225</v>
      </c>
      <c r="Q629" s="3">
        <v>24.108333333333334</v>
      </c>
      <c r="R629" s="3">
        <f>SUM(Table2[[#This Row],[Qualified Activities Professional Hours]:[Other Activities Professional Hours]])/Table2[[#This Row],[MDS Census]]</f>
        <v>0.25239791073124407</v>
      </c>
      <c r="S629" s="3">
        <v>4.8857777777777782</v>
      </c>
      <c r="T629" s="3">
        <v>5.5421111111111108</v>
      </c>
      <c r="U629" s="3">
        <v>0</v>
      </c>
      <c r="V629" s="3">
        <f>SUM(Table2[[#This Row],[Occupational Therapist Hours]:[OT Aide Hours]])/Table2[[#This Row],[MDS Census]]</f>
        <v>8.9127255460588792E-2</v>
      </c>
      <c r="W629" s="3">
        <v>7.0418888888888898</v>
      </c>
      <c r="X629" s="3">
        <v>6.8542222222222211</v>
      </c>
      <c r="Y629" s="3">
        <v>1.9555555555555555</v>
      </c>
      <c r="Z629" s="3">
        <f>SUM(Table2[[#This Row],[Physical Therapist (PT) Hours]:[PT Aide Hours]])/Table2[[#This Row],[MDS Census]]</f>
        <v>0.13548433048433048</v>
      </c>
      <c r="AA629" s="3">
        <v>0</v>
      </c>
      <c r="AB629" s="3">
        <v>0</v>
      </c>
      <c r="AC629" s="3">
        <v>0</v>
      </c>
      <c r="AD629" s="3">
        <v>0</v>
      </c>
      <c r="AE629" s="3">
        <v>0</v>
      </c>
      <c r="AF629" s="3">
        <v>0</v>
      </c>
      <c r="AG629" s="3">
        <v>0</v>
      </c>
      <c r="AH629" s="1" t="s">
        <v>627</v>
      </c>
      <c r="AI629" s="17">
        <v>3</v>
      </c>
      <c r="AJ629" s="1"/>
    </row>
    <row r="630" spans="1:36" x14ac:dyDescent="0.2">
      <c r="A630" s="1" t="s">
        <v>681</v>
      </c>
      <c r="B630" s="1" t="s">
        <v>1312</v>
      </c>
      <c r="C630" s="1" t="s">
        <v>1616</v>
      </c>
      <c r="D630" s="1" t="s">
        <v>1691</v>
      </c>
      <c r="E630" s="3">
        <v>49.344444444444441</v>
      </c>
      <c r="F630" s="3">
        <v>5.6888888888888891</v>
      </c>
      <c r="G630" s="3">
        <v>2.1888888888888891</v>
      </c>
      <c r="H630" s="3">
        <v>0</v>
      </c>
      <c r="I630" s="3">
        <v>0</v>
      </c>
      <c r="J630" s="3">
        <v>0</v>
      </c>
      <c r="K630" s="3">
        <v>0</v>
      </c>
      <c r="L630" s="3">
        <v>5.4222222222222225</v>
      </c>
      <c r="M630" s="3">
        <v>0</v>
      </c>
      <c r="N630" s="3">
        <v>0</v>
      </c>
      <c r="O630" s="3">
        <f>SUM(Table2[[#This Row],[Qualified Social Work Staff Hours]:[Other Social Work Staff Hours]])/Table2[[#This Row],[MDS Census]]</f>
        <v>0</v>
      </c>
      <c r="P630" s="3">
        <v>0</v>
      </c>
      <c r="Q630" s="3">
        <v>17.333333333333332</v>
      </c>
      <c r="R630" s="3">
        <f>SUM(Table2[[#This Row],[Qualified Activities Professional Hours]:[Other Activities Professional Hours]])/Table2[[#This Row],[MDS Census]]</f>
        <v>0.35127223598288676</v>
      </c>
      <c r="S630" s="3">
        <v>5.1555555555555559</v>
      </c>
      <c r="T630" s="3">
        <v>5.6</v>
      </c>
      <c r="U630" s="3">
        <v>0</v>
      </c>
      <c r="V630" s="3">
        <f>SUM(Table2[[#This Row],[Occupational Therapist Hours]:[OT Aide Hours]])/Table2[[#This Row],[MDS Census]]</f>
        <v>0.21796892591758615</v>
      </c>
      <c r="W630" s="3">
        <v>5.7777777777777777</v>
      </c>
      <c r="X630" s="3">
        <v>11.377777777777778</v>
      </c>
      <c r="Y630" s="3">
        <v>5.2444444444444445</v>
      </c>
      <c r="Z630" s="3">
        <f>SUM(Table2[[#This Row],[Physical Therapist (PT) Hours]:[PT Aide Hours]])/Table2[[#This Row],[MDS Census]]</f>
        <v>0.4539518126548075</v>
      </c>
      <c r="AA630" s="3">
        <v>0</v>
      </c>
      <c r="AB630" s="3">
        <v>0</v>
      </c>
      <c r="AC630" s="3">
        <v>0</v>
      </c>
      <c r="AD630" s="3">
        <v>0</v>
      </c>
      <c r="AE630" s="3">
        <v>0</v>
      </c>
      <c r="AF630" s="3">
        <v>0</v>
      </c>
      <c r="AG630" s="3">
        <v>0</v>
      </c>
      <c r="AH630" s="1" t="s">
        <v>628</v>
      </c>
      <c r="AI630" s="17">
        <v>3</v>
      </c>
      <c r="AJ630" s="1"/>
    </row>
    <row r="631" spans="1:36" x14ac:dyDescent="0.2">
      <c r="A631" s="1" t="s">
        <v>681</v>
      </c>
      <c r="B631" s="1" t="s">
        <v>1313</v>
      </c>
      <c r="C631" s="1" t="s">
        <v>1509</v>
      </c>
      <c r="D631" s="1" t="s">
        <v>1737</v>
      </c>
      <c r="E631" s="3">
        <v>40.93333333333333</v>
      </c>
      <c r="F631" s="3">
        <v>10.597222222222221</v>
      </c>
      <c r="G631" s="3">
        <v>6.6666666666666666E-2</v>
      </c>
      <c r="H631" s="3">
        <v>0.18888888888888888</v>
      </c>
      <c r="I631" s="3">
        <v>0.52222222222222225</v>
      </c>
      <c r="J631" s="3">
        <v>0</v>
      </c>
      <c r="K631" s="3">
        <v>0</v>
      </c>
      <c r="L631" s="3">
        <v>6.9444444444444448E-2</v>
      </c>
      <c r="M631" s="3">
        <v>5.3861111111111111</v>
      </c>
      <c r="N631" s="3">
        <v>0</v>
      </c>
      <c r="O631" s="3">
        <f>SUM(Table2[[#This Row],[Qualified Social Work Staff Hours]:[Other Social Work Staff Hours]])/Table2[[#This Row],[MDS Census]]</f>
        <v>0.13158251900108578</v>
      </c>
      <c r="P631" s="3">
        <v>5.3250000000000002</v>
      </c>
      <c r="Q631" s="3">
        <v>4.9249999999999998</v>
      </c>
      <c r="R631" s="3">
        <f>SUM(Table2[[#This Row],[Qualified Activities Professional Hours]:[Other Activities Professional Hours]])/Table2[[#This Row],[MDS Census]]</f>
        <v>0.2504071661237785</v>
      </c>
      <c r="S631" s="3">
        <v>6.0805555555555557</v>
      </c>
      <c r="T631" s="3">
        <v>5.1861111111111109</v>
      </c>
      <c r="U631" s="3">
        <v>0</v>
      </c>
      <c r="V631" s="3">
        <f>SUM(Table2[[#This Row],[Occupational Therapist Hours]:[OT Aide Hours]])/Table2[[#This Row],[MDS Census]]</f>
        <v>0.27524429967426711</v>
      </c>
      <c r="W631" s="3">
        <v>2.9861111111111112</v>
      </c>
      <c r="X631" s="3">
        <v>8.4972222222222218</v>
      </c>
      <c r="Y631" s="3">
        <v>0</v>
      </c>
      <c r="Z631" s="3">
        <f>SUM(Table2[[#This Row],[Physical Therapist (PT) Hours]:[PT Aide Hours]])/Table2[[#This Row],[MDS Census]]</f>
        <v>0.28053745928338764</v>
      </c>
      <c r="AA631" s="3">
        <v>0</v>
      </c>
      <c r="AB631" s="3">
        <v>0</v>
      </c>
      <c r="AC631" s="3">
        <v>0</v>
      </c>
      <c r="AD631" s="3">
        <v>0</v>
      </c>
      <c r="AE631" s="3">
        <v>0</v>
      </c>
      <c r="AF631" s="3">
        <v>0</v>
      </c>
      <c r="AG631" s="3">
        <v>0</v>
      </c>
      <c r="AH631" s="1" t="s">
        <v>629</v>
      </c>
      <c r="AI631" s="17">
        <v>3</v>
      </c>
      <c r="AJ631" s="1"/>
    </row>
    <row r="632" spans="1:36" x14ac:dyDescent="0.2">
      <c r="A632" s="1" t="s">
        <v>681</v>
      </c>
      <c r="B632" s="1" t="s">
        <v>1314</v>
      </c>
      <c r="C632" s="1" t="s">
        <v>1404</v>
      </c>
      <c r="D632" s="1" t="s">
        <v>1748</v>
      </c>
      <c r="E632" s="3">
        <v>37.166666666666664</v>
      </c>
      <c r="F632" s="3">
        <v>8.0888888888888886</v>
      </c>
      <c r="G632" s="3">
        <v>0.10666666666666666</v>
      </c>
      <c r="H632" s="3">
        <v>0.1</v>
      </c>
      <c r="I632" s="3">
        <v>1.4055555555555554</v>
      </c>
      <c r="J632" s="3">
        <v>0.8</v>
      </c>
      <c r="K632" s="3">
        <v>0</v>
      </c>
      <c r="L632" s="3">
        <v>0.94600000000000017</v>
      </c>
      <c r="M632" s="3">
        <v>4.7111111111111112</v>
      </c>
      <c r="N632" s="3">
        <v>0</v>
      </c>
      <c r="O632" s="3">
        <f>SUM(Table2[[#This Row],[Qualified Social Work Staff Hours]:[Other Social Work Staff Hours]])/Table2[[#This Row],[MDS Census]]</f>
        <v>0.12675635276532138</v>
      </c>
      <c r="P632" s="3">
        <v>4.0166666666666666</v>
      </c>
      <c r="Q632" s="3">
        <v>1.425</v>
      </c>
      <c r="R632" s="3">
        <f>SUM(Table2[[#This Row],[Qualified Activities Professional Hours]:[Other Activities Professional Hours]])/Table2[[#This Row],[MDS Census]]</f>
        <v>0.14641255605381165</v>
      </c>
      <c r="S632" s="3">
        <v>0.98022222222222233</v>
      </c>
      <c r="T632" s="3">
        <v>3.2961111111111117</v>
      </c>
      <c r="U632" s="3">
        <v>0</v>
      </c>
      <c r="V632" s="3">
        <f>SUM(Table2[[#This Row],[Occupational Therapist Hours]:[OT Aide Hours]])/Table2[[#This Row],[MDS Census]]</f>
        <v>0.11505829596412558</v>
      </c>
      <c r="W632" s="3">
        <v>3.8056666666666668</v>
      </c>
      <c r="X632" s="3">
        <v>3.3566666666666656</v>
      </c>
      <c r="Y632" s="3">
        <v>0</v>
      </c>
      <c r="Z632" s="3">
        <f>SUM(Table2[[#This Row],[Physical Therapist (PT) Hours]:[PT Aide Hours]])/Table2[[#This Row],[MDS Census]]</f>
        <v>0.19270852017937221</v>
      </c>
      <c r="AA632" s="3">
        <v>0</v>
      </c>
      <c r="AB632" s="3">
        <v>0</v>
      </c>
      <c r="AC632" s="3">
        <v>0</v>
      </c>
      <c r="AD632" s="3">
        <v>0</v>
      </c>
      <c r="AE632" s="3">
        <v>0</v>
      </c>
      <c r="AF632" s="3">
        <v>0</v>
      </c>
      <c r="AG632" s="3">
        <v>0</v>
      </c>
      <c r="AH632" s="1" t="s">
        <v>630</v>
      </c>
      <c r="AI632" s="17">
        <v>3</v>
      </c>
      <c r="AJ632" s="1"/>
    </row>
    <row r="633" spans="1:36" x14ac:dyDescent="0.2">
      <c r="A633" s="1" t="s">
        <v>681</v>
      </c>
      <c r="B633" s="1" t="s">
        <v>1315</v>
      </c>
      <c r="C633" s="1" t="s">
        <v>1467</v>
      </c>
      <c r="D633" s="1" t="s">
        <v>1721</v>
      </c>
      <c r="E633" s="3">
        <v>41.088888888888889</v>
      </c>
      <c r="F633" s="3">
        <v>5.6</v>
      </c>
      <c r="G633" s="3">
        <v>0.5</v>
      </c>
      <c r="H633" s="3">
        <v>0.1</v>
      </c>
      <c r="I633" s="3">
        <v>0.22222222222222221</v>
      </c>
      <c r="J633" s="3">
        <v>0</v>
      </c>
      <c r="K633" s="3">
        <v>2.4166666666666665</v>
      </c>
      <c r="L633" s="3">
        <v>2.0750000000000002</v>
      </c>
      <c r="M633" s="3">
        <v>0</v>
      </c>
      <c r="N633" s="3">
        <v>5.3777777777777782</v>
      </c>
      <c r="O633" s="3">
        <f>SUM(Table2[[#This Row],[Qualified Social Work Staff Hours]:[Other Social Work Staff Hours]])/Table2[[#This Row],[MDS Census]]</f>
        <v>0.13088155759870201</v>
      </c>
      <c r="P633" s="3">
        <v>5.3166666666666664</v>
      </c>
      <c r="Q633" s="3">
        <v>11.161111111111111</v>
      </c>
      <c r="R633" s="3">
        <f>SUM(Table2[[#This Row],[Qualified Activities Professional Hours]:[Other Activities Professional Hours]])/Table2[[#This Row],[MDS Census]]</f>
        <v>0.40102758247701459</v>
      </c>
      <c r="S633" s="3">
        <v>7.5916666666666668</v>
      </c>
      <c r="T633" s="3">
        <v>11.669444444444444</v>
      </c>
      <c r="U633" s="3">
        <v>0</v>
      </c>
      <c r="V633" s="3">
        <f>SUM(Table2[[#This Row],[Occupational Therapist Hours]:[OT Aide Hours]])/Table2[[#This Row],[MDS Census]]</f>
        <v>0.46876690102758251</v>
      </c>
      <c r="W633" s="3">
        <v>13.033333333333333</v>
      </c>
      <c r="X633" s="3">
        <v>15.908333333333333</v>
      </c>
      <c r="Y633" s="3">
        <v>0</v>
      </c>
      <c r="Z633" s="3">
        <f>SUM(Table2[[#This Row],[Physical Therapist (PT) Hours]:[PT Aide Hours]])/Table2[[#This Row],[MDS Census]]</f>
        <v>0.70436722552731201</v>
      </c>
      <c r="AA633" s="3">
        <v>0</v>
      </c>
      <c r="AB633" s="3">
        <v>5.333333333333333</v>
      </c>
      <c r="AC633" s="3">
        <v>0</v>
      </c>
      <c r="AD633" s="3">
        <v>0</v>
      </c>
      <c r="AE633" s="3">
        <v>0</v>
      </c>
      <c r="AF633" s="3">
        <v>0</v>
      </c>
      <c r="AG633" s="3">
        <v>0.48888888888888887</v>
      </c>
      <c r="AH633" s="1" t="s">
        <v>631</v>
      </c>
      <c r="AI633" s="17">
        <v>3</v>
      </c>
      <c r="AJ633" s="1"/>
    </row>
    <row r="634" spans="1:36" x14ac:dyDescent="0.2">
      <c r="A634" s="1" t="s">
        <v>681</v>
      </c>
      <c r="B634" s="1" t="s">
        <v>1316</v>
      </c>
      <c r="C634" s="1" t="s">
        <v>1682</v>
      </c>
      <c r="D634" s="1" t="s">
        <v>1731</v>
      </c>
      <c r="E634" s="3">
        <v>21.411111111111111</v>
      </c>
      <c r="F634" s="3">
        <v>0</v>
      </c>
      <c r="G634" s="3">
        <v>1.7333333333333334</v>
      </c>
      <c r="H634" s="3">
        <v>0.13333333333333333</v>
      </c>
      <c r="I634" s="3">
        <v>1.2527777777777778</v>
      </c>
      <c r="J634" s="3">
        <v>0</v>
      </c>
      <c r="K634" s="3">
        <v>0</v>
      </c>
      <c r="L634" s="3">
        <v>1.3594444444444445</v>
      </c>
      <c r="M634" s="3">
        <v>0</v>
      </c>
      <c r="N634" s="3">
        <v>0</v>
      </c>
      <c r="O634" s="3">
        <f>SUM(Table2[[#This Row],[Qualified Social Work Staff Hours]:[Other Social Work Staff Hours]])/Table2[[#This Row],[MDS Census]]</f>
        <v>0</v>
      </c>
      <c r="P634" s="3">
        <v>0</v>
      </c>
      <c r="Q634" s="3">
        <v>14.025</v>
      </c>
      <c r="R634" s="3">
        <f>SUM(Table2[[#This Row],[Qualified Activities Professional Hours]:[Other Activities Professional Hours]])/Table2[[#This Row],[MDS Census]]</f>
        <v>0.65503373118837571</v>
      </c>
      <c r="S634" s="3">
        <v>2.9835555555555562</v>
      </c>
      <c r="T634" s="3">
        <v>2.4424444444444444</v>
      </c>
      <c r="U634" s="3">
        <v>0</v>
      </c>
      <c r="V634" s="3">
        <f>SUM(Table2[[#This Row],[Occupational Therapist Hours]:[OT Aide Hours]])/Table2[[#This Row],[MDS Census]]</f>
        <v>0.25341982355993775</v>
      </c>
      <c r="W634" s="3">
        <v>3.7630000000000003</v>
      </c>
      <c r="X634" s="3">
        <v>3.4436666666666653</v>
      </c>
      <c r="Y634" s="3">
        <v>0</v>
      </c>
      <c r="Z634" s="3">
        <f>SUM(Table2[[#This Row],[Physical Therapist (PT) Hours]:[PT Aide Hours]])/Table2[[#This Row],[MDS Census]]</f>
        <v>0.33658536585365845</v>
      </c>
      <c r="AA634" s="3">
        <v>0</v>
      </c>
      <c r="AB634" s="3">
        <v>0</v>
      </c>
      <c r="AC634" s="3">
        <v>0</v>
      </c>
      <c r="AD634" s="3">
        <v>0</v>
      </c>
      <c r="AE634" s="3">
        <v>0</v>
      </c>
      <c r="AF634" s="3">
        <v>0</v>
      </c>
      <c r="AG634" s="3">
        <v>0</v>
      </c>
      <c r="AH634" s="1" t="s">
        <v>632</v>
      </c>
      <c r="AI634" s="17">
        <v>3</v>
      </c>
      <c r="AJ634" s="1"/>
    </row>
    <row r="635" spans="1:36" x14ac:dyDescent="0.2">
      <c r="A635" s="1" t="s">
        <v>681</v>
      </c>
      <c r="B635" s="1" t="s">
        <v>1317</v>
      </c>
      <c r="C635" s="1" t="s">
        <v>1636</v>
      </c>
      <c r="D635" s="1" t="s">
        <v>1751</v>
      </c>
      <c r="E635" s="3">
        <v>34.866666666666667</v>
      </c>
      <c r="F635" s="3">
        <v>5.583333333333333</v>
      </c>
      <c r="G635" s="3">
        <v>0.2</v>
      </c>
      <c r="H635" s="3">
        <v>0.26666666666666666</v>
      </c>
      <c r="I635" s="3">
        <v>2.2222222222222223</v>
      </c>
      <c r="J635" s="3">
        <v>0</v>
      </c>
      <c r="K635" s="3">
        <v>0</v>
      </c>
      <c r="L635" s="3">
        <v>9.7664444444444456</v>
      </c>
      <c r="M635" s="3">
        <v>5.4488888888888889</v>
      </c>
      <c r="N635" s="3">
        <v>0</v>
      </c>
      <c r="O635" s="3">
        <f>SUM(Table2[[#This Row],[Qualified Social Work Staff Hours]:[Other Social Work Staff Hours]])/Table2[[#This Row],[MDS Census]]</f>
        <v>0.15627788400254938</v>
      </c>
      <c r="P635" s="3">
        <v>8.1011111111111109</v>
      </c>
      <c r="Q635" s="3">
        <v>0</v>
      </c>
      <c r="R635" s="3">
        <f>SUM(Table2[[#This Row],[Qualified Activities Professional Hours]:[Other Activities Professional Hours]])/Table2[[#This Row],[MDS Census]]</f>
        <v>0.23234544295729764</v>
      </c>
      <c r="S635" s="3">
        <v>3.6101111111111126</v>
      </c>
      <c r="T635" s="3">
        <v>3.3105555555555553</v>
      </c>
      <c r="U635" s="3">
        <v>0</v>
      </c>
      <c r="V635" s="3">
        <f>SUM(Table2[[#This Row],[Occupational Therapist Hours]:[OT Aide Hours]])/Table2[[#This Row],[MDS Census]]</f>
        <v>0.19848948374760997</v>
      </c>
      <c r="W635" s="3">
        <v>1.2078888888888888</v>
      </c>
      <c r="X635" s="3">
        <v>3.6344444444444455</v>
      </c>
      <c r="Y635" s="3">
        <v>0</v>
      </c>
      <c r="Z635" s="3">
        <f>SUM(Table2[[#This Row],[Physical Therapist (PT) Hours]:[PT Aide Hours]])/Table2[[#This Row],[MDS Census]]</f>
        <v>0.13888145315487574</v>
      </c>
      <c r="AA635" s="3">
        <v>0.4</v>
      </c>
      <c r="AB635" s="3">
        <v>0</v>
      </c>
      <c r="AC635" s="3">
        <v>0</v>
      </c>
      <c r="AD635" s="3">
        <v>0</v>
      </c>
      <c r="AE635" s="3">
        <v>0</v>
      </c>
      <c r="AF635" s="3">
        <v>0</v>
      </c>
      <c r="AG635" s="3">
        <v>0</v>
      </c>
      <c r="AH635" s="1" t="s">
        <v>633</v>
      </c>
      <c r="AI635" s="17">
        <v>3</v>
      </c>
      <c r="AJ635" s="1"/>
    </row>
    <row r="636" spans="1:36" x14ac:dyDescent="0.2">
      <c r="A636" s="1" t="s">
        <v>681</v>
      </c>
      <c r="B636" s="1" t="s">
        <v>1318</v>
      </c>
      <c r="C636" s="1" t="s">
        <v>1441</v>
      </c>
      <c r="D636" s="1" t="s">
        <v>1743</v>
      </c>
      <c r="E636" s="3">
        <v>30.555555555555557</v>
      </c>
      <c r="F636" s="3">
        <v>5.5611111111111109</v>
      </c>
      <c r="G636" s="3">
        <v>0.12777777777777777</v>
      </c>
      <c r="H636" s="3">
        <v>0.17777777777777778</v>
      </c>
      <c r="I636" s="3">
        <v>0.78333333333333333</v>
      </c>
      <c r="J636" s="3">
        <v>0</v>
      </c>
      <c r="K636" s="3">
        <v>0</v>
      </c>
      <c r="L636" s="3">
        <v>2.1795555555555559</v>
      </c>
      <c r="M636" s="3">
        <v>5.5611111111111109</v>
      </c>
      <c r="N636" s="3">
        <v>0</v>
      </c>
      <c r="O636" s="3">
        <f>SUM(Table2[[#This Row],[Qualified Social Work Staff Hours]:[Other Social Work Staff Hours]])/Table2[[#This Row],[MDS Census]]</f>
        <v>0.182</v>
      </c>
      <c r="P636" s="3">
        <v>5.4722222222222223</v>
      </c>
      <c r="Q636" s="3">
        <v>0</v>
      </c>
      <c r="R636" s="3">
        <f>SUM(Table2[[#This Row],[Qualified Activities Professional Hours]:[Other Activities Professional Hours]])/Table2[[#This Row],[MDS Census]]</f>
        <v>0.17909090909090908</v>
      </c>
      <c r="S636" s="3">
        <v>1.9713333333333332</v>
      </c>
      <c r="T636" s="3">
        <v>5.2972222222222225</v>
      </c>
      <c r="U636" s="3">
        <v>0</v>
      </c>
      <c r="V636" s="3">
        <f>SUM(Table2[[#This Row],[Occupational Therapist Hours]:[OT Aide Hours]])/Table2[[#This Row],[MDS Census]]</f>
        <v>0.23787999999999998</v>
      </c>
      <c r="W636" s="3">
        <v>1.0612222222222225</v>
      </c>
      <c r="X636" s="3">
        <v>4.5277777777777777</v>
      </c>
      <c r="Y636" s="3">
        <v>0</v>
      </c>
      <c r="Z636" s="3">
        <f>SUM(Table2[[#This Row],[Physical Therapist (PT) Hours]:[PT Aide Hours]])/Table2[[#This Row],[MDS Census]]</f>
        <v>0.18291272727272728</v>
      </c>
      <c r="AA636" s="3">
        <v>0</v>
      </c>
      <c r="AB636" s="3">
        <v>0</v>
      </c>
      <c r="AC636" s="3">
        <v>0</v>
      </c>
      <c r="AD636" s="3">
        <v>0</v>
      </c>
      <c r="AE636" s="3">
        <v>0</v>
      </c>
      <c r="AF636" s="3">
        <v>0</v>
      </c>
      <c r="AG636" s="3">
        <v>0</v>
      </c>
      <c r="AH636" s="1" t="s">
        <v>634</v>
      </c>
      <c r="AI636" s="17">
        <v>3</v>
      </c>
      <c r="AJ636" s="1"/>
    </row>
    <row r="637" spans="1:36" x14ac:dyDescent="0.2">
      <c r="A637" s="1" t="s">
        <v>681</v>
      </c>
      <c r="B637" s="1" t="s">
        <v>1319</v>
      </c>
      <c r="C637" s="1" t="s">
        <v>1477</v>
      </c>
      <c r="D637" s="1" t="s">
        <v>1725</v>
      </c>
      <c r="E637" s="3">
        <v>37.022222222222226</v>
      </c>
      <c r="F637" s="3">
        <v>5.6888888888888891</v>
      </c>
      <c r="G637" s="3">
        <v>6.6666666666666666E-2</v>
      </c>
      <c r="H637" s="3">
        <v>0.10555555555555556</v>
      </c>
      <c r="I637" s="3">
        <v>1.6166666666666667</v>
      </c>
      <c r="J637" s="3">
        <v>0</v>
      </c>
      <c r="K637" s="3">
        <v>0</v>
      </c>
      <c r="L637" s="3">
        <v>0</v>
      </c>
      <c r="M637" s="3">
        <v>0</v>
      </c>
      <c r="N637" s="3">
        <v>0</v>
      </c>
      <c r="O637" s="3">
        <f>SUM(Table2[[#This Row],[Qualified Social Work Staff Hours]:[Other Social Work Staff Hours]])/Table2[[#This Row],[MDS Census]]</f>
        <v>0</v>
      </c>
      <c r="P637" s="3">
        <v>5.1027777777777779</v>
      </c>
      <c r="Q637" s="3">
        <v>4.7277777777777779</v>
      </c>
      <c r="R637" s="3">
        <f>SUM(Table2[[#This Row],[Qualified Activities Professional Hours]:[Other Activities Professional Hours]])/Table2[[#This Row],[MDS Census]]</f>
        <v>0.26553121248499395</v>
      </c>
      <c r="S637" s="3">
        <v>4.2</v>
      </c>
      <c r="T637" s="3">
        <v>6.1111111111111109E-2</v>
      </c>
      <c r="U637" s="3">
        <v>0</v>
      </c>
      <c r="V637" s="3">
        <f>SUM(Table2[[#This Row],[Occupational Therapist Hours]:[OT Aide Hours]])/Table2[[#This Row],[MDS Census]]</f>
        <v>0.11509603841536613</v>
      </c>
      <c r="W637" s="3">
        <v>9.0583333333333336</v>
      </c>
      <c r="X637" s="3">
        <v>0</v>
      </c>
      <c r="Y637" s="3">
        <v>0</v>
      </c>
      <c r="Z637" s="3">
        <f>SUM(Table2[[#This Row],[Physical Therapist (PT) Hours]:[PT Aide Hours]])/Table2[[#This Row],[MDS Census]]</f>
        <v>0.24467286914765904</v>
      </c>
      <c r="AA637" s="3">
        <v>0</v>
      </c>
      <c r="AB637" s="3">
        <v>0</v>
      </c>
      <c r="AC637" s="3">
        <v>0</v>
      </c>
      <c r="AD637" s="3">
        <v>0</v>
      </c>
      <c r="AE637" s="3">
        <v>0</v>
      </c>
      <c r="AF637" s="3">
        <v>0</v>
      </c>
      <c r="AG637" s="3">
        <v>0</v>
      </c>
      <c r="AH637" s="1" t="s">
        <v>635</v>
      </c>
      <c r="AI637" s="17">
        <v>3</v>
      </c>
      <c r="AJ637" s="1"/>
    </row>
    <row r="638" spans="1:36" x14ac:dyDescent="0.2">
      <c r="A638" s="1" t="s">
        <v>681</v>
      </c>
      <c r="B638" s="1" t="s">
        <v>1320</v>
      </c>
      <c r="C638" s="1" t="s">
        <v>1508</v>
      </c>
      <c r="D638" s="1" t="s">
        <v>1718</v>
      </c>
      <c r="E638" s="3">
        <v>44.911111111111111</v>
      </c>
      <c r="F638" s="3">
        <v>5.6</v>
      </c>
      <c r="G638" s="3">
        <v>0</v>
      </c>
      <c r="H638" s="3">
        <v>0</v>
      </c>
      <c r="I638" s="3">
        <v>7.2681111111111134</v>
      </c>
      <c r="J638" s="3">
        <v>0</v>
      </c>
      <c r="K638" s="3">
        <v>0</v>
      </c>
      <c r="L638" s="3">
        <v>0</v>
      </c>
      <c r="M638" s="3">
        <v>14.259222222222222</v>
      </c>
      <c r="N638" s="3">
        <v>0</v>
      </c>
      <c r="O638" s="3">
        <f>SUM(Table2[[#This Row],[Qualified Social Work Staff Hours]:[Other Social Work Staff Hours]])/Table2[[#This Row],[MDS Census]]</f>
        <v>0.31749876298861951</v>
      </c>
      <c r="P638" s="3">
        <v>5.655666666666666</v>
      </c>
      <c r="Q638" s="3">
        <v>10.940444444444445</v>
      </c>
      <c r="R638" s="3">
        <f>SUM(Table2[[#This Row],[Qualified Activities Professional Hours]:[Other Activities Professional Hours]])/Table2[[#This Row],[MDS Census]]</f>
        <v>0.3695324096981692</v>
      </c>
      <c r="S638" s="3">
        <v>0</v>
      </c>
      <c r="T638" s="3">
        <v>8.9499999999999993</v>
      </c>
      <c r="U638" s="3">
        <v>0</v>
      </c>
      <c r="V638" s="3">
        <f>SUM(Table2[[#This Row],[Occupational Therapist Hours]:[OT Aide Hours]])/Table2[[#This Row],[MDS Census]]</f>
        <v>0.19928253339930727</v>
      </c>
      <c r="W638" s="3">
        <v>13.283333333333333</v>
      </c>
      <c r="X638" s="3">
        <v>8.8388888888888886</v>
      </c>
      <c r="Y638" s="3">
        <v>0</v>
      </c>
      <c r="Z638" s="3">
        <f>SUM(Table2[[#This Row],[Physical Therapist (PT) Hours]:[PT Aide Hours]])/Table2[[#This Row],[MDS Census]]</f>
        <v>0.49257793171697173</v>
      </c>
      <c r="AA638" s="3">
        <v>0</v>
      </c>
      <c r="AB638" s="3">
        <v>0</v>
      </c>
      <c r="AC638" s="3">
        <v>0</v>
      </c>
      <c r="AD638" s="3">
        <v>0</v>
      </c>
      <c r="AE638" s="3">
        <v>0</v>
      </c>
      <c r="AF638" s="3">
        <v>0</v>
      </c>
      <c r="AG638" s="3">
        <v>0</v>
      </c>
      <c r="AH638" s="1" t="s">
        <v>636</v>
      </c>
      <c r="AI638" s="17">
        <v>3</v>
      </c>
      <c r="AJ638" s="1"/>
    </row>
    <row r="639" spans="1:36" x14ac:dyDescent="0.2">
      <c r="A639" s="1" t="s">
        <v>681</v>
      </c>
      <c r="B639" s="1" t="s">
        <v>1321</v>
      </c>
      <c r="C639" s="1" t="s">
        <v>1467</v>
      </c>
      <c r="D639" s="1" t="s">
        <v>1721</v>
      </c>
      <c r="E639" s="3">
        <v>10.266666666666667</v>
      </c>
      <c r="F639" s="3">
        <v>4.2111111111111112</v>
      </c>
      <c r="G639" s="3">
        <v>0</v>
      </c>
      <c r="H639" s="3">
        <v>0</v>
      </c>
      <c r="I639" s="3">
        <v>0.1062222222222222</v>
      </c>
      <c r="J639" s="3">
        <v>0</v>
      </c>
      <c r="K639" s="3">
        <v>0</v>
      </c>
      <c r="L639" s="3">
        <v>0.5251111111111112</v>
      </c>
      <c r="M639" s="3">
        <v>0</v>
      </c>
      <c r="N639" s="3">
        <v>0</v>
      </c>
      <c r="O639" s="3">
        <f>SUM(Table2[[#This Row],[Qualified Social Work Staff Hours]:[Other Social Work Staff Hours]])/Table2[[#This Row],[MDS Census]]</f>
        <v>0</v>
      </c>
      <c r="P639" s="3">
        <v>0</v>
      </c>
      <c r="Q639" s="3">
        <v>0</v>
      </c>
      <c r="R639" s="3">
        <f>SUM(Table2[[#This Row],[Qualified Activities Professional Hours]:[Other Activities Professional Hours]])/Table2[[#This Row],[MDS Census]]</f>
        <v>0</v>
      </c>
      <c r="S639" s="3">
        <v>1.6722222222222223</v>
      </c>
      <c r="T639" s="3">
        <v>0</v>
      </c>
      <c r="U639" s="3">
        <v>0</v>
      </c>
      <c r="V639" s="3">
        <f>SUM(Table2[[#This Row],[Occupational Therapist Hours]:[OT Aide Hours]])/Table2[[#This Row],[MDS Census]]</f>
        <v>0.16287878787878787</v>
      </c>
      <c r="W639" s="3">
        <v>5.95</v>
      </c>
      <c r="X639" s="3">
        <v>0</v>
      </c>
      <c r="Y639" s="3">
        <v>2.8666666666666667E-2</v>
      </c>
      <c r="Z639" s="3">
        <f>SUM(Table2[[#This Row],[Physical Therapist (PT) Hours]:[PT Aide Hours]])/Table2[[#This Row],[MDS Census]]</f>
        <v>0.58233766233766238</v>
      </c>
      <c r="AA639" s="3">
        <v>0</v>
      </c>
      <c r="AB639" s="3">
        <v>0</v>
      </c>
      <c r="AC639" s="3">
        <v>0</v>
      </c>
      <c r="AD639" s="3">
        <v>0</v>
      </c>
      <c r="AE639" s="3">
        <v>0</v>
      </c>
      <c r="AF639" s="3">
        <v>0.59188888888888902</v>
      </c>
      <c r="AG639" s="3">
        <v>0</v>
      </c>
      <c r="AH639" s="1" t="s">
        <v>637</v>
      </c>
      <c r="AI639" s="17">
        <v>3</v>
      </c>
      <c r="AJ639" s="1"/>
    </row>
    <row r="640" spans="1:36" x14ac:dyDescent="0.2">
      <c r="A640" s="1" t="s">
        <v>681</v>
      </c>
      <c r="B640" s="1" t="s">
        <v>1322</v>
      </c>
      <c r="C640" s="1" t="s">
        <v>1413</v>
      </c>
      <c r="D640" s="1" t="s">
        <v>1688</v>
      </c>
      <c r="E640" s="3">
        <v>62.37777777777778</v>
      </c>
      <c r="F640" s="3">
        <v>5.6</v>
      </c>
      <c r="G640" s="3">
        <v>5.4222222222222225</v>
      </c>
      <c r="H640" s="3">
        <v>0</v>
      </c>
      <c r="I640" s="3">
        <v>16.263888888888889</v>
      </c>
      <c r="J640" s="3">
        <v>0</v>
      </c>
      <c r="K640" s="3">
        <v>11.2</v>
      </c>
      <c r="L640" s="3">
        <v>5.1694444444444443</v>
      </c>
      <c r="M640" s="3">
        <v>5.2444444444444445</v>
      </c>
      <c r="N640" s="3">
        <v>11.2</v>
      </c>
      <c r="O640" s="3">
        <f>SUM(Table2[[#This Row],[Qualified Social Work Staff Hours]:[Other Social Work Staff Hours]])/Table2[[#This Row],[MDS Census]]</f>
        <v>0.26362664766654786</v>
      </c>
      <c r="P640" s="3">
        <v>0</v>
      </c>
      <c r="Q640" s="3">
        <v>5.916666666666667</v>
      </c>
      <c r="R640" s="3">
        <f>SUM(Table2[[#This Row],[Qualified Activities Professional Hours]:[Other Activities Professional Hours]])/Table2[[#This Row],[MDS Census]]</f>
        <v>9.4852155325970786E-2</v>
      </c>
      <c r="S640" s="3">
        <v>16.963888888888889</v>
      </c>
      <c r="T640" s="3">
        <v>16.116666666666667</v>
      </c>
      <c r="U640" s="3">
        <v>0</v>
      </c>
      <c r="V640" s="3">
        <f>SUM(Table2[[#This Row],[Occupational Therapist Hours]:[OT Aide Hours]])/Table2[[#This Row],[MDS Census]]</f>
        <v>0.53032597078731736</v>
      </c>
      <c r="W640" s="3">
        <v>20.030555555555555</v>
      </c>
      <c r="X640" s="3">
        <v>39.044444444444444</v>
      </c>
      <c r="Y640" s="3">
        <v>0</v>
      </c>
      <c r="Z640" s="3">
        <f>SUM(Table2[[#This Row],[Physical Therapist (PT) Hours]:[PT Aide Hours]])/Table2[[#This Row],[MDS Census]]</f>
        <v>0.94705201282508011</v>
      </c>
      <c r="AA640" s="3">
        <v>0</v>
      </c>
      <c r="AB640" s="3">
        <v>0</v>
      </c>
      <c r="AC640" s="3">
        <v>0</v>
      </c>
      <c r="AD640" s="3">
        <v>0</v>
      </c>
      <c r="AE640" s="3">
        <v>0</v>
      </c>
      <c r="AF640" s="3">
        <v>0</v>
      </c>
      <c r="AG640" s="3">
        <v>0</v>
      </c>
      <c r="AH640" s="1" t="s">
        <v>638</v>
      </c>
      <c r="AI640" s="17">
        <v>3</v>
      </c>
      <c r="AJ640" s="1"/>
    </row>
    <row r="641" spans="1:36" x14ac:dyDescent="0.2">
      <c r="A641" s="1" t="s">
        <v>681</v>
      </c>
      <c r="B641" s="1" t="s">
        <v>1323</v>
      </c>
      <c r="C641" s="1" t="s">
        <v>1449</v>
      </c>
      <c r="D641" s="1" t="s">
        <v>1748</v>
      </c>
      <c r="E641" s="3">
        <v>18.444444444444443</v>
      </c>
      <c r="F641" s="3">
        <v>5.2</v>
      </c>
      <c r="G641" s="3">
        <v>0</v>
      </c>
      <c r="H641" s="3">
        <v>0</v>
      </c>
      <c r="I641" s="3">
        <v>0</v>
      </c>
      <c r="J641" s="3">
        <v>0</v>
      </c>
      <c r="K641" s="3">
        <v>0</v>
      </c>
      <c r="L641" s="3">
        <v>0</v>
      </c>
      <c r="M641" s="3">
        <v>0</v>
      </c>
      <c r="N641" s="3">
        <v>0</v>
      </c>
      <c r="O641" s="3">
        <f>SUM(Table2[[#This Row],[Qualified Social Work Staff Hours]:[Other Social Work Staff Hours]])/Table2[[#This Row],[MDS Census]]</f>
        <v>0</v>
      </c>
      <c r="P641" s="3">
        <v>0</v>
      </c>
      <c r="Q641" s="3">
        <v>0</v>
      </c>
      <c r="R641" s="3">
        <f>SUM(Table2[[#This Row],[Qualified Activities Professional Hours]:[Other Activities Professional Hours]])/Table2[[#This Row],[MDS Census]]</f>
        <v>0</v>
      </c>
      <c r="S641" s="3">
        <v>0</v>
      </c>
      <c r="T641" s="3">
        <v>0</v>
      </c>
      <c r="U641" s="3">
        <v>0</v>
      </c>
      <c r="V641" s="3">
        <f>SUM(Table2[[#This Row],[Occupational Therapist Hours]:[OT Aide Hours]])/Table2[[#This Row],[MDS Census]]</f>
        <v>0</v>
      </c>
      <c r="W641" s="3">
        <v>0</v>
      </c>
      <c r="X641" s="3">
        <v>0</v>
      </c>
      <c r="Y641" s="3">
        <v>0</v>
      </c>
      <c r="Z641" s="3">
        <f>SUM(Table2[[#This Row],[Physical Therapist (PT) Hours]:[PT Aide Hours]])/Table2[[#This Row],[MDS Census]]</f>
        <v>0</v>
      </c>
      <c r="AA641" s="3">
        <v>0</v>
      </c>
      <c r="AB641" s="3">
        <v>0</v>
      </c>
      <c r="AC641" s="3">
        <v>0</v>
      </c>
      <c r="AD641" s="3">
        <v>0</v>
      </c>
      <c r="AE641" s="3">
        <v>0</v>
      </c>
      <c r="AF641" s="3">
        <v>0</v>
      </c>
      <c r="AG641" s="3">
        <v>0</v>
      </c>
      <c r="AH641" s="1" t="s">
        <v>639</v>
      </c>
      <c r="AI641" s="17">
        <v>3</v>
      </c>
      <c r="AJ641" s="1"/>
    </row>
    <row r="642" spans="1:36" x14ac:dyDescent="0.2">
      <c r="A642" s="1" t="s">
        <v>681</v>
      </c>
      <c r="B642" s="1" t="s">
        <v>1324</v>
      </c>
      <c r="C642" s="1" t="s">
        <v>1391</v>
      </c>
      <c r="D642" s="1" t="s">
        <v>1692</v>
      </c>
      <c r="E642" s="3">
        <v>89.3</v>
      </c>
      <c r="F642" s="3">
        <v>10.933333333333334</v>
      </c>
      <c r="G642" s="3">
        <v>0.2638888888888889</v>
      </c>
      <c r="H642" s="3">
        <v>0.62777777777777777</v>
      </c>
      <c r="I642" s="3">
        <v>0.77300000000000013</v>
      </c>
      <c r="J642" s="3">
        <v>0</v>
      </c>
      <c r="K642" s="3">
        <v>0</v>
      </c>
      <c r="L642" s="3">
        <v>2.8761111111111108</v>
      </c>
      <c r="M642" s="3">
        <v>10.386777777777773</v>
      </c>
      <c r="N642" s="3">
        <v>0</v>
      </c>
      <c r="O642" s="3">
        <f>SUM(Table2[[#This Row],[Qualified Social Work Staff Hours]:[Other Social Work Staff Hours]])/Table2[[#This Row],[MDS Census]]</f>
        <v>0.1163133009829538</v>
      </c>
      <c r="P642" s="3">
        <v>5.6888888888888891</v>
      </c>
      <c r="Q642" s="3">
        <v>41.244777777777784</v>
      </c>
      <c r="R642" s="3">
        <f>SUM(Table2[[#This Row],[Qualified Activities Professional Hours]:[Other Activities Professional Hours]])/Table2[[#This Row],[MDS Census]]</f>
        <v>0.52557297499066824</v>
      </c>
      <c r="S642" s="3">
        <v>2.385333333333334</v>
      </c>
      <c r="T642" s="3">
        <v>8.0167777777777793</v>
      </c>
      <c r="U642" s="3">
        <v>0</v>
      </c>
      <c r="V642" s="3">
        <f>SUM(Table2[[#This Row],[Occupational Therapist Hours]:[OT Aide Hours]])/Table2[[#This Row],[MDS Census]]</f>
        <v>0.11648500684334953</v>
      </c>
      <c r="W642" s="3">
        <v>5.4222222222222225</v>
      </c>
      <c r="X642" s="3">
        <v>5.4378888888888879</v>
      </c>
      <c r="Y642" s="3">
        <v>0</v>
      </c>
      <c r="Z642" s="3">
        <f>SUM(Table2[[#This Row],[Physical Therapist (PT) Hours]:[PT Aide Hours]])/Table2[[#This Row],[MDS Census]]</f>
        <v>0.12161378623864624</v>
      </c>
      <c r="AA642" s="3">
        <v>0</v>
      </c>
      <c r="AB642" s="3">
        <v>2.1499999999999995</v>
      </c>
      <c r="AC642" s="3">
        <v>0</v>
      </c>
      <c r="AD642" s="3">
        <v>0</v>
      </c>
      <c r="AE642" s="3">
        <v>0</v>
      </c>
      <c r="AF642" s="3">
        <v>0</v>
      </c>
      <c r="AG642" s="3">
        <v>0</v>
      </c>
      <c r="AH642" s="1" t="s">
        <v>640</v>
      </c>
      <c r="AI642" s="17">
        <v>3</v>
      </c>
      <c r="AJ642" s="1"/>
    </row>
    <row r="643" spans="1:36" x14ac:dyDescent="0.2">
      <c r="A643" s="1" t="s">
        <v>681</v>
      </c>
      <c r="B643" s="1" t="s">
        <v>1325</v>
      </c>
      <c r="C643" s="1" t="s">
        <v>1568</v>
      </c>
      <c r="D643" s="1" t="s">
        <v>1720</v>
      </c>
      <c r="E643" s="3">
        <v>62.344444444444441</v>
      </c>
      <c r="F643" s="3">
        <v>9.85</v>
      </c>
      <c r="G643" s="3">
        <v>0.28888888888888886</v>
      </c>
      <c r="H643" s="3">
        <v>0.36044444444444451</v>
      </c>
      <c r="I643" s="3">
        <v>5.5111111111111111</v>
      </c>
      <c r="J643" s="3">
        <v>0</v>
      </c>
      <c r="K643" s="3">
        <v>0</v>
      </c>
      <c r="L643" s="3">
        <v>1.5333333333333334</v>
      </c>
      <c r="M643" s="3">
        <v>5.4055555555555559</v>
      </c>
      <c r="N643" s="3">
        <v>0</v>
      </c>
      <c r="O643" s="3">
        <f>SUM(Table2[[#This Row],[Qualified Social Work Staff Hours]:[Other Social Work Staff Hours]])/Table2[[#This Row],[MDS Census]]</f>
        <v>8.6704687221529145E-2</v>
      </c>
      <c r="P643" s="3">
        <v>0.41666666666666669</v>
      </c>
      <c r="Q643" s="3">
        <v>3.7444444444444445</v>
      </c>
      <c r="R643" s="3">
        <f>SUM(Table2[[#This Row],[Qualified Activities Professional Hours]:[Other Activities Professional Hours]])/Table2[[#This Row],[MDS Census]]</f>
        <v>6.6743895918731075E-2</v>
      </c>
      <c r="S643" s="3">
        <v>4.3361111111111112</v>
      </c>
      <c r="T643" s="3">
        <v>4.8194444444444446</v>
      </c>
      <c r="U643" s="3">
        <v>0</v>
      </c>
      <c r="V643" s="3">
        <f>SUM(Table2[[#This Row],[Occupational Therapist Hours]:[OT Aide Hours]])/Table2[[#This Row],[MDS Census]]</f>
        <v>0.14685439315630011</v>
      </c>
      <c r="W643" s="3">
        <v>1.0916666666666666</v>
      </c>
      <c r="X643" s="3">
        <v>4.8916666666666666</v>
      </c>
      <c r="Y643" s="3">
        <v>0</v>
      </c>
      <c r="Z643" s="3">
        <f>SUM(Table2[[#This Row],[Physical Therapist (PT) Hours]:[PT Aide Hours]])/Table2[[#This Row],[MDS Census]]</f>
        <v>9.5972197469256823E-2</v>
      </c>
      <c r="AA643" s="3">
        <v>0</v>
      </c>
      <c r="AB643" s="3">
        <v>0</v>
      </c>
      <c r="AC643" s="3">
        <v>0</v>
      </c>
      <c r="AD643" s="3">
        <v>0</v>
      </c>
      <c r="AE643" s="3">
        <v>0</v>
      </c>
      <c r="AF643" s="3">
        <v>0</v>
      </c>
      <c r="AG643" s="3">
        <v>0</v>
      </c>
      <c r="AH643" s="1" t="s">
        <v>641</v>
      </c>
      <c r="AI643" s="17">
        <v>3</v>
      </c>
      <c r="AJ643" s="1"/>
    </row>
    <row r="644" spans="1:36" x14ac:dyDescent="0.2">
      <c r="A644" s="1" t="s">
        <v>681</v>
      </c>
      <c r="B644" s="1" t="s">
        <v>1326</v>
      </c>
      <c r="C644" s="1" t="s">
        <v>1508</v>
      </c>
      <c r="D644" s="1" t="s">
        <v>1722</v>
      </c>
      <c r="E644" s="3">
        <v>57.733333333333334</v>
      </c>
      <c r="F644" s="3">
        <v>5.1555555555555559</v>
      </c>
      <c r="G644" s="3">
        <v>0</v>
      </c>
      <c r="H644" s="3">
        <v>0</v>
      </c>
      <c r="I644" s="3">
        <v>0</v>
      </c>
      <c r="J644" s="3">
        <v>0</v>
      </c>
      <c r="K644" s="3">
        <v>0</v>
      </c>
      <c r="L644" s="3">
        <v>0</v>
      </c>
      <c r="M644" s="3">
        <v>7.9222222222222225</v>
      </c>
      <c r="N644" s="3">
        <v>0</v>
      </c>
      <c r="O644" s="3">
        <f>SUM(Table2[[#This Row],[Qualified Social Work Staff Hours]:[Other Social Work Staff Hours]])/Table2[[#This Row],[MDS Census]]</f>
        <v>0.13722093918398767</v>
      </c>
      <c r="P644" s="3">
        <v>0</v>
      </c>
      <c r="Q644" s="3">
        <v>0</v>
      </c>
      <c r="R644" s="3">
        <f>SUM(Table2[[#This Row],[Qualified Activities Professional Hours]:[Other Activities Professional Hours]])/Table2[[#This Row],[MDS Census]]</f>
        <v>0</v>
      </c>
      <c r="S644" s="3">
        <v>0</v>
      </c>
      <c r="T644" s="3">
        <v>5.6444444444444448</v>
      </c>
      <c r="U644" s="3">
        <v>0</v>
      </c>
      <c r="V644" s="3">
        <f>SUM(Table2[[#This Row],[Occupational Therapist Hours]:[OT Aide Hours]])/Table2[[#This Row],[MDS Census]]</f>
        <v>9.7767513471901463E-2</v>
      </c>
      <c r="W644" s="3">
        <v>5.4222222222222225</v>
      </c>
      <c r="X644" s="3">
        <v>7.916666666666667</v>
      </c>
      <c r="Y644" s="3">
        <v>0</v>
      </c>
      <c r="Z644" s="3">
        <f>SUM(Table2[[#This Row],[Physical Therapist (PT) Hours]:[PT Aide Hours]])/Table2[[#This Row],[MDS Census]]</f>
        <v>0.23104311008468051</v>
      </c>
      <c r="AA644" s="3">
        <v>0</v>
      </c>
      <c r="AB644" s="3">
        <v>12.944444444444445</v>
      </c>
      <c r="AC644" s="3">
        <v>0</v>
      </c>
      <c r="AD644" s="3">
        <v>0</v>
      </c>
      <c r="AE644" s="3">
        <v>0</v>
      </c>
      <c r="AF644" s="3">
        <v>0</v>
      </c>
      <c r="AG644" s="3">
        <v>0</v>
      </c>
      <c r="AH644" s="1" t="s">
        <v>642</v>
      </c>
      <c r="AI644" s="17">
        <v>3</v>
      </c>
      <c r="AJ644" s="1"/>
    </row>
    <row r="645" spans="1:36" x14ac:dyDescent="0.2">
      <c r="A645" s="1" t="s">
        <v>681</v>
      </c>
      <c r="B645" s="1" t="s">
        <v>1327</v>
      </c>
      <c r="C645" s="1" t="s">
        <v>1629</v>
      </c>
      <c r="D645" s="1" t="s">
        <v>1730</v>
      </c>
      <c r="E645" s="3">
        <v>22.788888888888888</v>
      </c>
      <c r="F645" s="3">
        <v>5.4111111111111114</v>
      </c>
      <c r="G645" s="3">
        <v>0.84444444444444444</v>
      </c>
      <c r="H645" s="3">
        <v>0.32222222222222224</v>
      </c>
      <c r="I645" s="3">
        <v>2.7722222222222221</v>
      </c>
      <c r="J645" s="3">
        <v>0</v>
      </c>
      <c r="K645" s="3">
        <v>0</v>
      </c>
      <c r="L645" s="3">
        <v>2.1555555555555554</v>
      </c>
      <c r="M645" s="3">
        <v>8.1888888888888882</v>
      </c>
      <c r="N645" s="3">
        <v>0</v>
      </c>
      <c r="O645" s="3">
        <f>SUM(Table2[[#This Row],[Qualified Social Work Staff Hours]:[Other Social Work Staff Hours]])/Table2[[#This Row],[MDS Census]]</f>
        <v>0.35933690882496344</v>
      </c>
      <c r="P645" s="3">
        <v>1.8472222222222223</v>
      </c>
      <c r="Q645" s="3">
        <v>3.4416666666666669</v>
      </c>
      <c r="R645" s="3">
        <f>SUM(Table2[[#This Row],[Qualified Activities Professional Hours]:[Other Activities Professional Hours]])/Table2[[#This Row],[MDS Census]]</f>
        <v>0.23208191126279867</v>
      </c>
      <c r="S645" s="3">
        <v>20.152777777777779</v>
      </c>
      <c r="T645" s="3">
        <v>0</v>
      </c>
      <c r="U645" s="3">
        <v>4.666666666666667</v>
      </c>
      <c r="V645" s="3">
        <f>SUM(Table2[[#This Row],[Occupational Therapist Hours]:[OT Aide Hours]])/Table2[[#This Row],[MDS Census]]</f>
        <v>1.0891028766455388</v>
      </c>
      <c r="W645" s="3">
        <v>8.5861111111111104</v>
      </c>
      <c r="X645" s="3">
        <v>12.669444444444444</v>
      </c>
      <c r="Y645" s="3">
        <v>0</v>
      </c>
      <c r="Z645" s="3">
        <f>SUM(Table2[[#This Row],[Physical Therapist (PT) Hours]:[PT Aide Hours]])/Table2[[#This Row],[MDS Census]]</f>
        <v>0.93271574841540705</v>
      </c>
      <c r="AA645" s="3">
        <v>0.6166666666666667</v>
      </c>
      <c r="AB645" s="3">
        <v>0</v>
      </c>
      <c r="AC645" s="3">
        <v>0</v>
      </c>
      <c r="AD645" s="3">
        <v>0</v>
      </c>
      <c r="AE645" s="3">
        <v>0</v>
      </c>
      <c r="AF645" s="3">
        <v>3.1694444444444443</v>
      </c>
      <c r="AG645" s="3">
        <v>0</v>
      </c>
      <c r="AH645" s="1" t="s">
        <v>643</v>
      </c>
      <c r="AI645" s="17">
        <v>3</v>
      </c>
      <c r="AJ645" s="1"/>
    </row>
    <row r="646" spans="1:36" x14ac:dyDescent="0.2">
      <c r="A646" s="1" t="s">
        <v>681</v>
      </c>
      <c r="B646" s="1" t="s">
        <v>1328</v>
      </c>
      <c r="C646" s="1" t="s">
        <v>1405</v>
      </c>
      <c r="D646" s="1" t="s">
        <v>1711</v>
      </c>
      <c r="E646" s="3">
        <v>35.288888888888891</v>
      </c>
      <c r="F646" s="3">
        <v>23.371666666666673</v>
      </c>
      <c r="G646" s="3">
        <v>0.67777777777777781</v>
      </c>
      <c r="H646" s="3">
        <v>0.26111111111111113</v>
      </c>
      <c r="I646" s="3">
        <v>2.2222222222222223</v>
      </c>
      <c r="J646" s="3">
        <v>0</v>
      </c>
      <c r="K646" s="3">
        <v>0</v>
      </c>
      <c r="L646" s="3">
        <v>0.48788888888888898</v>
      </c>
      <c r="M646" s="3">
        <v>5</v>
      </c>
      <c r="N646" s="3">
        <v>0</v>
      </c>
      <c r="O646" s="3">
        <f>SUM(Table2[[#This Row],[Qualified Social Work Staff Hours]:[Other Social Work Staff Hours]])/Table2[[#This Row],[MDS Census]]</f>
        <v>0.14168765743073047</v>
      </c>
      <c r="P646" s="3">
        <v>9.0218888888888902</v>
      </c>
      <c r="Q646" s="3">
        <v>7.927777777777778</v>
      </c>
      <c r="R646" s="3">
        <f>SUM(Table2[[#This Row],[Qualified Activities Professional Hours]:[Other Activities Professional Hours]])/Table2[[#This Row],[MDS Census]]</f>
        <v>0.48031171284634766</v>
      </c>
      <c r="S646" s="3">
        <v>1.8790000000000004</v>
      </c>
      <c r="T646" s="3">
        <v>0.7383333333333334</v>
      </c>
      <c r="U646" s="3">
        <v>0</v>
      </c>
      <c r="V646" s="3">
        <f>SUM(Table2[[#This Row],[Occupational Therapist Hours]:[OT Aide Hours]])/Table2[[#This Row],[MDS Census]]</f>
        <v>7.4168765743073059E-2</v>
      </c>
      <c r="W646" s="3">
        <v>1.2383333333333331</v>
      </c>
      <c r="X646" s="3">
        <v>4.2104444444444455</v>
      </c>
      <c r="Y646" s="3">
        <v>0</v>
      </c>
      <c r="Z646" s="3">
        <f>SUM(Table2[[#This Row],[Physical Therapist (PT) Hours]:[PT Aide Hours]])/Table2[[#This Row],[MDS Census]]</f>
        <v>0.15440491183879096</v>
      </c>
      <c r="AA646" s="3">
        <v>0</v>
      </c>
      <c r="AB646" s="3">
        <v>0</v>
      </c>
      <c r="AC646" s="3">
        <v>0</v>
      </c>
      <c r="AD646" s="3">
        <v>0</v>
      </c>
      <c r="AE646" s="3">
        <v>0</v>
      </c>
      <c r="AF646" s="3">
        <v>0</v>
      </c>
      <c r="AG646" s="3">
        <v>0</v>
      </c>
      <c r="AH646" s="1" t="s">
        <v>644</v>
      </c>
      <c r="AI646" s="17">
        <v>3</v>
      </c>
      <c r="AJ646" s="1"/>
    </row>
    <row r="647" spans="1:36" x14ac:dyDescent="0.2">
      <c r="A647" s="1" t="s">
        <v>681</v>
      </c>
      <c r="B647" s="1" t="s">
        <v>1329</v>
      </c>
      <c r="C647" s="1" t="s">
        <v>1651</v>
      </c>
      <c r="D647" s="1" t="s">
        <v>1688</v>
      </c>
      <c r="E647" s="3">
        <v>32.244444444444447</v>
      </c>
      <c r="F647" s="3">
        <v>5.4222222222222225</v>
      </c>
      <c r="G647" s="3">
        <v>0.57777777777777772</v>
      </c>
      <c r="H647" s="3">
        <v>0</v>
      </c>
      <c r="I647" s="3">
        <v>5.5694444444444446</v>
      </c>
      <c r="J647" s="3">
        <v>0</v>
      </c>
      <c r="K647" s="3">
        <v>0</v>
      </c>
      <c r="L647" s="3">
        <v>0.85344444444444478</v>
      </c>
      <c r="M647" s="3">
        <v>0</v>
      </c>
      <c r="N647" s="3">
        <v>0</v>
      </c>
      <c r="O647" s="3">
        <f>SUM(Table2[[#This Row],[Qualified Social Work Staff Hours]:[Other Social Work Staff Hours]])/Table2[[#This Row],[MDS Census]]</f>
        <v>0</v>
      </c>
      <c r="P647" s="3">
        <v>0</v>
      </c>
      <c r="Q647" s="3">
        <v>15.721111111111117</v>
      </c>
      <c r="R647" s="3">
        <f>SUM(Table2[[#This Row],[Qualified Activities Professional Hours]:[Other Activities Professional Hours]])/Table2[[#This Row],[MDS Census]]</f>
        <v>0.48756030323914556</v>
      </c>
      <c r="S647" s="3">
        <v>2.714666666666667</v>
      </c>
      <c r="T647" s="3">
        <v>0.26533333333333331</v>
      </c>
      <c r="U647" s="3">
        <v>0</v>
      </c>
      <c r="V647" s="3">
        <f>SUM(Table2[[#This Row],[Occupational Therapist Hours]:[OT Aide Hours]])/Table2[[#This Row],[MDS Census]]</f>
        <v>9.2419021364576165E-2</v>
      </c>
      <c r="W647" s="3">
        <v>6.0397777777777781</v>
      </c>
      <c r="X647" s="3">
        <v>3.7551111111111117</v>
      </c>
      <c r="Y647" s="3">
        <v>0</v>
      </c>
      <c r="Z647" s="3">
        <f>SUM(Table2[[#This Row],[Physical Therapist (PT) Hours]:[PT Aide Hours]])/Table2[[#This Row],[MDS Census]]</f>
        <v>0.30376981392143348</v>
      </c>
      <c r="AA647" s="3">
        <v>0</v>
      </c>
      <c r="AB647" s="3">
        <v>0</v>
      </c>
      <c r="AC647" s="3">
        <v>0</v>
      </c>
      <c r="AD647" s="3">
        <v>0</v>
      </c>
      <c r="AE647" s="3">
        <v>0</v>
      </c>
      <c r="AF647" s="3">
        <v>0</v>
      </c>
      <c r="AG647" s="3">
        <v>0</v>
      </c>
      <c r="AH647" s="1" t="s">
        <v>645</v>
      </c>
      <c r="AI647" s="17">
        <v>3</v>
      </c>
      <c r="AJ647" s="1"/>
    </row>
    <row r="648" spans="1:36" x14ac:dyDescent="0.2">
      <c r="A648" s="1" t="s">
        <v>681</v>
      </c>
      <c r="B648" s="1" t="s">
        <v>1330</v>
      </c>
      <c r="C648" s="1" t="s">
        <v>1682</v>
      </c>
      <c r="D648" s="1" t="s">
        <v>1731</v>
      </c>
      <c r="E648" s="3">
        <v>87.044444444444451</v>
      </c>
      <c r="F648" s="3">
        <v>5.4222222222222225</v>
      </c>
      <c r="G648" s="3">
        <v>0</v>
      </c>
      <c r="H648" s="3">
        <v>0</v>
      </c>
      <c r="I648" s="3">
        <v>2.1805555555555554</v>
      </c>
      <c r="J648" s="3">
        <v>0</v>
      </c>
      <c r="K648" s="3">
        <v>0</v>
      </c>
      <c r="L648" s="3">
        <v>3.7111111111111112</v>
      </c>
      <c r="M648" s="3">
        <v>0</v>
      </c>
      <c r="N648" s="3">
        <v>7.0250000000000004</v>
      </c>
      <c r="O648" s="3">
        <f>SUM(Table2[[#This Row],[Qualified Social Work Staff Hours]:[Other Social Work Staff Hours]])/Table2[[#This Row],[MDS Census]]</f>
        <v>8.0705897370436555E-2</v>
      </c>
      <c r="P648" s="3">
        <v>2.4944444444444445</v>
      </c>
      <c r="Q648" s="3">
        <v>9.3527777777777779</v>
      </c>
      <c r="R648" s="3">
        <f>SUM(Table2[[#This Row],[Qualified Activities Professional Hours]:[Other Activities Professional Hours]])/Table2[[#This Row],[MDS Census]]</f>
        <v>0.13610543783507784</v>
      </c>
      <c r="S648" s="3">
        <v>10.127777777777778</v>
      </c>
      <c r="T648" s="3">
        <v>0</v>
      </c>
      <c r="U648" s="3">
        <v>0</v>
      </c>
      <c r="V648" s="3">
        <f>SUM(Table2[[#This Row],[Occupational Therapist Hours]:[OT Aide Hours]])/Table2[[#This Row],[MDS Census]]</f>
        <v>0.11635179984682155</v>
      </c>
      <c r="W648" s="3">
        <v>10.022222222222222</v>
      </c>
      <c r="X648" s="3">
        <v>3.9805555555555556</v>
      </c>
      <c r="Y648" s="3">
        <v>0</v>
      </c>
      <c r="Z648" s="3">
        <f>SUM(Table2[[#This Row],[Physical Therapist (PT) Hours]:[PT Aide Hours]])/Table2[[#This Row],[MDS Census]]</f>
        <v>0.16086928772019402</v>
      </c>
      <c r="AA648" s="3">
        <v>0</v>
      </c>
      <c r="AB648" s="3">
        <v>0</v>
      </c>
      <c r="AC648" s="3">
        <v>0</v>
      </c>
      <c r="AD648" s="3">
        <v>0</v>
      </c>
      <c r="AE648" s="3">
        <v>0</v>
      </c>
      <c r="AF648" s="3">
        <v>0</v>
      </c>
      <c r="AG648" s="3">
        <v>0</v>
      </c>
      <c r="AH648" s="1" t="s">
        <v>646</v>
      </c>
      <c r="AI648" s="17">
        <v>3</v>
      </c>
      <c r="AJ648" s="1"/>
    </row>
    <row r="649" spans="1:36" x14ac:dyDescent="0.2">
      <c r="A649" s="1" t="s">
        <v>681</v>
      </c>
      <c r="B649" s="1" t="s">
        <v>1331</v>
      </c>
      <c r="C649" s="1" t="s">
        <v>1539</v>
      </c>
      <c r="D649" s="1" t="s">
        <v>1688</v>
      </c>
      <c r="E649" s="3">
        <v>59.68888888888889</v>
      </c>
      <c r="F649" s="3">
        <v>11.225</v>
      </c>
      <c r="G649" s="3">
        <v>0</v>
      </c>
      <c r="H649" s="3">
        <v>0</v>
      </c>
      <c r="I649" s="3">
        <v>0</v>
      </c>
      <c r="J649" s="3">
        <v>0</v>
      </c>
      <c r="K649" s="3">
        <v>0</v>
      </c>
      <c r="L649" s="3">
        <v>5.7194444444444441</v>
      </c>
      <c r="M649" s="3">
        <v>5.333333333333333</v>
      </c>
      <c r="N649" s="3">
        <v>0</v>
      </c>
      <c r="O649" s="3">
        <f>SUM(Table2[[#This Row],[Qualified Social Work Staff Hours]:[Other Social Work Staff Hours]])/Table2[[#This Row],[MDS Census]]</f>
        <v>8.9352196574832454E-2</v>
      </c>
      <c r="P649" s="3">
        <v>4.8888888888888893</v>
      </c>
      <c r="Q649" s="3">
        <v>5.0916666666666668</v>
      </c>
      <c r="R649" s="3">
        <f>SUM(Table2[[#This Row],[Qualified Activities Professional Hours]:[Other Activities Professional Hours]])/Table2[[#This Row],[MDS Census]]</f>
        <v>0.1672096053611318</v>
      </c>
      <c r="S649" s="3">
        <v>9.9361111111111118</v>
      </c>
      <c r="T649" s="3">
        <v>0</v>
      </c>
      <c r="U649" s="3">
        <v>1.7388888888888889</v>
      </c>
      <c r="V649" s="3">
        <f>SUM(Table2[[#This Row],[Occupational Therapist Hours]:[OT Aide Hours]])/Table2[[#This Row],[MDS Census]]</f>
        <v>0.19559754281459421</v>
      </c>
      <c r="W649" s="3">
        <v>15.361111111111111</v>
      </c>
      <c r="X649" s="3">
        <v>0</v>
      </c>
      <c r="Y649" s="3">
        <v>4.75</v>
      </c>
      <c r="Z649" s="3">
        <f>SUM(Table2[[#This Row],[Physical Therapist (PT) Hours]:[PT Aide Hours]])/Table2[[#This Row],[MDS Census]]</f>
        <v>0.33693224125093074</v>
      </c>
      <c r="AA649" s="3">
        <v>0</v>
      </c>
      <c r="AB649" s="3">
        <v>0</v>
      </c>
      <c r="AC649" s="3">
        <v>0</v>
      </c>
      <c r="AD649" s="3">
        <v>0</v>
      </c>
      <c r="AE649" s="3">
        <v>0</v>
      </c>
      <c r="AF649" s="3">
        <v>0</v>
      </c>
      <c r="AG649" s="3">
        <v>0</v>
      </c>
      <c r="AH649" s="1" t="s">
        <v>647</v>
      </c>
      <c r="AI649" s="17">
        <v>3</v>
      </c>
      <c r="AJ649" s="1"/>
    </row>
    <row r="650" spans="1:36" x14ac:dyDescent="0.2">
      <c r="A650" s="1" t="s">
        <v>681</v>
      </c>
      <c r="B650" s="1" t="s">
        <v>682</v>
      </c>
      <c r="C650" s="1" t="s">
        <v>1467</v>
      </c>
      <c r="D650" s="1" t="s">
        <v>1721</v>
      </c>
      <c r="E650" s="3">
        <v>41.544444444444444</v>
      </c>
      <c r="F650" s="3">
        <v>5.6888888888888891</v>
      </c>
      <c r="G650" s="3">
        <v>0.14722222222222223</v>
      </c>
      <c r="H650" s="3">
        <v>0</v>
      </c>
      <c r="I650" s="3">
        <v>1.1055555555555556</v>
      </c>
      <c r="J650" s="3">
        <v>0</v>
      </c>
      <c r="K650" s="3">
        <v>0</v>
      </c>
      <c r="L650" s="3">
        <v>0.45833333333333331</v>
      </c>
      <c r="M650" s="3">
        <v>0</v>
      </c>
      <c r="N650" s="3">
        <v>11.706222222222225</v>
      </c>
      <c r="O650" s="3">
        <f>SUM(Table2[[#This Row],[Qualified Social Work Staff Hours]:[Other Social Work Staff Hours]])/Table2[[#This Row],[MDS Census]]</f>
        <v>0.28177587590264785</v>
      </c>
      <c r="P650" s="3">
        <v>5.4787777777777782</v>
      </c>
      <c r="Q650" s="3">
        <v>11.045111111111112</v>
      </c>
      <c r="R650" s="3">
        <f>SUM(Table2[[#This Row],[Qualified Activities Professional Hours]:[Other Activities Professional Hours]])/Table2[[#This Row],[MDS Census]]</f>
        <v>0.39774003744316666</v>
      </c>
      <c r="S650" s="3">
        <v>0.7944444444444444</v>
      </c>
      <c r="T650" s="3">
        <v>0</v>
      </c>
      <c r="U650" s="3">
        <v>0</v>
      </c>
      <c r="V650" s="3">
        <f>SUM(Table2[[#This Row],[Occupational Therapist Hours]:[OT Aide Hours]])/Table2[[#This Row],[MDS Census]]</f>
        <v>1.9122760096282429E-2</v>
      </c>
      <c r="W650" s="3">
        <v>3.2722222222222221</v>
      </c>
      <c r="X650" s="3">
        <v>0</v>
      </c>
      <c r="Y650" s="3">
        <v>11.28888888888889</v>
      </c>
      <c r="Z650" s="3">
        <f>SUM(Table2[[#This Row],[Physical Therapist (PT) Hours]:[PT Aide Hours]])/Table2[[#This Row],[MDS Census]]</f>
        <v>0.35049478470179196</v>
      </c>
      <c r="AA650" s="3">
        <v>0</v>
      </c>
      <c r="AB650" s="3">
        <v>0</v>
      </c>
      <c r="AC650" s="3">
        <v>0</v>
      </c>
      <c r="AD650" s="3">
        <v>0</v>
      </c>
      <c r="AE650" s="3">
        <v>0</v>
      </c>
      <c r="AF650" s="3">
        <v>0</v>
      </c>
      <c r="AG650" s="3">
        <v>6.3888888888888884E-2</v>
      </c>
      <c r="AH650" s="1" t="s">
        <v>648</v>
      </c>
      <c r="AI650" s="17">
        <v>3</v>
      </c>
      <c r="AJ650" s="1"/>
    </row>
    <row r="651" spans="1:36" x14ac:dyDescent="0.2">
      <c r="A651" s="1" t="s">
        <v>681</v>
      </c>
      <c r="B651" s="1" t="s">
        <v>1332</v>
      </c>
      <c r="C651" s="1" t="s">
        <v>1456</v>
      </c>
      <c r="D651" s="1" t="s">
        <v>1731</v>
      </c>
      <c r="E651" s="3">
        <v>22.444444444444443</v>
      </c>
      <c r="F651" s="3">
        <v>0</v>
      </c>
      <c r="G651" s="3">
        <v>0.36666666666666664</v>
      </c>
      <c r="H651" s="3">
        <v>0.17222222222222222</v>
      </c>
      <c r="I651" s="3">
        <v>2.6</v>
      </c>
      <c r="J651" s="3">
        <v>0</v>
      </c>
      <c r="K651" s="3">
        <v>0</v>
      </c>
      <c r="L651" s="3">
        <v>3.196222222222223</v>
      </c>
      <c r="M651" s="3">
        <v>5.166666666666667</v>
      </c>
      <c r="N651" s="3">
        <v>0</v>
      </c>
      <c r="O651" s="3">
        <f>SUM(Table2[[#This Row],[Qualified Social Work Staff Hours]:[Other Social Work Staff Hours]])/Table2[[#This Row],[MDS Census]]</f>
        <v>0.23019801980198024</v>
      </c>
      <c r="P651" s="3">
        <v>0</v>
      </c>
      <c r="Q651" s="3">
        <v>0</v>
      </c>
      <c r="R651" s="3">
        <f>SUM(Table2[[#This Row],[Qualified Activities Professional Hours]:[Other Activities Professional Hours]])/Table2[[#This Row],[MDS Census]]</f>
        <v>0</v>
      </c>
      <c r="S651" s="3">
        <v>2.5948888888888892</v>
      </c>
      <c r="T651" s="3">
        <v>4.4922222222222219</v>
      </c>
      <c r="U651" s="3">
        <v>0</v>
      </c>
      <c r="V651" s="3">
        <f>SUM(Table2[[#This Row],[Occupational Therapist Hours]:[OT Aide Hours]])/Table2[[#This Row],[MDS Census]]</f>
        <v>0.31576237623762382</v>
      </c>
      <c r="W651" s="3">
        <v>3.0431111111111115</v>
      </c>
      <c r="X651" s="3">
        <v>7.9110000000000023</v>
      </c>
      <c r="Y651" s="3">
        <v>0</v>
      </c>
      <c r="Z651" s="3">
        <f>SUM(Table2[[#This Row],[Physical Therapist (PT) Hours]:[PT Aide Hours]])/Table2[[#This Row],[MDS Census]]</f>
        <v>0.48805445544554471</v>
      </c>
      <c r="AA651" s="3">
        <v>0</v>
      </c>
      <c r="AB651" s="3">
        <v>0</v>
      </c>
      <c r="AC651" s="3">
        <v>0</v>
      </c>
      <c r="AD651" s="3">
        <v>0</v>
      </c>
      <c r="AE651" s="3">
        <v>0</v>
      </c>
      <c r="AF651" s="3">
        <v>0</v>
      </c>
      <c r="AG651" s="3">
        <v>0</v>
      </c>
      <c r="AH651" s="1" t="s">
        <v>649</v>
      </c>
      <c r="AI651" s="17">
        <v>3</v>
      </c>
      <c r="AJ651" s="1"/>
    </row>
    <row r="652" spans="1:36" x14ac:dyDescent="0.2">
      <c r="A652" s="1" t="s">
        <v>681</v>
      </c>
      <c r="B652" s="1" t="s">
        <v>1333</v>
      </c>
      <c r="C652" s="1" t="s">
        <v>1641</v>
      </c>
      <c r="D652" s="1" t="s">
        <v>1714</v>
      </c>
      <c r="E652" s="3">
        <v>43.577777777777776</v>
      </c>
      <c r="F652" s="3">
        <v>5.333444444444444</v>
      </c>
      <c r="G652" s="3">
        <v>0.28888888888888886</v>
      </c>
      <c r="H652" s="3">
        <v>0.28333333333333333</v>
      </c>
      <c r="I652" s="3">
        <v>1.7333333333333334</v>
      </c>
      <c r="J652" s="3">
        <v>0</v>
      </c>
      <c r="K652" s="3">
        <v>0.22833333333333333</v>
      </c>
      <c r="L652" s="3">
        <v>0.37600000000000006</v>
      </c>
      <c r="M652" s="3">
        <v>5.1776666666666671</v>
      </c>
      <c r="N652" s="3">
        <v>0</v>
      </c>
      <c r="O652" s="3">
        <f>SUM(Table2[[#This Row],[Qualified Social Work Staff Hours]:[Other Social Work Staff Hours]])/Table2[[#This Row],[MDS Census]]</f>
        <v>0.11881438041815402</v>
      </c>
      <c r="P652" s="3">
        <v>5.1878888888888888</v>
      </c>
      <c r="Q652" s="3">
        <v>10.278888888888888</v>
      </c>
      <c r="R652" s="3">
        <f>SUM(Table2[[#This Row],[Qualified Activities Professional Hours]:[Other Activities Professional Hours]])/Table2[[#This Row],[MDS Census]]</f>
        <v>0.35492350841407444</v>
      </c>
      <c r="S652" s="3">
        <v>0.34044444444444444</v>
      </c>
      <c r="T652" s="3">
        <v>4.6298888888888854</v>
      </c>
      <c r="U652" s="3">
        <v>0</v>
      </c>
      <c r="V652" s="3">
        <f>SUM(Table2[[#This Row],[Occupational Therapist Hours]:[OT Aide Hours]])/Table2[[#This Row],[MDS Census]]</f>
        <v>0.11405660377358483</v>
      </c>
      <c r="W652" s="3">
        <v>1.1218888888888889</v>
      </c>
      <c r="X652" s="3">
        <v>2.7098888888888886</v>
      </c>
      <c r="Y652" s="3">
        <v>0</v>
      </c>
      <c r="Z652" s="3">
        <f>SUM(Table2[[#This Row],[Physical Therapist (PT) Hours]:[PT Aide Hours]])/Table2[[#This Row],[MDS Census]]</f>
        <v>8.7929627740948493E-2</v>
      </c>
      <c r="AA652" s="3">
        <v>0.71111111111111114</v>
      </c>
      <c r="AB652" s="3">
        <v>0</v>
      </c>
      <c r="AC652" s="3">
        <v>0</v>
      </c>
      <c r="AD652" s="3">
        <v>0</v>
      </c>
      <c r="AE652" s="3">
        <v>0</v>
      </c>
      <c r="AF652" s="3">
        <v>0</v>
      </c>
      <c r="AG652" s="3">
        <v>0</v>
      </c>
      <c r="AH652" s="1" t="s">
        <v>650</v>
      </c>
      <c r="AI652" s="17">
        <v>3</v>
      </c>
      <c r="AJ652" s="1"/>
    </row>
    <row r="653" spans="1:36" x14ac:dyDescent="0.2">
      <c r="A653" s="1" t="s">
        <v>681</v>
      </c>
      <c r="B653" s="1" t="s">
        <v>1334</v>
      </c>
      <c r="C653" s="1" t="s">
        <v>1541</v>
      </c>
      <c r="D653" s="1" t="s">
        <v>1688</v>
      </c>
      <c r="E653" s="3">
        <v>38.466666666666669</v>
      </c>
      <c r="F653" s="3">
        <v>17.254333333333335</v>
      </c>
      <c r="G653" s="3">
        <v>0.57777777777777772</v>
      </c>
      <c r="H653" s="3">
        <v>1.3888888888888888E-2</v>
      </c>
      <c r="I653" s="3">
        <v>0</v>
      </c>
      <c r="J653" s="3">
        <v>0</v>
      </c>
      <c r="K653" s="3">
        <v>0</v>
      </c>
      <c r="L653" s="3">
        <v>3.8583333333333334</v>
      </c>
      <c r="M653" s="3">
        <v>5.1833333333333336</v>
      </c>
      <c r="N653" s="3">
        <v>0</v>
      </c>
      <c r="O653" s="3">
        <f>SUM(Table2[[#This Row],[Qualified Social Work Staff Hours]:[Other Social Work Staff Hours]])/Table2[[#This Row],[MDS Census]]</f>
        <v>0.13474870017331023</v>
      </c>
      <c r="P653" s="3">
        <v>5.6</v>
      </c>
      <c r="Q653" s="3">
        <v>15.405555555555555</v>
      </c>
      <c r="R653" s="3">
        <f>SUM(Table2[[#This Row],[Qualified Activities Professional Hours]:[Other Activities Professional Hours]])/Table2[[#This Row],[MDS Census]]</f>
        <v>0.54607163489312527</v>
      </c>
      <c r="S653" s="3">
        <v>4.8722222222222218</v>
      </c>
      <c r="T653" s="3">
        <v>0</v>
      </c>
      <c r="U653" s="3">
        <v>0</v>
      </c>
      <c r="V653" s="3">
        <f>SUM(Table2[[#This Row],[Occupational Therapist Hours]:[OT Aide Hours]])/Table2[[#This Row],[MDS Census]]</f>
        <v>0.12666088965915653</v>
      </c>
      <c r="W653" s="3">
        <v>5.1222222222222218</v>
      </c>
      <c r="X653" s="3">
        <v>1.4638888888888888</v>
      </c>
      <c r="Y653" s="3">
        <v>0</v>
      </c>
      <c r="Z653" s="3">
        <f>SUM(Table2[[#This Row],[Physical Therapist (PT) Hours]:[PT Aide Hours]])/Table2[[#This Row],[MDS Census]]</f>
        <v>0.17121606008087809</v>
      </c>
      <c r="AA653" s="3">
        <v>0</v>
      </c>
      <c r="AB653" s="3">
        <v>0</v>
      </c>
      <c r="AC653" s="3">
        <v>0</v>
      </c>
      <c r="AD653" s="3">
        <v>0</v>
      </c>
      <c r="AE653" s="3">
        <v>0</v>
      </c>
      <c r="AF653" s="3">
        <v>0.15</v>
      </c>
      <c r="AG653" s="3">
        <v>0</v>
      </c>
      <c r="AH653" s="1" t="s">
        <v>651</v>
      </c>
      <c r="AI653" s="17">
        <v>3</v>
      </c>
      <c r="AJ653" s="1"/>
    </row>
    <row r="654" spans="1:36" x14ac:dyDescent="0.2">
      <c r="A654" s="1" t="s">
        <v>681</v>
      </c>
      <c r="B654" s="1" t="s">
        <v>1335</v>
      </c>
      <c r="C654" s="1" t="s">
        <v>1556</v>
      </c>
      <c r="D654" s="1" t="s">
        <v>1708</v>
      </c>
      <c r="E654" s="3">
        <v>47.155555555555559</v>
      </c>
      <c r="F654" s="3">
        <v>5.6</v>
      </c>
      <c r="G654" s="3">
        <v>0.19444444444444445</v>
      </c>
      <c r="H654" s="3">
        <v>0</v>
      </c>
      <c r="I654" s="3">
        <v>3.7611111111111111</v>
      </c>
      <c r="J654" s="3">
        <v>0</v>
      </c>
      <c r="K654" s="3">
        <v>0</v>
      </c>
      <c r="L654" s="3">
        <v>5.1527777777777777</v>
      </c>
      <c r="M654" s="3">
        <v>0</v>
      </c>
      <c r="N654" s="3">
        <v>0</v>
      </c>
      <c r="O654" s="3">
        <f>SUM(Table2[[#This Row],[Qualified Social Work Staff Hours]:[Other Social Work Staff Hours]])/Table2[[#This Row],[MDS Census]]</f>
        <v>0</v>
      </c>
      <c r="P654" s="3">
        <v>0</v>
      </c>
      <c r="Q654" s="3">
        <v>0</v>
      </c>
      <c r="R654" s="3">
        <f>SUM(Table2[[#This Row],[Qualified Activities Professional Hours]:[Other Activities Professional Hours]])/Table2[[#This Row],[MDS Census]]</f>
        <v>0</v>
      </c>
      <c r="S654" s="3">
        <v>2.8944444444444444</v>
      </c>
      <c r="T654" s="3">
        <v>5.2027777777777775</v>
      </c>
      <c r="U654" s="3">
        <v>0</v>
      </c>
      <c r="V654" s="3">
        <f>SUM(Table2[[#This Row],[Occupational Therapist Hours]:[OT Aide Hours]])/Table2[[#This Row],[MDS Census]]</f>
        <v>0.17171300659754946</v>
      </c>
      <c r="W654" s="3">
        <v>5.9</v>
      </c>
      <c r="X654" s="3">
        <v>4.9972222222222218</v>
      </c>
      <c r="Y654" s="3">
        <v>0</v>
      </c>
      <c r="Z654" s="3">
        <f>SUM(Table2[[#This Row],[Physical Therapist (PT) Hours]:[PT Aide Hours]])/Table2[[#This Row],[MDS Census]]</f>
        <v>0.23109095193213947</v>
      </c>
      <c r="AA654" s="3">
        <v>0</v>
      </c>
      <c r="AB654" s="3">
        <v>0</v>
      </c>
      <c r="AC654" s="3">
        <v>0</v>
      </c>
      <c r="AD654" s="3">
        <v>0</v>
      </c>
      <c r="AE654" s="3">
        <v>4.2694444444444448</v>
      </c>
      <c r="AF654" s="3">
        <v>71.791666666666671</v>
      </c>
      <c r="AG654" s="3">
        <v>0</v>
      </c>
      <c r="AH654" s="1" t="s">
        <v>652</v>
      </c>
      <c r="AI654" s="17">
        <v>3</v>
      </c>
      <c r="AJ654" s="1"/>
    </row>
    <row r="655" spans="1:36" x14ac:dyDescent="0.2">
      <c r="A655" s="1" t="s">
        <v>681</v>
      </c>
      <c r="B655" s="1" t="s">
        <v>1336</v>
      </c>
      <c r="C655" s="1" t="s">
        <v>1668</v>
      </c>
      <c r="D655" s="1" t="s">
        <v>1709</v>
      </c>
      <c r="E655" s="3">
        <v>56.12222222222222</v>
      </c>
      <c r="F655" s="3">
        <v>10.583333333333334</v>
      </c>
      <c r="G655" s="3">
        <v>0.61111111111111116</v>
      </c>
      <c r="H655" s="3">
        <v>0.25455555555555559</v>
      </c>
      <c r="I655" s="3">
        <v>4.666666666666667</v>
      </c>
      <c r="J655" s="3">
        <v>0</v>
      </c>
      <c r="K655" s="3">
        <v>0</v>
      </c>
      <c r="L655" s="3">
        <v>2.7277777777777779</v>
      </c>
      <c r="M655" s="3">
        <v>7.25</v>
      </c>
      <c r="N655" s="3">
        <v>0</v>
      </c>
      <c r="O655" s="3">
        <f>SUM(Table2[[#This Row],[Qualified Social Work Staff Hours]:[Other Social Work Staff Hours]])/Table2[[#This Row],[MDS Census]]</f>
        <v>0.12918234013066721</v>
      </c>
      <c r="P655" s="3">
        <v>3.6666666666666665</v>
      </c>
      <c r="Q655" s="3">
        <v>16.108333333333334</v>
      </c>
      <c r="R655" s="3">
        <f>SUM(Table2[[#This Row],[Qualified Activities Professional Hours]:[Other Activities Professional Hours]])/Table2[[#This Row],[MDS Census]]</f>
        <v>0.35235596911502676</v>
      </c>
      <c r="S655" s="3">
        <v>7.3583333333333334</v>
      </c>
      <c r="T655" s="3">
        <v>0</v>
      </c>
      <c r="U655" s="3">
        <v>0</v>
      </c>
      <c r="V655" s="3">
        <f>SUM(Table2[[#This Row],[Occupational Therapist Hours]:[OT Aide Hours]])/Table2[[#This Row],[MDS Census]]</f>
        <v>0.13111265096020591</v>
      </c>
      <c r="W655" s="3">
        <v>6.8694444444444445</v>
      </c>
      <c r="X655" s="3">
        <v>5.4694444444444441</v>
      </c>
      <c r="Y655" s="3">
        <v>0</v>
      </c>
      <c r="Z655" s="3">
        <f>SUM(Table2[[#This Row],[Physical Therapist (PT) Hours]:[PT Aide Hours]])/Table2[[#This Row],[MDS Census]]</f>
        <v>0.21985745396951098</v>
      </c>
      <c r="AA655" s="3">
        <v>0</v>
      </c>
      <c r="AB655" s="3">
        <v>0</v>
      </c>
      <c r="AC655" s="3">
        <v>0</v>
      </c>
      <c r="AD655" s="3">
        <v>0</v>
      </c>
      <c r="AE655" s="3">
        <v>0</v>
      </c>
      <c r="AF655" s="3">
        <v>0</v>
      </c>
      <c r="AG655" s="3">
        <v>0</v>
      </c>
      <c r="AH655" s="1" t="s">
        <v>653</v>
      </c>
      <c r="AI655" s="17">
        <v>3</v>
      </c>
      <c r="AJ655" s="1"/>
    </row>
    <row r="656" spans="1:36" x14ac:dyDescent="0.2">
      <c r="A656" s="1" t="s">
        <v>681</v>
      </c>
      <c r="B656" s="1" t="s">
        <v>1337</v>
      </c>
      <c r="C656" s="1" t="s">
        <v>1467</v>
      </c>
      <c r="D656" s="1" t="s">
        <v>1721</v>
      </c>
      <c r="E656" s="3">
        <v>34.222222222222221</v>
      </c>
      <c r="F656" s="3">
        <v>4.9777777777777779</v>
      </c>
      <c r="G656" s="3">
        <v>0.5444444444444444</v>
      </c>
      <c r="H656" s="3">
        <v>0.32222222222222224</v>
      </c>
      <c r="I656" s="3">
        <v>5.4888888888888889</v>
      </c>
      <c r="J656" s="3">
        <v>0</v>
      </c>
      <c r="K656" s="3">
        <v>0</v>
      </c>
      <c r="L656" s="3">
        <v>8.7537777777777794</v>
      </c>
      <c r="M656" s="3">
        <v>10.444444444444445</v>
      </c>
      <c r="N656" s="3">
        <v>0</v>
      </c>
      <c r="O656" s="3">
        <f>SUM(Table2[[#This Row],[Qualified Social Work Staff Hours]:[Other Social Work Staff Hours]])/Table2[[#This Row],[MDS Census]]</f>
        <v>0.30519480519480519</v>
      </c>
      <c r="P656" s="3">
        <v>12.016666666666667</v>
      </c>
      <c r="Q656" s="3">
        <v>0</v>
      </c>
      <c r="R656" s="3">
        <f>SUM(Table2[[#This Row],[Qualified Activities Professional Hours]:[Other Activities Professional Hours]])/Table2[[#This Row],[MDS Census]]</f>
        <v>0.35113636363636369</v>
      </c>
      <c r="S656" s="3">
        <v>4.551555555555554</v>
      </c>
      <c r="T656" s="3">
        <v>6.9174444444444454</v>
      </c>
      <c r="U656" s="3">
        <v>0</v>
      </c>
      <c r="V656" s="3">
        <f>SUM(Table2[[#This Row],[Occupational Therapist Hours]:[OT Aide Hours]])/Table2[[#This Row],[MDS Census]]</f>
        <v>0.33513311688311687</v>
      </c>
      <c r="W656" s="3">
        <v>5.9014444444444445</v>
      </c>
      <c r="X656" s="3">
        <v>6.171444444444445</v>
      </c>
      <c r="Y656" s="3">
        <v>0</v>
      </c>
      <c r="Z656" s="3">
        <f>SUM(Table2[[#This Row],[Physical Therapist (PT) Hours]:[PT Aide Hours]])/Table2[[#This Row],[MDS Census]]</f>
        <v>0.3527792207792208</v>
      </c>
      <c r="AA656" s="3">
        <v>0</v>
      </c>
      <c r="AB656" s="3">
        <v>0</v>
      </c>
      <c r="AC656" s="3">
        <v>0</v>
      </c>
      <c r="AD656" s="3">
        <v>0</v>
      </c>
      <c r="AE656" s="3">
        <v>0</v>
      </c>
      <c r="AF656" s="3">
        <v>0</v>
      </c>
      <c r="AG656" s="3">
        <v>0</v>
      </c>
      <c r="AH656" s="1" t="s">
        <v>654</v>
      </c>
      <c r="AI656" s="17">
        <v>3</v>
      </c>
      <c r="AJ656" s="1"/>
    </row>
    <row r="657" spans="1:36" x14ac:dyDescent="0.2">
      <c r="A657" s="1" t="s">
        <v>681</v>
      </c>
      <c r="B657" s="1" t="s">
        <v>1338</v>
      </c>
      <c r="C657" s="1" t="s">
        <v>1568</v>
      </c>
      <c r="D657" s="1" t="s">
        <v>1720</v>
      </c>
      <c r="E657" s="3">
        <v>30.555555555555557</v>
      </c>
      <c r="F657" s="3">
        <v>5.4</v>
      </c>
      <c r="G657" s="3">
        <v>0</v>
      </c>
      <c r="H657" s="3">
        <v>0</v>
      </c>
      <c r="I657" s="3">
        <v>0</v>
      </c>
      <c r="J657" s="3">
        <v>0</v>
      </c>
      <c r="K657" s="3">
        <v>0</v>
      </c>
      <c r="L657" s="3">
        <v>0</v>
      </c>
      <c r="M657" s="3">
        <v>5.4222222222222225</v>
      </c>
      <c r="N657" s="3">
        <v>0</v>
      </c>
      <c r="O657" s="3">
        <f>SUM(Table2[[#This Row],[Qualified Social Work Staff Hours]:[Other Social Work Staff Hours]])/Table2[[#This Row],[MDS Census]]</f>
        <v>0.17745454545454545</v>
      </c>
      <c r="P657" s="3">
        <v>0</v>
      </c>
      <c r="Q657" s="3">
        <v>0</v>
      </c>
      <c r="R657" s="3">
        <f>SUM(Table2[[#This Row],[Qualified Activities Professional Hours]:[Other Activities Professional Hours]])/Table2[[#This Row],[MDS Census]]</f>
        <v>0</v>
      </c>
      <c r="S657" s="3">
        <v>0</v>
      </c>
      <c r="T657" s="3">
        <v>0</v>
      </c>
      <c r="U657" s="3">
        <v>0</v>
      </c>
      <c r="V657" s="3">
        <f>SUM(Table2[[#This Row],[Occupational Therapist Hours]:[OT Aide Hours]])/Table2[[#This Row],[MDS Census]]</f>
        <v>0</v>
      </c>
      <c r="W657" s="3">
        <v>0</v>
      </c>
      <c r="X657" s="3">
        <v>0</v>
      </c>
      <c r="Y657" s="3">
        <v>0</v>
      </c>
      <c r="Z657" s="3">
        <f>SUM(Table2[[#This Row],[Physical Therapist (PT) Hours]:[PT Aide Hours]])/Table2[[#This Row],[MDS Census]]</f>
        <v>0</v>
      </c>
      <c r="AA657" s="3">
        <v>0</v>
      </c>
      <c r="AB657" s="3">
        <v>0</v>
      </c>
      <c r="AC657" s="3">
        <v>0</v>
      </c>
      <c r="AD657" s="3">
        <v>0</v>
      </c>
      <c r="AE657" s="3">
        <v>0</v>
      </c>
      <c r="AF657" s="3">
        <v>0</v>
      </c>
      <c r="AG657" s="3">
        <v>0</v>
      </c>
      <c r="AH657" s="1" t="s">
        <v>655</v>
      </c>
      <c r="AI657" s="17">
        <v>3</v>
      </c>
      <c r="AJ657" s="1"/>
    </row>
    <row r="658" spans="1:36" x14ac:dyDescent="0.2">
      <c r="A658" s="1" t="s">
        <v>681</v>
      </c>
      <c r="B658" s="1" t="s">
        <v>1339</v>
      </c>
      <c r="C658" s="1" t="s">
        <v>1518</v>
      </c>
      <c r="D658" s="1" t="s">
        <v>1731</v>
      </c>
      <c r="E658" s="3">
        <v>18.833333333333332</v>
      </c>
      <c r="F658" s="3">
        <v>4.6222222222222218</v>
      </c>
      <c r="G658" s="3">
        <v>5.5555555555555558E-3</v>
      </c>
      <c r="H658" s="3">
        <v>0.26111111111111118</v>
      </c>
      <c r="I658" s="3">
        <v>1.7777777777777777</v>
      </c>
      <c r="J658" s="3">
        <v>0</v>
      </c>
      <c r="K658" s="3">
        <v>0</v>
      </c>
      <c r="L658" s="3">
        <v>1.8986666666666667</v>
      </c>
      <c r="M658" s="3">
        <v>5.1584444444444433</v>
      </c>
      <c r="N658" s="3">
        <v>0</v>
      </c>
      <c r="O658" s="3">
        <f>SUM(Table2[[#This Row],[Qualified Social Work Staff Hours]:[Other Social Work Staff Hours]])/Table2[[#This Row],[MDS Census]]</f>
        <v>0.2738997050147492</v>
      </c>
      <c r="P658" s="3">
        <v>0</v>
      </c>
      <c r="Q658" s="3">
        <v>7.5813333333333324</v>
      </c>
      <c r="R658" s="3">
        <f>SUM(Table2[[#This Row],[Qualified Activities Professional Hours]:[Other Activities Professional Hours]])/Table2[[#This Row],[MDS Census]]</f>
        <v>0.40254867256637167</v>
      </c>
      <c r="S658" s="3">
        <v>6.6497777777777767</v>
      </c>
      <c r="T658" s="3">
        <v>7.1227777777777774</v>
      </c>
      <c r="U658" s="3">
        <v>0</v>
      </c>
      <c r="V658" s="3">
        <f>SUM(Table2[[#This Row],[Occupational Therapist Hours]:[OT Aide Hours]])/Table2[[#This Row],[MDS Census]]</f>
        <v>0.73128613569321532</v>
      </c>
      <c r="W658" s="3">
        <v>5.17</v>
      </c>
      <c r="X658" s="3">
        <v>6.6043333333333303</v>
      </c>
      <c r="Y658" s="3">
        <v>0</v>
      </c>
      <c r="Z658" s="3">
        <f>SUM(Table2[[#This Row],[Physical Therapist (PT) Hours]:[PT Aide Hours]])/Table2[[#This Row],[MDS Census]]</f>
        <v>0.62518584070796457</v>
      </c>
      <c r="AA658" s="3">
        <v>0</v>
      </c>
      <c r="AB658" s="3">
        <v>0</v>
      </c>
      <c r="AC658" s="3">
        <v>0</v>
      </c>
      <c r="AD658" s="3">
        <v>0</v>
      </c>
      <c r="AE658" s="3">
        <v>0</v>
      </c>
      <c r="AF658" s="3">
        <v>0</v>
      </c>
      <c r="AG658" s="3">
        <v>0</v>
      </c>
      <c r="AH658" s="1" t="s">
        <v>656</v>
      </c>
      <c r="AI658" s="17">
        <v>3</v>
      </c>
      <c r="AJ658" s="1"/>
    </row>
    <row r="659" spans="1:36" x14ac:dyDescent="0.2">
      <c r="A659" s="1" t="s">
        <v>681</v>
      </c>
      <c r="B659" s="1" t="s">
        <v>1340</v>
      </c>
      <c r="C659" s="1" t="s">
        <v>1383</v>
      </c>
      <c r="D659" s="1" t="s">
        <v>1714</v>
      </c>
      <c r="E659" s="3">
        <v>37.722222222222221</v>
      </c>
      <c r="F659" s="3">
        <v>5.1111111111111107</v>
      </c>
      <c r="G659" s="3">
        <v>3.3333333333333333E-2</v>
      </c>
      <c r="H659" s="3">
        <v>0.24722222222222223</v>
      </c>
      <c r="I659" s="3">
        <v>2.4611111111111112</v>
      </c>
      <c r="J659" s="3">
        <v>0</v>
      </c>
      <c r="K659" s="3">
        <v>0</v>
      </c>
      <c r="L659" s="3">
        <v>0.94166666666666665</v>
      </c>
      <c r="M659" s="3">
        <v>4.8866666666666667</v>
      </c>
      <c r="N659" s="3">
        <v>0</v>
      </c>
      <c r="O659" s="3">
        <f>SUM(Table2[[#This Row],[Qualified Social Work Staff Hours]:[Other Social Work Staff Hours]])/Table2[[#This Row],[MDS Census]]</f>
        <v>0.12954344624447717</v>
      </c>
      <c r="P659" s="3">
        <v>5.4222222222222225</v>
      </c>
      <c r="Q659" s="3">
        <v>5.6744444444444451</v>
      </c>
      <c r="R659" s="3">
        <f>SUM(Table2[[#This Row],[Qualified Activities Professional Hours]:[Other Activities Professional Hours]])/Table2[[#This Row],[MDS Census]]</f>
        <v>0.29416789396170845</v>
      </c>
      <c r="S659" s="3">
        <v>1.5527777777777778</v>
      </c>
      <c r="T659" s="3">
        <v>5.541666666666667</v>
      </c>
      <c r="U659" s="3">
        <v>0</v>
      </c>
      <c r="V659" s="3">
        <f>SUM(Table2[[#This Row],[Occupational Therapist Hours]:[OT Aide Hours]])/Table2[[#This Row],[MDS Census]]</f>
        <v>0.18807069219440356</v>
      </c>
      <c r="W659" s="3">
        <v>1.7250000000000001</v>
      </c>
      <c r="X659" s="3">
        <v>3.85</v>
      </c>
      <c r="Y659" s="3">
        <v>0</v>
      </c>
      <c r="Z659" s="3">
        <f>SUM(Table2[[#This Row],[Physical Therapist (PT) Hours]:[PT Aide Hours]])/Table2[[#This Row],[MDS Census]]</f>
        <v>0.14779086892488955</v>
      </c>
      <c r="AA659" s="3">
        <v>0</v>
      </c>
      <c r="AB659" s="3">
        <v>0</v>
      </c>
      <c r="AC659" s="3">
        <v>0</v>
      </c>
      <c r="AD659" s="3">
        <v>0</v>
      </c>
      <c r="AE659" s="3">
        <v>0</v>
      </c>
      <c r="AF659" s="3">
        <v>0.30555555555555558</v>
      </c>
      <c r="AG659" s="3">
        <v>0</v>
      </c>
      <c r="AH659" s="1" t="s">
        <v>657</v>
      </c>
      <c r="AI659" s="17">
        <v>3</v>
      </c>
      <c r="AJ659" s="1"/>
    </row>
    <row r="660" spans="1:36" x14ac:dyDescent="0.2">
      <c r="A660" s="1" t="s">
        <v>681</v>
      </c>
      <c r="B660" s="1" t="s">
        <v>1341</v>
      </c>
      <c r="C660" s="1" t="s">
        <v>1443</v>
      </c>
      <c r="D660" s="1" t="s">
        <v>1727</v>
      </c>
      <c r="E660" s="3">
        <v>157.24444444444444</v>
      </c>
      <c r="F660" s="3">
        <v>4.8888888888888893</v>
      </c>
      <c r="G660" s="3">
        <v>0.52222222222222225</v>
      </c>
      <c r="H660" s="3">
        <v>0</v>
      </c>
      <c r="I660" s="3">
        <v>0</v>
      </c>
      <c r="J660" s="3">
        <v>0</v>
      </c>
      <c r="K660" s="3">
        <v>0</v>
      </c>
      <c r="L660" s="3">
        <v>0.1391111111111111</v>
      </c>
      <c r="M660" s="3">
        <v>13.022222222222222</v>
      </c>
      <c r="N660" s="3">
        <v>0</v>
      </c>
      <c r="O660" s="3">
        <f>SUM(Table2[[#This Row],[Qualified Social Work Staff Hours]:[Other Social Work Staff Hours]])/Table2[[#This Row],[MDS Census]]</f>
        <v>8.2815149802148103E-2</v>
      </c>
      <c r="P660" s="3">
        <v>10.287000000000003</v>
      </c>
      <c r="Q660" s="3">
        <v>20.23544444444444</v>
      </c>
      <c r="R660" s="3">
        <f>SUM(Table2[[#This Row],[Qualified Activities Professional Hours]:[Other Activities Professional Hours]])/Table2[[#This Row],[MDS Census]]</f>
        <v>0.19410825325042397</v>
      </c>
      <c r="S660" s="3">
        <v>11.097222222222221</v>
      </c>
      <c r="T660" s="3">
        <v>0</v>
      </c>
      <c r="U660" s="3">
        <v>5.5745555555555546</v>
      </c>
      <c r="V660" s="3">
        <f>SUM(Table2[[#This Row],[Occupational Therapist Hours]:[OT Aide Hours]])/Table2[[#This Row],[MDS Census]]</f>
        <v>0.10602459016393442</v>
      </c>
      <c r="W660" s="3">
        <v>17.659444444444439</v>
      </c>
      <c r="X660" s="3">
        <v>0</v>
      </c>
      <c r="Y660" s="3">
        <v>0</v>
      </c>
      <c r="Z660" s="3">
        <f>SUM(Table2[[#This Row],[Physical Therapist (PT) Hours]:[PT Aide Hours]])/Table2[[#This Row],[MDS Census]]</f>
        <v>0.11230568117580551</v>
      </c>
      <c r="AA660" s="3">
        <v>0</v>
      </c>
      <c r="AB660" s="3">
        <v>0</v>
      </c>
      <c r="AC660" s="3">
        <v>0</v>
      </c>
      <c r="AD660" s="3">
        <v>0</v>
      </c>
      <c r="AE660" s="3">
        <v>0</v>
      </c>
      <c r="AF660" s="3">
        <v>5.6</v>
      </c>
      <c r="AG660" s="3">
        <v>0.12777777777777777</v>
      </c>
      <c r="AH660" s="1" t="s">
        <v>658</v>
      </c>
      <c r="AI660" s="17">
        <v>3</v>
      </c>
      <c r="AJ660" s="1"/>
    </row>
    <row r="661" spans="1:36" x14ac:dyDescent="0.2">
      <c r="A661" s="1" t="s">
        <v>681</v>
      </c>
      <c r="B661" s="1" t="s">
        <v>1342</v>
      </c>
      <c r="C661" s="1" t="s">
        <v>1585</v>
      </c>
      <c r="D661" s="1" t="s">
        <v>1696</v>
      </c>
      <c r="E661" s="3">
        <v>44.911111111111111</v>
      </c>
      <c r="F661" s="3">
        <v>6.5555555555555554</v>
      </c>
      <c r="G661" s="3">
        <v>0.1</v>
      </c>
      <c r="H661" s="3">
        <v>0.26177777777777772</v>
      </c>
      <c r="I661" s="3">
        <v>2.2222222222222223</v>
      </c>
      <c r="J661" s="3">
        <v>0</v>
      </c>
      <c r="K661" s="3">
        <v>0</v>
      </c>
      <c r="L661" s="3">
        <v>4.8916666666666666</v>
      </c>
      <c r="M661" s="3">
        <v>0</v>
      </c>
      <c r="N661" s="3">
        <v>4.5305555555555559</v>
      </c>
      <c r="O661" s="3">
        <f>SUM(Table2[[#This Row],[Qualified Social Work Staff Hours]:[Other Social Work Staff Hours]])/Table2[[#This Row],[MDS Census]]</f>
        <v>0.10087827808015834</v>
      </c>
      <c r="P661" s="3">
        <v>5.1833333333333336</v>
      </c>
      <c r="Q661" s="3">
        <v>0</v>
      </c>
      <c r="R661" s="3">
        <f>SUM(Table2[[#This Row],[Qualified Activities Professional Hours]:[Other Activities Professional Hours]])/Table2[[#This Row],[MDS Census]]</f>
        <v>0.11541316180108857</v>
      </c>
      <c r="S661" s="3">
        <v>6.5666666666666664</v>
      </c>
      <c r="T661" s="3">
        <v>5.8861111111111111</v>
      </c>
      <c r="U661" s="3">
        <v>0</v>
      </c>
      <c r="V661" s="3">
        <f>SUM(Table2[[#This Row],[Occupational Therapist Hours]:[OT Aide Hours]])/Table2[[#This Row],[MDS Census]]</f>
        <v>0.27727610094012867</v>
      </c>
      <c r="W661" s="3">
        <v>10.722222222222221</v>
      </c>
      <c r="X661" s="3">
        <v>8.8305555555555557</v>
      </c>
      <c r="Y661" s="3">
        <v>0</v>
      </c>
      <c r="Z661" s="3">
        <f>SUM(Table2[[#This Row],[Physical Therapist (PT) Hours]:[PT Aide Hours]])/Table2[[#This Row],[MDS Census]]</f>
        <v>0.43536615536862938</v>
      </c>
      <c r="AA661" s="3">
        <v>0</v>
      </c>
      <c r="AB661" s="3">
        <v>0</v>
      </c>
      <c r="AC661" s="3">
        <v>0</v>
      </c>
      <c r="AD661" s="3">
        <v>0</v>
      </c>
      <c r="AE661" s="3">
        <v>0</v>
      </c>
      <c r="AF661" s="3">
        <v>0</v>
      </c>
      <c r="AG661" s="3">
        <v>0</v>
      </c>
      <c r="AH661" s="1" t="s">
        <v>659</v>
      </c>
      <c r="AI661" s="17">
        <v>3</v>
      </c>
      <c r="AJ661" s="1"/>
    </row>
    <row r="662" spans="1:36" x14ac:dyDescent="0.2">
      <c r="A662" s="1" t="s">
        <v>681</v>
      </c>
      <c r="B662" s="1" t="s">
        <v>1343</v>
      </c>
      <c r="C662" s="1" t="s">
        <v>1449</v>
      </c>
      <c r="D662" s="1" t="s">
        <v>1748</v>
      </c>
      <c r="E662" s="3">
        <v>29.855555555555554</v>
      </c>
      <c r="F662" s="3">
        <v>5.6888888888888891</v>
      </c>
      <c r="G662" s="3">
        <v>0</v>
      </c>
      <c r="H662" s="3">
        <v>0.2638888888888889</v>
      </c>
      <c r="I662" s="3">
        <v>0.8</v>
      </c>
      <c r="J662" s="3">
        <v>0</v>
      </c>
      <c r="K662" s="3">
        <v>0.1</v>
      </c>
      <c r="L662" s="3">
        <v>0.51411111111111119</v>
      </c>
      <c r="M662" s="3">
        <v>5.5916666666666668</v>
      </c>
      <c r="N662" s="3">
        <v>0</v>
      </c>
      <c r="O662" s="3">
        <f>SUM(Table2[[#This Row],[Qualified Social Work Staff Hours]:[Other Social Work Staff Hours]])/Table2[[#This Row],[MDS Census]]</f>
        <v>0.18729065872720507</v>
      </c>
      <c r="P662" s="3">
        <v>0</v>
      </c>
      <c r="Q662" s="3">
        <v>17.008333333333333</v>
      </c>
      <c r="R662" s="3">
        <f>SUM(Table2[[#This Row],[Qualified Activities Professional Hours]:[Other Activities Professional Hours]])/Table2[[#This Row],[MDS Census]]</f>
        <v>0.56968738369929295</v>
      </c>
      <c r="S662" s="3">
        <v>1.1207777777777777</v>
      </c>
      <c r="T662" s="3">
        <v>3.2030000000000012</v>
      </c>
      <c r="U662" s="3">
        <v>0</v>
      </c>
      <c r="V662" s="3">
        <f>SUM(Table2[[#This Row],[Occupational Therapist Hours]:[OT Aide Hours]])/Table2[[#This Row],[MDS Census]]</f>
        <v>0.14482322292519542</v>
      </c>
      <c r="W662" s="3">
        <v>0.84111111111111103</v>
      </c>
      <c r="X662" s="3">
        <v>5.2068888888888898</v>
      </c>
      <c r="Y662" s="3">
        <v>0</v>
      </c>
      <c r="Z662" s="3">
        <f>SUM(Table2[[#This Row],[Physical Therapist (PT) Hours]:[PT Aide Hours]])/Table2[[#This Row],[MDS Census]]</f>
        <v>0.20257536285820621</v>
      </c>
      <c r="AA662" s="3">
        <v>0</v>
      </c>
      <c r="AB662" s="3">
        <v>0</v>
      </c>
      <c r="AC662" s="3">
        <v>0</v>
      </c>
      <c r="AD662" s="3">
        <v>0</v>
      </c>
      <c r="AE662" s="3">
        <v>0</v>
      </c>
      <c r="AF662" s="3">
        <v>0</v>
      </c>
      <c r="AG662" s="3">
        <v>0.12777777777777777</v>
      </c>
      <c r="AH662" s="1" t="s">
        <v>660</v>
      </c>
      <c r="AI662" s="17">
        <v>3</v>
      </c>
      <c r="AJ662" s="1"/>
    </row>
    <row r="663" spans="1:36" x14ac:dyDescent="0.2">
      <c r="A663" s="1" t="s">
        <v>681</v>
      </c>
      <c r="B663" s="1" t="s">
        <v>1344</v>
      </c>
      <c r="C663" s="1" t="s">
        <v>1556</v>
      </c>
      <c r="D663" s="1" t="s">
        <v>1708</v>
      </c>
      <c r="E663" s="3">
        <v>44.422222222222224</v>
      </c>
      <c r="F663" s="3">
        <v>5.6888888888888891</v>
      </c>
      <c r="G663" s="3">
        <v>0.66666666666666663</v>
      </c>
      <c r="H663" s="3">
        <v>0.31033333333333341</v>
      </c>
      <c r="I663" s="3">
        <v>4.1888888888888891</v>
      </c>
      <c r="J663" s="3">
        <v>0</v>
      </c>
      <c r="K663" s="3">
        <v>0</v>
      </c>
      <c r="L663" s="3">
        <v>2.5462222222222217</v>
      </c>
      <c r="M663" s="3">
        <v>5.6888888888888891</v>
      </c>
      <c r="N663" s="3">
        <v>0</v>
      </c>
      <c r="O663" s="3">
        <f>SUM(Table2[[#This Row],[Qualified Social Work Staff Hours]:[Other Social Work Staff Hours]])/Table2[[#This Row],[MDS Census]]</f>
        <v>0.12806403201600799</v>
      </c>
      <c r="P663" s="3">
        <v>0</v>
      </c>
      <c r="Q663" s="3">
        <v>0</v>
      </c>
      <c r="R663" s="3">
        <f>SUM(Table2[[#This Row],[Qualified Activities Professional Hours]:[Other Activities Professional Hours]])/Table2[[#This Row],[MDS Census]]</f>
        <v>0</v>
      </c>
      <c r="S663" s="3">
        <v>4.663666666666666</v>
      </c>
      <c r="T663" s="3">
        <v>15.426888888888895</v>
      </c>
      <c r="U663" s="3">
        <v>0</v>
      </c>
      <c r="V663" s="3">
        <f>SUM(Table2[[#This Row],[Occupational Therapist Hours]:[OT Aide Hours]])/Table2[[#This Row],[MDS Census]]</f>
        <v>0.45226363181590806</v>
      </c>
      <c r="W663" s="3">
        <v>5.3825555555555553</v>
      </c>
      <c r="X663" s="3">
        <v>11.618777777777776</v>
      </c>
      <c r="Y663" s="3">
        <v>5.274111111111111</v>
      </c>
      <c r="Z663" s="3">
        <f>SUM(Table2[[#This Row],[Physical Therapist (PT) Hours]:[PT Aide Hours]])/Table2[[#This Row],[MDS Census]]</f>
        <v>0.50144822411205592</v>
      </c>
      <c r="AA663" s="3">
        <v>0</v>
      </c>
      <c r="AB663" s="3">
        <v>0</v>
      </c>
      <c r="AC663" s="3">
        <v>0</v>
      </c>
      <c r="AD663" s="3">
        <v>0</v>
      </c>
      <c r="AE663" s="3">
        <v>0</v>
      </c>
      <c r="AF663" s="3">
        <v>0</v>
      </c>
      <c r="AG663" s="3">
        <v>0</v>
      </c>
      <c r="AH663" s="1" t="s">
        <v>661</v>
      </c>
      <c r="AI663" s="17">
        <v>3</v>
      </c>
      <c r="AJ663" s="1"/>
    </row>
    <row r="664" spans="1:36" x14ac:dyDescent="0.2">
      <c r="A664" s="1" t="s">
        <v>681</v>
      </c>
      <c r="B664" s="1" t="s">
        <v>1345</v>
      </c>
      <c r="C664" s="1" t="s">
        <v>1683</v>
      </c>
      <c r="D664" s="1" t="s">
        <v>1726</v>
      </c>
      <c r="E664" s="3">
        <v>13.633333333333333</v>
      </c>
      <c r="F664" s="3">
        <v>5.6</v>
      </c>
      <c r="G664" s="3">
        <v>1.2666666666666666</v>
      </c>
      <c r="H664" s="3">
        <v>1.9111111111111112</v>
      </c>
      <c r="I664" s="3">
        <v>1.3888888888888888</v>
      </c>
      <c r="J664" s="3">
        <v>4.166666666666667</v>
      </c>
      <c r="K664" s="3">
        <v>0</v>
      </c>
      <c r="L664" s="3">
        <v>1.4</v>
      </c>
      <c r="M664" s="3">
        <v>5.6</v>
      </c>
      <c r="N664" s="3">
        <v>0</v>
      </c>
      <c r="O664" s="3">
        <f>SUM(Table2[[#This Row],[Qualified Social Work Staff Hours]:[Other Social Work Staff Hours]])/Table2[[#This Row],[MDS Census]]</f>
        <v>0.41075794621026895</v>
      </c>
      <c r="P664" s="3">
        <v>0</v>
      </c>
      <c r="Q664" s="3">
        <v>5.3444444444444441</v>
      </c>
      <c r="R664" s="3">
        <f>SUM(Table2[[#This Row],[Qualified Activities Professional Hours]:[Other Activities Professional Hours]])/Table2[[#This Row],[MDS Census]]</f>
        <v>0.3920130399348003</v>
      </c>
      <c r="S664" s="3">
        <v>11.2</v>
      </c>
      <c r="T664" s="3">
        <v>3.7333333333333334</v>
      </c>
      <c r="U664" s="3">
        <v>0</v>
      </c>
      <c r="V664" s="3">
        <f>SUM(Table2[[#This Row],[Occupational Therapist Hours]:[OT Aide Hours]])/Table2[[#This Row],[MDS Census]]</f>
        <v>1.095354523227384</v>
      </c>
      <c r="W664" s="3">
        <v>5.6</v>
      </c>
      <c r="X664" s="3">
        <v>4.8</v>
      </c>
      <c r="Y664" s="3">
        <v>0</v>
      </c>
      <c r="Z664" s="3">
        <f>SUM(Table2[[#This Row],[Physical Therapist (PT) Hours]:[PT Aide Hours]])/Table2[[#This Row],[MDS Census]]</f>
        <v>0.76283618581907087</v>
      </c>
      <c r="AA664" s="3">
        <v>0</v>
      </c>
      <c r="AB664" s="3">
        <v>0</v>
      </c>
      <c r="AC664" s="3">
        <v>0</v>
      </c>
      <c r="AD664" s="3">
        <v>0</v>
      </c>
      <c r="AE664" s="3">
        <v>0</v>
      </c>
      <c r="AF664" s="3">
        <v>0</v>
      </c>
      <c r="AG664" s="3">
        <v>0</v>
      </c>
      <c r="AH664" s="1" t="s">
        <v>662</v>
      </c>
      <c r="AI664" s="17">
        <v>3</v>
      </c>
      <c r="AJ664" s="1"/>
    </row>
    <row r="665" spans="1:36" x14ac:dyDescent="0.2">
      <c r="A665" s="1" t="s">
        <v>681</v>
      </c>
      <c r="B665" s="1" t="s">
        <v>1346</v>
      </c>
      <c r="C665" s="1" t="s">
        <v>1477</v>
      </c>
      <c r="D665" s="1" t="s">
        <v>1725</v>
      </c>
      <c r="E665" s="3">
        <v>26.177777777777777</v>
      </c>
      <c r="F665" s="3">
        <v>0</v>
      </c>
      <c r="G665" s="3">
        <v>0</v>
      </c>
      <c r="H665" s="3">
        <v>0.32777777777777778</v>
      </c>
      <c r="I665" s="3">
        <v>0</v>
      </c>
      <c r="J665" s="3">
        <v>0</v>
      </c>
      <c r="K665" s="3">
        <v>0</v>
      </c>
      <c r="L665" s="3">
        <v>0</v>
      </c>
      <c r="M665" s="3">
        <v>5.3111111111111109</v>
      </c>
      <c r="N665" s="3">
        <v>1.7431111111111111</v>
      </c>
      <c r="O665" s="3">
        <f>SUM(Table2[[#This Row],[Qualified Social Work Staff Hours]:[Other Social Work Staff Hours]])/Table2[[#This Row],[MDS Census]]</f>
        <v>0.26947368421052631</v>
      </c>
      <c r="P665" s="3">
        <v>4.9027777777777777</v>
      </c>
      <c r="Q665" s="3">
        <v>4.4749999999999996</v>
      </c>
      <c r="R665" s="3">
        <f>SUM(Table2[[#This Row],[Qualified Activities Professional Hours]:[Other Activities Professional Hours]])/Table2[[#This Row],[MDS Census]]</f>
        <v>0.35823429541595919</v>
      </c>
      <c r="S665" s="3">
        <v>25.622222222222224</v>
      </c>
      <c r="T665" s="3">
        <v>0</v>
      </c>
      <c r="U665" s="3">
        <v>4.5083333333333337</v>
      </c>
      <c r="V665" s="3">
        <f>SUM(Table2[[#This Row],[Occupational Therapist Hours]:[OT Aide Hours]])/Table2[[#This Row],[MDS Census]]</f>
        <v>1.1509974533106961</v>
      </c>
      <c r="W665" s="3">
        <v>24.672222222222221</v>
      </c>
      <c r="X665" s="3">
        <v>0</v>
      </c>
      <c r="Y665" s="3">
        <v>0</v>
      </c>
      <c r="Z665" s="3">
        <f>SUM(Table2[[#This Row],[Physical Therapist (PT) Hours]:[PT Aide Hours]])/Table2[[#This Row],[MDS Census]]</f>
        <v>0.94248726655348047</v>
      </c>
      <c r="AA665" s="3">
        <v>0</v>
      </c>
      <c r="AB665" s="3">
        <v>0</v>
      </c>
      <c r="AC665" s="3">
        <v>0</v>
      </c>
      <c r="AD665" s="3">
        <v>0</v>
      </c>
      <c r="AE665" s="3">
        <v>0</v>
      </c>
      <c r="AF665" s="3">
        <v>0</v>
      </c>
      <c r="AG665" s="3">
        <v>0</v>
      </c>
      <c r="AH665" s="1" t="s">
        <v>663</v>
      </c>
      <c r="AI665" s="17">
        <v>3</v>
      </c>
      <c r="AJ665" s="1"/>
    </row>
    <row r="666" spans="1:36" x14ac:dyDescent="0.2">
      <c r="A666" s="1" t="s">
        <v>681</v>
      </c>
      <c r="B666" s="1" t="s">
        <v>1347</v>
      </c>
      <c r="C666" s="1" t="s">
        <v>1364</v>
      </c>
      <c r="D666" s="1" t="s">
        <v>1703</v>
      </c>
      <c r="E666" s="3">
        <v>53.722222222222221</v>
      </c>
      <c r="F666" s="3">
        <v>5.333333333333333</v>
      </c>
      <c r="G666" s="3">
        <v>0.14444444444444443</v>
      </c>
      <c r="H666" s="3">
        <v>0.26666666666666666</v>
      </c>
      <c r="I666" s="3">
        <v>7.2416666666666663</v>
      </c>
      <c r="J666" s="3">
        <v>0</v>
      </c>
      <c r="K666" s="3">
        <v>0</v>
      </c>
      <c r="L666" s="3">
        <v>2.7768888888888883</v>
      </c>
      <c r="M666" s="3">
        <v>0.88888888888888884</v>
      </c>
      <c r="N666" s="3">
        <v>6.1805555555555554</v>
      </c>
      <c r="O666" s="3">
        <f>SUM(Table2[[#This Row],[Qualified Social Work Staff Hours]:[Other Social Work Staff Hours]])/Table2[[#This Row],[MDS Census]]</f>
        <v>0.13159255429162359</v>
      </c>
      <c r="P666" s="3">
        <v>5.7138888888888886</v>
      </c>
      <c r="Q666" s="3">
        <v>8.3138888888888882</v>
      </c>
      <c r="R666" s="3">
        <f>SUM(Table2[[#This Row],[Qualified Activities Professional Hours]:[Other Activities Professional Hours]])/Table2[[#This Row],[MDS Census]]</f>
        <v>0.26111685625646325</v>
      </c>
      <c r="S666" s="3">
        <v>3.6371111111111101</v>
      </c>
      <c r="T666" s="3">
        <v>0</v>
      </c>
      <c r="U666" s="3">
        <v>0</v>
      </c>
      <c r="V666" s="3">
        <f>SUM(Table2[[#This Row],[Occupational Therapist Hours]:[OT Aide Hours]])/Table2[[#This Row],[MDS Census]]</f>
        <v>6.7702171664943106E-2</v>
      </c>
      <c r="W666" s="3">
        <v>5.322222222222222</v>
      </c>
      <c r="X666" s="3">
        <v>8.2979999999999947</v>
      </c>
      <c r="Y666" s="3">
        <v>0</v>
      </c>
      <c r="Z666" s="3">
        <f>SUM(Table2[[#This Row],[Physical Therapist (PT) Hours]:[PT Aide Hours]])/Table2[[#This Row],[MDS Census]]</f>
        <v>0.25353050672181998</v>
      </c>
      <c r="AA666" s="3">
        <v>0</v>
      </c>
      <c r="AB666" s="3">
        <v>0</v>
      </c>
      <c r="AC666" s="3">
        <v>0</v>
      </c>
      <c r="AD666" s="3">
        <v>0</v>
      </c>
      <c r="AE666" s="3">
        <v>0</v>
      </c>
      <c r="AF666" s="3">
        <v>0</v>
      </c>
      <c r="AG666" s="3">
        <v>0</v>
      </c>
      <c r="AH666" s="1" t="s">
        <v>664</v>
      </c>
      <c r="AI666" s="17">
        <v>3</v>
      </c>
      <c r="AJ666" s="1"/>
    </row>
    <row r="667" spans="1:36" x14ac:dyDescent="0.2">
      <c r="A667" s="1" t="s">
        <v>681</v>
      </c>
      <c r="B667" s="1" t="s">
        <v>1348</v>
      </c>
      <c r="C667" s="1" t="s">
        <v>1371</v>
      </c>
      <c r="D667" s="1" t="s">
        <v>1721</v>
      </c>
      <c r="E667" s="3">
        <v>20.8</v>
      </c>
      <c r="F667" s="3">
        <v>2.3111111111111109</v>
      </c>
      <c r="G667" s="3">
        <v>0.57777777777777772</v>
      </c>
      <c r="H667" s="3">
        <v>0.13333333333333333</v>
      </c>
      <c r="I667" s="3">
        <v>0</v>
      </c>
      <c r="J667" s="3">
        <v>0</v>
      </c>
      <c r="K667" s="3">
        <v>0</v>
      </c>
      <c r="L667" s="3">
        <v>1.4555555555555555</v>
      </c>
      <c r="M667" s="3">
        <v>0.93333333333333335</v>
      </c>
      <c r="N667" s="3">
        <v>3.9277777777777776</v>
      </c>
      <c r="O667" s="3">
        <f>SUM(Table2[[#This Row],[Qualified Social Work Staff Hours]:[Other Social Work Staff Hours]])/Table2[[#This Row],[MDS Census]]</f>
        <v>0.23370726495726493</v>
      </c>
      <c r="P667" s="3">
        <v>0</v>
      </c>
      <c r="Q667" s="3">
        <v>9.7222222222222224E-2</v>
      </c>
      <c r="R667" s="3">
        <f>SUM(Table2[[#This Row],[Qualified Activities Professional Hours]:[Other Activities Professional Hours]])/Table2[[#This Row],[MDS Census]]</f>
        <v>4.674145299145299E-3</v>
      </c>
      <c r="S667" s="3">
        <v>4.806111111111111</v>
      </c>
      <c r="T667" s="3">
        <v>6.4805555555555552</v>
      </c>
      <c r="U667" s="3">
        <v>0</v>
      </c>
      <c r="V667" s="3">
        <f>SUM(Table2[[#This Row],[Occupational Therapist Hours]:[OT Aide Hours]])/Table2[[#This Row],[MDS Census]]</f>
        <v>0.54262820512820509</v>
      </c>
      <c r="W667" s="3">
        <v>2.5845555555555557</v>
      </c>
      <c r="X667" s="3">
        <v>6.4241111111111104</v>
      </c>
      <c r="Y667" s="3">
        <v>0</v>
      </c>
      <c r="Z667" s="3">
        <f>SUM(Table2[[#This Row],[Physical Therapist (PT) Hours]:[PT Aide Hours]])/Table2[[#This Row],[MDS Census]]</f>
        <v>0.43310897435897433</v>
      </c>
      <c r="AA667" s="3">
        <v>0</v>
      </c>
      <c r="AB667" s="3">
        <v>0</v>
      </c>
      <c r="AC667" s="3">
        <v>0</v>
      </c>
      <c r="AD667" s="3">
        <v>0</v>
      </c>
      <c r="AE667" s="3">
        <v>0</v>
      </c>
      <c r="AF667" s="3">
        <v>0</v>
      </c>
      <c r="AG667" s="3">
        <v>0</v>
      </c>
      <c r="AH667" s="1" t="s">
        <v>665</v>
      </c>
      <c r="AI667" s="17">
        <v>3</v>
      </c>
      <c r="AJ667" s="1"/>
    </row>
    <row r="668" spans="1:36" x14ac:dyDescent="0.2">
      <c r="A668" s="1" t="s">
        <v>681</v>
      </c>
      <c r="B668" s="1" t="s">
        <v>1349</v>
      </c>
      <c r="C668" s="1" t="s">
        <v>1381</v>
      </c>
      <c r="D668" s="1" t="s">
        <v>1714</v>
      </c>
      <c r="E668" s="3">
        <v>18.866666666666667</v>
      </c>
      <c r="F668" s="3">
        <v>5.2888888888888888</v>
      </c>
      <c r="G668" s="3">
        <v>9.4444444444444442E-2</v>
      </c>
      <c r="H668" s="3">
        <v>0.37222222222222223</v>
      </c>
      <c r="I668" s="3">
        <v>3.1111111111111112</v>
      </c>
      <c r="J668" s="3">
        <v>0</v>
      </c>
      <c r="K668" s="3">
        <v>0</v>
      </c>
      <c r="L668" s="3">
        <v>1.1735555555555557</v>
      </c>
      <c r="M668" s="3">
        <v>5.2444444444444445</v>
      </c>
      <c r="N668" s="3">
        <v>0</v>
      </c>
      <c r="O668" s="3">
        <f>SUM(Table2[[#This Row],[Qualified Social Work Staff Hours]:[Other Social Work Staff Hours]])/Table2[[#This Row],[MDS Census]]</f>
        <v>0.27797408716136629</v>
      </c>
      <c r="P668" s="3">
        <v>0</v>
      </c>
      <c r="Q668" s="3">
        <v>0</v>
      </c>
      <c r="R668" s="3">
        <f>SUM(Table2[[#This Row],[Qualified Activities Professional Hours]:[Other Activities Professional Hours]])/Table2[[#This Row],[MDS Census]]</f>
        <v>0</v>
      </c>
      <c r="S668" s="3">
        <v>4.073555555555556</v>
      </c>
      <c r="T668" s="3">
        <v>8.8925555555555533</v>
      </c>
      <c r="U668" s="3">
        <v>0</v>
      </c>
      <c r="V668" s="3">
        <f>SUM(Table2[[#This Row],[Occupational Therapist Hours]:[OT Aide Hours]])/Table2[[#This Row],[MDS Census]]</f>
        <v>0.68724970553592446</v>
      </c>
      <c r="W668" s="3">
        <v>2.5087777777777789</v>
      </c>
      <c r="X668" s="3">
        <v>7.4006666666666669</v>
      </c>
      <c r="Y668" s="3">
        <v>0</v>
      </c>
      <c r="Z668" s="3">
        <f>SUM(Table2[[#This Row],[Physical Therapist (PT) Hours]:[PT Aide Hours]])/Table2[[#This Row],[MDS Census]]</f>
        <v>0.52523557126030629</v>
      </c>
      <c r="AA668" s="3">
        <v>0</v>
      </c>
      <c r="AB668" s="3">
        <v>0</v>
      </c>
      <c r="AC668" s="3">
        <v>0</v>
      </c>
      <c r="AD668" s="3">
        <v>0</v>
      </c>
      <c r="AE668" s="3">
        <v>0</v>
      </c>
      <c r="AF668" s="3">
        <v>1.0888888888888888</v>
      </c>
      <c r="AG668" s="3">
        <v>0</v>
      </c>
      <c r="AH668" s="1" t="s">
        <v>666</v>
      </c>
      <c r="AI668" s="17">
        <v>3</v>
      </c>
      <c r="AJ668" s="1"/>
    </row>
    <row r="669" spans="1:36" x14ac:dyDescent="0.2">
      <c r="A669" s="1" t="s">
        <v>681</v>
      </c>
      <c r="B669" s="1" t="s">
        <v>1350</v>
      </c>
      <c r="C669" s="1" t="s">
        <v>1443</v>
      </c>
      <c r="D669" s="1" t="s">
        <v>1727</v>
      </c>
      <c r="E669" s="3">
        <v>37.68888888888889</v>
      </c>
      <c r="F669" s="3">
        <v>5.333333333333333</v>
      </c>
      <c r="G669" s="3">
        <v>0.19722222222222222</v>
      </c>
      <c r="H669" s="3">
        <v>0</v>
      </c>
      <c r="I669" s="3">
        <v>3.9666666666666668</v>
      </c>
      <c r="J669" s="3">
        <v>0</v>
      </c>
      <c r="K669" s="3">
        <v>0</v>
      </c>
      <c r="L669" s="3">
        <v>2.0861111111111112</v>
      </c>
      <c r="M669" s="3">
        <v>0</v>
      </c>
      <c r="N669" s="3">
        <v>0</v>
      </c>
      <c r="O669" s="3">
        <f>SUM(Table2[[#This Row],[Qualified Social Work Staff Hours]:[Other Social Work Staff Hours]])/Table2[[#This Row],[MDS Census]]</f>
        <v>0</v>
      </c>
      <c r="P669" s="3">
        <v>0</v>
      </c>
      <c r="Q669" s="3">
        <v>0</v>
      </c>
      <c r="R669" s="3">
        <f>SUM(Table2[[#This Row],[Qualified Activities Professional Hours]:[Other Activities Professional Hours]])/Table2[[#This Row],[MDS Census]]</f>
        <v>0</v>
      </c>
      <c r="S669" s="3">
        <v>6.1277777777777782</v>
      </c>
      <c r="T669" s="3">
        <v>3.4555555555555557</v>
      </c>
      <c r="U669" s="3">
        <v>0</v>
      </c>
      <c r="V669" s="3">
        <f>SUM(Table2[[#This Row],[Occupational Therapist Hours]:[OT Aide Hours]])/Table2[[#This Row],[MDS Census]]</f>
        <v>0.25427476415094341</v>
      </c>
      <c r="W669" s="3">
        <v>5.4083333333333332</v>
      </c>
      <c r="X669" s="3">
        <v>4.5583333333333336</v>
      </c>
      <c r="Y669" s="3">
        <v>0</v>
      </c>
      <c r="Z669" s="3">
        <f>SUM(Table2[[#This Row],[Physical Therapist (PT) Hours]:[PT Aide Hours]])/Table2[[#This Row],[MDS Census]]</f>
        <v>0.26444575471698112</v>
      </c>
      <c r="AA669" s="3">
        <v>0</v>
      </c>
      <c r="AB669" s="3">
        <v>0</v>
      </c>
      <c r="AC669" s="3">
        <v>0</v>
      </c>
      <c r="AD669" s="3">
        <v>0</v>
      </c>
      <c r="AE669" s="3">
        <v>6.4527777777777775</v>
      </c>
      <c r="AF669" s="3">
        <v>52.791666666666664</v>
      </c>
      <c r="AG669" s="3">
        <v>0</v>
      </c>
      <c r="AH669" s="1" t="s">
        <v>667</v>
      </c>
      <c r="AI669" s="17">
        <v>3</v>
      </c>
      <c r="AJ669" s="1"/>
    </row>
    <row r="670" spans="1:36" x14ac:dyDescent="0.2">
      <c r="A670" s="1" t="s">
        <v>681</v>
      </c>
      <c r="B670" s="1" t="s">
        <v>1351</v>
      </c>
      <c r="C670" s="1" t="s">
        <v>1467</v>
      </c>
      <c r="D670" s="1" t="s">
        <v>1721</v>
      </c>
      <c r="E670" s="3">
        <v>5.5</v>
      </c>
      <c r="F670" s="3">
        <v>0</v>
      </c>
      <c r="G670" s="3">
        <v>0</v>
      </c>
      <c r="H670" s="3">
        <v>0</v>
      </c>
      <c r="I670" s="3">
        <v>0</v>
      </c>
      <c r="J670" s="3">
        <v>0</v>
      </c>
      <c r="K670" s="3">
        <v>0</v>
      </c>
      <c r="L670" s="3">
        <v>0</v>
      </c>
      <c r="M670" s="3">
        <v>0</v>
      </c>
      <c r="N670" s="3">
        <v>0</v>
      </c>
      <c r="O670" s="3">
        <f>SUM(Table2[[#This Row],[Qualified Social Work Staff Hours]:[Other Social Work Staff Hours]])/Table2[[#This Row],[MDS Census]]</f>
        <v>0</v>
      </c>
      <c r="P670" s="3">
        <v>0</v>
      </c>
      <c r="Q670" s="3">
        <v>0</v>
      </c>
      <c r="R670" s="3">
        <f>SUM(Table2[[#This Row],[Qualified Activities Professional Hours]:[Other Activities Professional Hours]])/Table2[[#This Row],[MDS Census]]</f>
        <v>0</v>
      </c>
      <c r="S670" s="3">
        <v>0</v>
      </c>
      <c r="T670" s="3">
        <v>0</v>
      </c>
      <c r="U670" s="3">
        <v>0</v>
      </c>
      <c r="V670" s="3">
        <f>SUM(Table2[[#This Row],[Occupational Therapist Hours]:[OT Aide Hours]])/Table2[[#This Row],[MDS Census]]</f>
        <v>0</v>
      </c>
      <c r="W670" s="3">
        <v>1.9416666666666667</v>
      </c>
      <c r="X670" s="3">
        <v>0</v>
      </c>
      <c r="Y670" s="3">
        <v>0</v>
      </c>
      <c r="Z670" s="3">
        <f>SUM(Table2[[#This Row],[Physical Therapist (PT) Hours]:[PT Aide Hours]])/Table2[[#This Row],[MDS Census]]</f>
        <v>0.35303030303030303</v>
      </c>
      <c r="AA670" s="3">
        <v>0</v>
      </c>
      <c r="AB670" s="3">
        <v>0</v>
      </c>
      <c r="AC670" s="3">
        <v>0</v>
      </c>
      <c r="AD670" s="3">
        <v>0</v>
      </c>
      <c r="AE670" s="3">
        <v>0</v>
      </c>
      <c r="AF670" s="3">
        <v>0</v>
      </c>
      <c r="AG670" s="3">
        <v>0</v>
      </c>
      <c r="AH670" s="1" t="s">
        <v>668</v>
      </c>
      <c r="AI670" s="17">
        <v>3</v>
      </c>
      <c r="AJ670" s="1"/>
    </row>
    <row r="671" spans="1:36" x14ac:dyDescent="0.2">
      <c r="A671" s="1" t="s">
        <v>681</v>
      </c>
      <c r="B671" s="1" t="s">
        <v>1352</v>
      </c>
      <c r="C671" s="1" t="s">
        <v>1443</v>
      </c>
      <c r="D671" s="1" t="s">
        <v>1727</v>
      </c>
      <c r="E671" s="3">
        <v>50.388888888888886</v>
      </c>
      <c r="F671" s="3">
        <v>0</v>
      </c>
      <c r="G671" s="3">
        <v>0</v>
      </c>
      <c r="H671" s="3">
        <v>0</v>
      </c>
      <c r="I671" s="3">
        <v>0</v>
      </c>
      <c r="J671" s="3">
        <v>0</v>
      </c>
      <c r="K671" s="3">
        <v>0</v>
      </c>
      <c r="L671" s="3">
        <v>5.3157777777777788</v>
      </c>
      <c r="M671" s="3">
        <v>0</v>
      </c>
      <c r="N671" s="3">
        <v>0</v>
      </c>
      <c r="O671" s="3">
        <f>SUM(Table2[[#This Row],[Qualified Social Work Staff Hours]:[Other Social Work Staff Hours]])/Table2[[#This Row],[MDS Census]]</f>
        <v>0</v>
      </c>
      <c r="P671" s="3">
        <v>1.2628888888888889</v>
      </c>
      <c r="Q671" s="3">
        <v>0</v>
      </c>
      <c r="R671" s="3">
        <f>SUM(Table2[[#This Row],[Qualified Activities Professional Hours]:[Other Activities Professional Hours]])/Table2[[#This Row],[MDS Census]]</f>
        <v>2.5062844542447633E-2</v>
      </c>
      <c r="S671" s="3">
        <v>16.888888888888889</v>
      </c>
      <c r="T671" s="3">
        <v>5.415111111111111</v>
      </c>
      <c r="U671" s="3">
        <v>0</v>
      </c>
      <c r="V671" s="3">
        <f>SUM(Table2[[#This Row],[Occupational Therapist Hours]:[OT Aide Hours]])/Table2[[#This Row],[MDS Census]]</f>
        <v>0.44263726571113571</v>
      </c>
      <c r="W671" s="3">
        <v>4.9654444444444445</v>
      </c>
      <c r="X671" s="3">
        <v>5.283777777777777</v>
      </c>
      <c r="Y671" s="3">
        <v>0</v>
      </c>
      <c r="Z671" s="3">
        <f>SUM(Table2[[#This Row],[Physical Therapist (PT) Hours]:[PT Aide Hours]])/Table2[[#This Row],[MDS Census]]</f>
        <v>0.20340242557883134</v>
      </c>
      <c r="AA671" s="3">
        <v>0</v>
      </c>
      <c r="AB671" s="3">
        <v>0</v>
      </c>
      <c r="AC671" s="3">
        <v>0.17222222222222222</v>
      </c>
      <c r="AD671" s="3">
        <v>0</v>
      </c>
      <c r="AE671" s="3">
        <v>0</v>
      </c>
      <c r="AF671" s="3">
        <v>70.736666666666665</v>
      </c>
      <c r="AG671" s="3">
        <v>0</v>
      </c>
      <c r="AH671" s="1" t="s">
        <v>669</v>
      </c>
      <c r="AI671" s="17">
        <v>3</v>
      </c>
      <c r="AJ671" s="1"/>
    </row>
    <row r="672" spans="1:36" x14ac:dyDescent="0.2">
      <c r="A672" s="1" t="s">
        <v>681</v>
      </c>
      <c r="B672" s="1" t="s">
        <v>1353</v>
      </c>
      <c r="C672" s="1" t="s">
        <v>1684</v>
      </c>
      <c r="D672" s="1" t="s">
        <v>1731</v>
      </c>
      <c r="E672" s="3">
        <v>102.57777777777778</v>
      </c>
      <c r="F672" s="3">
        <v>5.333333333333333</v>
      </c>
      <c r="G672" s="3">
        <v>1.1111111111111112</v>
      </c>
      <c r="H672" s="3">
        <v>0.56211111111111123</v>
      </c>
      <c r="I672" s="3">
        <v>6.45</v>
      </c>
      <c r="J672" s="3">
        <v>0</v>
      </c>
      <c r="K672" s="3">
        <v>20.977777777777778</v>
      </c>
      <c r="L672" s="3">
        <v>17.037888888888883</v>
      </c>
      <c r="M672" s="3">
        <v>21.533333333333335</v>
      </c>
      <c r="N672" s="3">
        <v>0</v>
      </c>
      <c r="O672" s="3">
        <f>SUM(Table2[[#This Row],[Qualified Social Work Staff Hours]:[Other Social Work Staff Hours]])/Table2[[#This Row],[MDS Census]]</f>
        <v>0.20992201039861352</v>
      </c>
      <c r="P672" s="3">
        <v>0</v>
      </c>
      <c r="Q672" s="3">
        <v>16.363777777777777</v>
      </c>
      <c r="R672" s="3">
        <f>SUM(Table2[[#This Row],[Qualified Activities Professional Hours]:[Other Activities Professional Hours]])/Table2[[#This Row],[MDS Census]]</f>
        <v>0.15952556325823222</v>
      </c>
      <c r="S672" s="3">
        <v>25.360999999999994</v>
      </c>
      <c r="T672" s="3">
        <v>32.673111111111112</v>
      </c>
      <c r="U672" s="3">
        <v>0</v>
      </c>
      <c r="V672" s="3">
        <f>SUM(Table2[[#This Row],[Occupational Therapist Hours]:[OT Aide Hours]])/Table2[[#This Row],[MDS Census]]</f>
        <v>0.56575714904679364</v>
      </c>
      <c r="W672" s="3">
        <v>26.904333333333327</v>
      </c>
      <c r="X672" s="3">
        <v>47.126111111111136</v>
      </c>
      <c r="Y672" s="3">
        <v>2.7777777777777776E-2</v>
      </c>
      <c r="Z672" s="3">
        <f>SUM(Table2[[#This Row],[Physical Therapist (PT) Hours]:[PT Aide Hours]])/Table2[[#This Row],[MDS Census]]</f>
        <v>0.7219714038128251</v>
      </c>
      <c r="AA672" s="3">
        <v>0</v>
      </c>
      <c r="AB672" s="3">
        <v>5.3582222222222233</v>
      </c>
      <c r="AC672" s="3">
        <v>0</v>
      </c>
      <c r="AD672" s="3">
        <v>0</v>
      </c>
      <c r="AE672" s="3">
        <v>0</v>
      </c>
      <c r="AF672" s="3">
        <v>0</v>
      </c>
      <c r="AG672" s="3">
        <v>0</v>
      </c>
      <c r="AH672" s="1" t="s">
        <v>670</v>
      </c>
      <c r="AI672" s="17">
        <v>3</v>
      </c>
      <c r="AJ672" s="1"/>
    </row>
    <row r="673" spans="1:36" x14ac:dyDescent="0.2">
      <c r="A673" s="1" t="s">
        <v>681</v>
      </c>
      <c r="B673" s="1" t="s">
        <v>1354</v>
      </c>
      <c r="C673" s="1" t="s">
        <v>1463</v>
      </c>
      <c r="D673" s="1" t="s">
        <v>1689</v>
      </c>
      <c r="E673" s="3">
        <v>33.299999999999997</v>
      </c>
      <c r="F673" s="3">
        <v>5.4666666666666668</v>
      </c>
      <c r="G673" s="3">
        <v>0.3152222222222219</v>
      </c>
      <c r="H673" s="3">
        <v>0.32777777777777778</v>
      </c>
      <c r="I673" s="3">
        <v>3.1710000000000003</v>
      </c>
      <c r="J673" s="3">
        <v>0</v>
      </c>
      <c r="K673" s="3">
        <v>0</v>
      </c>
      <c r="L673" s="3">
        <v>5.3455555555555554</v>
      </c>
      <c r="M673" s="3">
        <v>5.333333333333333</v>
      </c>
      <c r="N673" s="3">
        <v>5.1888888888888891</v>
      </c>
      <c r="O673" s="3">
        <f>SUM(Table2[[#This Row],[Qualified Social Work Staff Hours]:[Other Social Work Staff Hours]])/Table2[[#This Row],[MDS Census]]</f>
        <v>0.31598264931598269</v>
      </c>
      <c r="P673" s="3">
        <v>4.6833333333333336</v>
      </c>
      <c r="Q673" s="3">
        <v>0</v>
      </c>
      <c r="R673" s="3">
        <f>SUM(Table2[[#This Row],[Qualified Activities Professional Hours]:[Other Activities Professional Hours]])/Table2[[#This Row],[MDS Census]]</f>
        <v>0.14064064064064066</v>
      </c>
      <c r="S673" s="3">
        <v>7.3471111111111096</v>
      </c>
      <c r="T673" s="3">
        <v>24.170666666666673</v>
      </c>
      <c r="U673" s="3">
        <v>0</v>
      </c>
      <c r="V673" s="3">
        <f>SUM(Table2[[#This Row],[Occupational Therapist Hours]:[OT Aide Hours]])/Table2[[#This Row],[MDS Census]]</f>
        <v>0.94647981314648</v>
      </c>
      <c r="W673" s="3">
        <v>9.9523333333333355</v>
      </c>
      <c r="X673" s="3">
        <v>18.954333333333334</v>
      </c>
      <c r="Y673" s="3">
        <v>0</v>
      </c>
      <c r="Z673" s="3">
        <f>SUM(Table2[[#This Row],[Physical Therapist (PT) Hours]:[PT Aide Hours]])/Table2[[#This Row],[MDS Census]]</f>
        <v>0.86806806806806824</v>
      </c>
      <c r="AA673" s="3">
        <v>0</v>
      </c>
      <c r="AB673" s="3">
        <v>0</v>
      </c>
      <c r="AC673" s="3">
        <v>0</v>
      </c>
      <c r="AD673" s="3">
        <v>0</v>
      </c>
      <c r="AE673" s="3">
        <v>0</v>
      </c>
      <c r="AF673" s="3">
        <v>0</v>
      </c>
      <c r="AG673" s="3">
        <v>0</v>
      </c>
      <c r="AH673" s="1" t="s">
        <v>671</v>
      </c>
      <c r="AI673" s="17">
        <v>3</v>
      </c>
      <c r="AJ673" s="1"/>
    </row>
    <row r="674" spans="1:36" x14ac:dyDescent="0.2">
      <c r="A674" s="1" t="s">
        <v>681</v>
      </c>
      <c r="B674" s="1" t="s">
        <v>1355</v>
      </c>
      <c r="C674" s="1" t="s">
        <v>1463</v>
      </c>
      <c r="D674" s="1" t="s">
        <v>1702</v>
      </c>
      <c r="E674" s="3">
        <v>26.911111111111111</v>
      </c>
      <c r="F674" s="3">
        <v>21.433555555555575</v>
      </c>
      <c r="G674" s="3">
        <v>0.57777777777777772</v>
      </c>
      <c r="H674" s="3">
        <v>0.16666666666666666</v>
      </c>
      <c r="I674" s="3">
        <v>2.2222222222222223</v>
      </c>
      <c r="J674" s="3">
        <v>0</v>
      </c>
      <c r="K674" s="3">
        <v>0</v>
      </c>
      <c r="L674" s="3">
        <v>0.47988888888888881</v>
      </c>
      <c r="M674" s="3">
        <v>4.916666666666667</v>
      </c>
      <c r="N674" s="3">
        <v>0</v>
      </c>
      <c r="O674" s="3">
        <f>SUM(Table2[[#This Row],[Qualified Social Work Staff Hours]:[Other Social Work Staff Hours]])/Table2[[#This Row],[MDS Census]]</f>
        <v>0.18270024772914947</v>
      </c>
      <c r="P674" s="3">
        <v>8.6827777777777762</v>
      </c>
      <c r="Q674" s="3">
        <v>0</v>
      </c>
      <c r="R674" s="3">
        <f>SUM(Table2[[#This Row],[Qualified Activities Professional Hours]:[Other Activities Professional Hours]])/Table2[[#This Row],[MDS Census]]</f>
        <v>0.32264657308009903</v>
      </c>
      <c r="S674" s="3">
        <v>4.0877777777777782</v>
      </c>
      <c r="T674" s="3">
        <v>2.9777777777777778E-2</v>
      </c>
      <c r="U674" s="3">
        <v>0</v>
      </c>
      <c r="V674" s="3">
        <f>SUM(Table2[[#This Row],[Occupational Therapist Hours]:[OT Aide Hours]])/Table2[[#This Row],[MDS Census]]</f>
        <v>0.1530057803468208</v>
      </c>
      <c r="W674" s="3">
        <v>2.2102222222222219</v>
      </c>
      <c r="X674" s="3">
        <v>5.8401111111111117</v>
      </c>
      <c r="Y674" s="3">
        <v>0</v>
      </c>
      <c r="Z674" s="3">
        <f>SUM(Table2[[#This Row],[Physical Therapist (PT) Hours]:[PT Aide Hours]])/Table2[[#This Row],[MDS Census]]</f>
        <v>0.29914533443435182</v>
      </c>
      <c r="AA674" s="3">
        <v>0</v>
      </c>
      <c r="AB674" s="3">
        <v>6.1222222222222218</v>
      </c>
      <c r="AC674" s="3">
        <v>0</v>
      </c>
      <c r="AD674" s="3">
        <v>0</v>
      </c>
      <c r="AE674" s="3">
        <v>0</v>
      </c>
      <c r="AF674" s="3">
        <v>0</v>
      </c>
      <c r="AG674" s="3">
        <v>0</v>
      </c>
      <c r="AH674" s="1" t="s">
        <v>672</v>
      </c>
      <c r="AI674" s="17">
        <v>3</v>
      </c>
      <c r="AJ674" s="1"/>
    </row>
    <row r="675" spans="1:36" x14ac:dyDescent="0.2">
      <c r="A675" s="1" t="s">
        <v>681</v>
      </c>
      <c r="B675" s="1" t="s">
        <v>1356</v>
      </c>
      <c r="C675" s="1" t="s">
        <v>1449</v>
      </c>
      <c r="D675" s="1" t="s">
        <v>1748</v>
      </c>
      <c r="E675" s="3">
        <v>8.4777777777777779</v>
      </c>
      <c r="F675" s="3">
        <v>5.6888888888888891</v>
      </c>
      <c r="G675" s="3">
        <v>0.4</v>
      </c>
      <c r="H675" s="3">
        <v>0.10555555555555556</v>
      </c>
      <c r="I675" s="3">
        <v>0.96666666666666667</v>
      </c>
      <c r="J675" s="3">
        <v>0</v>
      </c>
      <c r="K675" s="3">
        <v>0</v>
      </c>
      <c r="L675" s="3">
        <v>0.46544444444444444</v>
      </c>
      <c r="M675" s="3">
        <v>4.1544444444444455</v>
      </c>
      <c r="N675" s="3">
        <v>0</v>
      </c>
      <c r="O675" s="3">
        <f>SUM(Table2[[#This Row],[Qualified Social Work Staff Hours]:[Other Social Work Staff Hours]])/Table2[[#This Row],[MDS Census]]</f>
        <v>0.49003931847968557</v>
      </c>
      <c r="P675" s="3">
        <v>0</v>
      </c>
      <c r="Q675" s="3">
        <v>1.1966666666666668</v>
      </c>
      <c r="R675" s="3">
        <f>SUM(Table2[[#This Row],[Qualified Activities Professional Hours]:[Other Activities Professional Hours]])/Table2[[#This Row],[MDS Census]]</f>
        <v>0.14115334207077326</v>
      </c>
      <c r="S675" s="3">
        <v>3.5027777777777778</v>
      </c>
      <c r="T675" s="3">
        <v>1.9073333333333333</v>
      </c>
      <c r="U675" s="3">
        <v>0</v>
      </c>
      <c r="V675" s="3">
        <f>SUM(Table2[[#This Row],[Occupational Therapist Hours]:[OT Aide Hours]])/Table2[[#This Row],[MDS Census]]</f>
        <v>0.63815203145478372</v>
      </c>
      <c r="W675" s="3">
        <v>5.408333333333335</v>
      </c>
      <c r="X675" s="3">
        <v>0.51022222222222224</v>
      </c>
      <c r="Y675" s="3">
        <v>0</v>
      </c>
      <c r="Z675" s="3">
        <f>SUM(Table2[[#This Row],[Physical Therapist (PT) Hours]:[PT Aide Hours]])/Table2[[#This Row],[MDS Census]]</f>
        <v>0.69812581913499372</v>
      </c>
      <c r="AA675" s="3">
        <v>0</v>
      </c>
      <c r="AB675" s="3">
        <v>0</v>
      </c>
      <c r="AC675" s="3">
        <v>0</v>
      </c>
      <c r="AD675" s="3">
        <v>0</v>
      </c>
      <c r="AE675" s="3">
        <v>0</v>
      </c>
      <c r="AF675" s="3">
        <v>0</v>
      </c>
      <c r="AG675" s="3">
        <v>0</v>
      </c>
      <c r="AH675" s="1" t="s">
        <v>673</v>
      </c>
      <c r="AI675" s="17">
        <v>3</v>
      </c>
      <c r="AJ675" s="1"/>
    </row>
    <row r="676" spans="1:36" x14ac:dyDescent="0.2">
      <c r="A676" s="1" t="s">
        <v>681</v>
      </c>
      <c r="B676" s="1" t="s">
        <v>1357</v>
      </c>
      <c r="C676" s="1" t="s">
        <v>1685</v>
      </c>
      <c r="D676" s="1" t="s">
        <v>1695</v>
      </c>
      <c r="E676" s="3">
        <v>5.8555555555555552</v>
      </c>
      <c r="F676" s="3">
        <v>0</v>
      </c>
      <c r="G676" s="3">
        <v>0</v>
      </c>
      <c r="H676" s="3">
        <v>0</v>
      </c>
      <c r="I676" s="3">
        <v>0</v>
      </c>
      <c r="J676" s="3">
        <v>0</v>
      </c>
      <c r="K676" s="3">
        <v>0</v>
      </c>
      <c r="L676" s="3">
        <v>0</v>
      </c>
      <c r="M676" s="3">
        <v>0</v>
      </c>
      <c r="N676" s="3">
        <v>0</v>
      </c>
      <c r="O676" s="3">
        <f>SUM(Table2[[#This Row],[Qualified Social Work Staff Hours]:[Other Social Work Staff Hours]])/Table2[[#This Row],[MDS Census]]</f>
        <v>0</v>
      </c>
      <c r="P676" s="3">
        <v>0</v>
      </c>
      <c r="Q676" s="3">
        <v>0</v>
      </c>
      <c r="R676" s="3">
        <f>SUM(Table2[[#This Row],[Qualified Activities Professional Hours]:[Other Activities Professional Hours]])/Table2[[#This Row],[MDS Census]]</f>
        <v>0</v>
      </c>
      <c r="S676" s="3">
        <v>0</v>
      </c>
      <c r="T676" s="3">
        <v>0</v>
      </c>
      <c r="U676" s="3">
        <v>0</v>
      </c>
      <c r="V676" s="3">
        <f>SUM(Table2[[#This Row],[Occupational Therapist Hours]:[OT Aide Hours]])/Table2[[#This Row],[MDS Census]]</f>
        <v>0</v>
      </c>
      <c r="W676" s="3">
        <v>0</v>
      </c>
      <c r="X676" s="3">
        <v>0</v>
      </c>
      <c r="Y676" s="3">
        <v>0</v>
      </c>
      <c r="Z676" s="3">
        <f>SUM(Table2[[#This Row],[Physical Therapist (PT) Hours]:[PT Aide Hours]])/Table2[[#This Row],[MDS Census]]</f>
        <v>0</v>
      </c>
      <c r="AA676" s="3">
        <v>0</v>
      </c>
      <c r="AB676" s="3">
        <v>0</v>
      </c>
      <c r="AC676" s="3">
        <v>0</v>
      </c>
      <c r="AD676" s="3">
        <v>0</v>
      </c>
      <c r="AE676" s="3">
        <v>0</v>
      </c>
      <c r="AF676" s="3">
        <v>0</v>
      </c>
      <c r="AG676" s="3">
        <v>0</v>
      </c>
      <c r="AH676" s="1" t="s">
        <v>674</v>
      </c>
      <c r="AI676" s="17">
        <v>3</v>
      </c>
      <c r="AJ676" s="1"/>
    </row>
    <row r="677" spans="1:36" x14ac:dyDescent="0.2">
      <c r="A677" s="1" t="s">
        <v>681</v>
      </c>
      <c r="B677" s="1" t="s">
        <v>1358</v>
      </c>
      <c r="C677" s="1" t="s">
        <v>1477</v>
      </c>
      <c r="D677" s="1" t="s">
        <v>1725</v>
      </c>
      <c r="E677" s="3">
        <v>125.82222222222222</v>
      </c>
      <c r="F677" s="3">
        <v>35.742888888888892</v>
      </c>
      <c r="G677" s="3">
        <v>0</v>
      </c>
      <c r="H677" s="3">
        <v>12.060111111111109</v>
      </c>
      <c r="I677" s="3">
        <v>16</v>
      </c>
      <c r="J677" s="3">
        <v>0</v>
      </c>
      <c r="K677" s="3">
        <v>0</v>
      </c>
      <c r="L677" s="3">
        <v>0</v>
      </c>
      <c r="M677" s="3">
        <v>11.932999999999998</v>
      </c>
      <c r="N677" s="3">
        <v>0</v>
      </c>
      <c r="O677" s="3">
        <f>SUM(Table2[[#This Row],[Qualified Social Work Staff Hours]:[Other Social Work Staff Hours]])/Table2[[#This Row],[MDS Census]]</f>
        <v>9.4840162486753782E-2</v>
      </c>
      <c r="P677" s="3">
        <v>0</v>
      </c>
      <c r="Q677" s="3">
        <v>0</v>
      </c>
      <c r="R677" s="3">
        <f>SUM(Table2[[#This Row],[Qualified Activities Professional Hours]:[Other Activities Professional Hours]])/Table2[[#This Row],[MDS Census]]</f>
        <v>0</v>
      </c>
      <c r="S677" s="3">
        <v>0</v>
      </c>
      <c r="T677" s="3">
        <v>0</v>
      </c>
      <c r="U677" s="3">
        <v>0</v>
      </c>
      <c r="V677" s="3">
        <f>SUM(Table2[[#This Row],[Occupational Therapist Hours]:[OT Aide Hours]])/Table2[[#This Row],[MDS Census]]</f>
        <v>0</v>
      </c>
      <c r="W677" s="3">
        <v>0</v>
      </c>
      <c r="X677" s="3">
        <v>0</v>
      </c>
      <c r="Y677" s="3">
        <v>0</v>
      </c>
      <c r="Z677" s="3">
        <f>SUM(Table2[[#This Row],[Physical Therapist (PT) Hours]:[PT Aide Hours]])/Table2[[#This Row],[MDS Census]]</f>
        <v>0</v>
      </c>
      <c r="AA677" s="3">
        <v>0</v>
      </c>
      <c r="AB677" s="3">
        <v>0</v>
      </c>
      <c r="AC677" s="3">
        <v>0</v>
      </c>
      <c r="AD677" s="3">
        <v>170.94944444444448</v>
      </c>
      <c r="AE677" s="3">
        <v>0</v>
      </c>
      <c r="AF677" s="3">
        <v>0</v>
      </c>
      <c r="AG677" s="3">
        <v>2.3556666666666666</v>
      </c>
      <c r="AH677" s="1" t="s">
        <v>675</v>
      </c>
      <c r="AI677" s="17">
        <v>3</v>
      </c>
      <c r="AJ677" s="1"/>
    </row>
    <row r="678" spans="1:36" x14ac:dyDescent="0.2">
      <c r="A678" s="1" t="s">
        <v>681</v>
      </c>
      <c r="B678" s="1" t="s">
        <v>1359</v>
      </c>
      <c r="C678" s="1" t="s">
        <v>1471</v>
      </c>
      <c r="D678" s="1" t="s">
        <v>1716</v>
      </c>
      <c r="E678" s="3">
        <v>65.13333333333334</v>
      </c>
      <c r="F678" s="3">
        <v>26.156666666666666</v>
      </c>
      <c r="G678" s="3">
        <v>0</v>
      </c>
      <c r="H678" s="3">
        <v>4.8372222222222225</v>
      </c>
      <c r="I678" s="3">
        <v>10.666666666666666</v>
      </c>
      <c r="J678" s="3">
        <v>0</v>
      </c>
      <c r="K678" s="3">
        <v>0</v>
      </c>
      <c r="L678" s="3">
        <v>1.4694444444444446</v>
      </c>
      <c r="M678" s="3">
        <v>14.38188888888889</v>
      </c>
      <c r="N678" s="3">
        <v>0</v>
      </c>
      <c r="O678" s="3">
        <f>SUM(Table2[[#This Row],[Qualified Social Work Staff Hours]:[Other Social Work Staff Hours]])/Table2[[#This Row],[MDS Census]]</f>
        <v>0.22080689184578642</v>
      </c>
      <c r="P678" s="3">
        <v>0</v>
      </c>
      <c r="Q678" s="3">
        <v>0</v>
      </c>
      <c r="R678" s="3">
        <f>SUM(Table2[[#This Row],[Qualified Activities Professional Hours]:[Other Activities Professional Hours]])/Table2[[#This Row],[MDS Census]]</f>
        <v>0</v>
      </c>
      <c r="S678" s="3">
        <v>4.6094444444444438</v>
      </c>
      <c r="T678" s="3">
        <v>2.5175555555555555</v>
      </c>
      <c r="U678" s="3">
        <v>0</v>
      </c>
      <c r="V678" s="3">
        <f>SUM(Table2[[#This Row],[Occupational Therapist Hours]:[OT Aide Hours]])/Table2[[#This Row],[MDS Census]]</f>
        <v>0.10942169907881266</v>
      </c>
      <c r="W678" s="3">
        <v>2.341444444444444</v>
      </c>
      <c r="X678" s="3">
        <v>2.0176666666666665</v>
      </c>
      <c r="Y678" s="3">
        <v>0</v>
      </c>
      <c r="Z678" s="3">
        <f>SUM(Table2[[#This Row],[Physical Therapist (PT) Hours]:[PT Aide Hours]])/Table2[[#This Row],[MDS Census]]</f>
        <v>6.6925963834868624E-2</v>
      </c>
      <c r="AA678" s="3">
        <v>0.45166666666666655</v>
      </c>
      <c r="AB678" s="3">
        <v>0</v>
      </c>
      <c r="AC678" s="3">
        <v>0</v>
      </c>
      <c r="AD678" s="3">
        <v>136.40277777777774</v>
      </c>
      <c r="AE678" s="3">
        <v>0</v>
      </c>
      <c r="AF678" s="3">
        <v>0</v>
      </c>
      <c r="AG678" s="3">
        <v>1.6444444444444444</v>
      </c>
      <c r="AH678" s="1" t="s">
        <v>676</v>
      </c>
      <c r="AI678" s="17">
        <v>3</v>
      </c>
      <c r="AJ678" s="1"/>
    </row>
    <row r="679" spans="1:36" x14ac:dyDescent="0.2">
      <c r="A679" s="1" t="s">
        <v>681</v>
      </c>
      <c r="B679" s="1" t="s">
        <v>1360</v>
      </c>
      <c r="C679" s="1" t="s">
        <v>1686</v>
      </c>
      <c r="D679" s="1" t="s">
        <v>1731</v>
      </c>
      <c r="E679" s="3">
        <v>140.87777777777777</v>
      </c>
      <c r="F679" s="3">
        <v>35.274555555555558</v>
      </c>
      <c r="G679" s="3">
        <v>0</v>
      </c>
      <c r="H679" s="3">
        <v>10.786222222222225</v>
      </c>
      <c r="I679" s="3">
        <v>16.111111111111111</v>
      </c>
      <c r="J679" s="3">
        <v>0</v>
      </c>
      <c r="K679" s="3">
        <v>9.6877777777777805</v>
      </c>
      <c r="L679" s="3">
        <v>5.0155555555555553</v>
      </c>
      <c r="M679" s="3">
        <v>18.343333333333334</v>
      </c>
      <c r="N679" s="3">
        <v>0</v>
      </c>
      <c r="O679" s="3">
        <f>SUM(Table2[[#This Row],[Qualified Social Work Staff Hours]:[Other Social Work Staff Hours]])/Table2[[#This Row],[MDS Census]]</f>
        <v>0.13020742960801326</v>
      </c>
      <c r="P679" s="3">
        <v>0</v>
      </c>
      <c r="Q679" s="3">
        <v>0</v>
      </c>
      <c r="R679" s="3">
        <f>SUM(Table2[[#This Row],[Qualified Activities Professional Hours]:[Other Activities Professional Hours]])/Table2[[#This Row],[MDS Census]]</f>
        <v>0</v>
      </c>
      <c r="S679" s="3">
        <v>6.994444444444448</v>
      </c>
      <c r="T679" s="3">
        <v>13.771111111111113</v>
      </c>
      <c r="U679" s="3">
        <v>0</v>
      </c>
      <c r="V679" s="3">
        <f>SUM(Table2[[#This Row],[Occupational Therapist Hours]:[OT Aide Hours]])/Table2[[#This Row],[MDS Census]]</f>
        <v>0.14740121460683026</v>
      </c>
      <c r="W679" s="3">
        <v>8.9722222222222197</v>
      </c>
      <c r="X679" s="3">
        <v>1.7577777777777777</v>
      </c>
      <c r="Y679" s="3">
        <v>0</v>
      </c>
      <c r="Z679" s="3">
        <f>SUM(Table2[[#This Row],[Physical Therapist (PT) Hours]:[PT Aide Hours]])/Table2[[#This Row],[MDS Census]]</f>
        <v>7.6165312721823475E-2</v>
      </c>
      <c r="AA679" s="3">
        <v>2.2833333333333337</v>
      </c>
      <c r="AB679" s="3">
        <v>0</v>
      </c>
      <c r="AC679" s="3">
        <v>0</v>
      </c>
      <c r="AD679" s="3">
        <v>181.19744444444439</v>
      </c>
      <c r="AE679" s="3">
        <v>0</v>
      </c>
      <c r="AF679" s="3">
        <v>0</v>
      </c>
      <c r="AG679" s="3">
        <v>6.6955555555555559</v>
      </c>
      <c r="AH679" s="1" t="s">
        <v>677</v>
      </c>
      <c r="AI679" s="17">
        <v>3</v>
      </c>
      <c r="AJ679" s="1"/>
    </row>
    <row r="680" spans="1:36" x14ac:dyDescent="0.2">
      <c r="A680" s="1" t="s">
        <v>681</v>
      </c>
      <c r="B680" s="1" t="s">
        <v>1361</v>
      </c>
      <c r="C680" s="1" t="s">
        <v>1443</v>
      </c>
      <c r="D680" s="1" t="s">
        <v>1727</v>
      </c>
      <c r="E680" s="3">
        <v>73.288888888888891</v>
      </c>
      <c r="F680" s="3">
        <v>30.796444444444443</v>
      </c>
      <c r="G680" s="3">
        <v>0</v>
      </c>
      <c r="H680" s="3">
        <v>3.3592222222222232</v>
      </c>
      <c r="I680" s="3">
        <v>11.166666666666666</v>
      </c>
      <c r="J680" s="3">
        <v>0</v>
      </c>
      <c r="K680" s="3">
        <v>0</v>
      </c>
      <c r="L680" s="3">
        <v>1.500111111111111</v>
      </c>
      <c r="M680" s="3">
        <v>13.656777777777776</v>
      </c>
      <c r="N680" s="3">
        <v>0</v>
      </c>
      <c r="O680" s="3">
        <f>SUM(Table2[[#This Row],[Qualified Social Work Staff Hours]:[Other Social Work Staff Hours]])/Table2[[#This Row],[MDS Census]]</f>
        <v>0.18634172225591264</v>
      </c>
      <c r="P680" s="3">
        <v>0</v>
      </c>
      <c r="Q680" s="3">
        <v>0</v>
      </c>
      <c r="R680" s="3">
        <f>SUM(Table2[[#This Row],[Qualified Activities Professional Hours]:[Other Activities Professional Hours]])/Table2[[#This Row],[MDS Census]]</f>
        <v>0</v>
      </c>
      <c r="S680" s="3">
        <v>0.60277777777777775</v>
      </c>
      <c r="T680" s="3">
        <v>1.8354444444444442</v>
      </c>
      <c r="U680" s="3">
        <v>0</v>
      </c>
      <c r="V680" s="3">
        <f>SUM(Table2[[#This Row],[Occupational Therapist Hours]:[OT Aide Hours]])/Table2[[#This Row],[MDS Census]]</f>
        <v>3.3268647665251665E-2</v>
      </c>
      <c r="W680" s="3">
        <v>4.2108888888888885</v>
      </c>
      <c r="X680" s="3">
        <v>7.6147777777777756</v>
      </c>
      <c r="Y680" s="3">
        <v>0</v>
      </c>
      <c r="Z680" s="3">
        <f>SUM(Table2[[#This Row],[Physical Therapist (PT) Hours]:[PT Aide Hours]])/Table2[[#This Row],[MDS Census]]</f>
        <v>0.16135688295936926</v>
      </c>
      <c r="AA680" s="3">
        <v>4.5426666666666664</v>
      </c>
      <c r="AB680" s="3">
        <v>0</v>
      </c>
      <c r="AC680" s="3">
        <v>0</v>
      </c>
      <c r="AD680" s="3">
        <v>106.32677777777778</v>
      </c>
      <c r="AE680" s="3">
        <v>0</v>
      </c>
      <c r="AF680" s="3">
        <v>0</v>
      </c>
      <c r="AG680" s="3">
        <v>2.7111111111111112</v>
      </c>
      <c r="AH680" s="1" t="s">
        <v>678</v>
      </c>
      <c r="AI680" s="17">
        <v>3</v>
      </c>
      <c r="AJ680" s="1"/>
    </row>
    <row r="681" spans="1:36" x14ac:dyDescent="0.2">
      <c r="A681" s="1" t="s">
        <v>681</v>
      </c>
      <c r="B681" s="1" t="s">
        <v>1362</v>
      </c>
      <c r="C681" s="1" t="s">
        <v>1474</v>
      </c>
      <c r="D681" s="1" t="s">
        <v>1724</v>
      </c>
      <c r="E681" s="3">
        <v>147.0888888888889</v>
      </c>
      <c r="F681" s="3">
        <v>50.414000000000001</v>
      </c>
      <c r="G681" s="3">
        <v>0.4231111111111111</v>
      </c>
      <c r="H681" s="3">
        <v>9.617222222222221</v>
      </c>
      <c r="I681" s="3">
        <v>16</v>
      </c>
      <c r="J681" s="3">
        <v>0</v>
      </c>
      <c r="K681" s="3">
        <v>2.6775555555555552</v>
      </c>
      <c r="L681" s="3">
        <v>4.0191111111111093</v>
      </c>
      <c r="M681" s="3">
        <v>25.113666666666671</v>
      </c>
      <c r="N681" s="3">
        <v>0</v>
      </c>
      <c r="O681" s="3">
        <f>SUM(Table2[[#This Row],[Qualified Social Work Staff Hours]:[Other Social Work Staff Hours]])/Table2[[#This Row],[MDS Census]]</f>
        <v>0.17073802689227982</v>
      </c>
      <c r="P681" s="3">
        <v>0</v>
      </c>
      <c r="Q681" s="3">
        <v>0</v>
      </c>
      <c r="R681" s="3">
        <f>SUM(Table2[[#This Row],[Qualified Activities Professional Hours]:[Other Activities Professional Hours]])/Table2[[#This Row],[MDS Census]]</f>
        <v>0</v>
      </c>
      <c r="S681" s="3">
        <v>8.3801111111111108</v>
      </c>
      <c r="T681" s="3">
        <v>0</v>
      </c>
      <c r="U681" s="3">
        <v>0</v>
      </c>
      <c r="V681" s="3">
        <f>SUM(Table2[[#This Row],[Occupational Therapist Hours]:[OT Aide Hours]])/Table2[[#This Row],[MDS Census]]</f>
        <v>5.6973107720199416E-2</v>
      </c>
      <c r="W681" s="3">
        <v>5.0813333333333333</v>
      </c>
      <c r="X681" s="3">
        <v>0</v>
      </c>
      <c r="Y681" s="3">
        <v>0</v>
      </c>
      <c r="Z681" s="3">
        <f>SUM(Table2[[#This Row],[Physical Therapist (PT) Hours]:[PT Aide Hours]])/Table2[[#This Row],[MDS Census]]</f>
        <v>3.4546003928085808E-2</v>
      </c>
      <c r="AA681" s="3">
        <v>0</v>
      </c>
      <c r="AB681" s="3">
        <v>0</v>
      </c>
      <c r="AC681" s="3">
        <v>0</v>
      </c>
      <c r="AD681" s="3">
        <v>369.30366666666663</v>
      </c>
      <c r="AE681" s="3">
        <v>0</v>
      </c>
      <c r="AF681" s="3">
        <v>0</v>
      </c>
      <c r="AG681" s="3">
        <v>1.9626666666666666</v>
      </c>
      <c r="AH681" s="1" t="s">
        <v>679</v>
      </c>
      <c r="AI681" s="17">
        <v>3</v>
      </c>
      <c r="AJ681" s="1"/>
    </row>
    <row r="682" spans="1:36" x14ac:dyDescent="0.2">
      <c r="A682" s="1" t="s">
        <v>681</v>
      </c>
      <c r="B682" s="1" t="s">
        <v>1363</v>
      </c>
      <c r="C682" s="1" t="s">
        <v>1467</v>
      </c>
      <c r="D682" s="1" t="s">
        <v>1721</v>
      </c>
      <c r="E682" s="3">
        <v>162.77777777777777</v>
      </c>
      <c r="F682" s="3">
        <v>30.275222222222226</v>
      </c>
      <c r="G682" s="3">
        <v>0.30277777777777776</v>
      </c>
      <c r="H682" s="3">
        <v>8.6595555555555528</v>
      </c>
      <c r="I682" s="3">
        <v>16</v>
      </c>
      <c r="J682" s="3">
        <v>0</v>
      </c>
      <c r="K682" s="3">
        <v>5.7622222222222224</v>
      </c>
      <c r="L682" s="3">
        <v>3.214666666666667</v>
      </c>
      <c r="M682" s="3">
        <v>14.286777777777777</v>
      </c>
      <c r="N682" s="3">
        <v>0</v>
      </c>
      <c r="O682" s="3">
        <f>SUM(Table2[[#This Row],[Qualified Social Work Staff Hours]:[Other Social Work Staff Hours]])/Table2[[#This Row],[MDS Census]]</f>
        <v>8.7768600682593859E-2</v>
      </c>
      <c r="P682" s="3">
        <v>0</v>
      </c>
      <c r="Q682" s="3">
        <v>0</v>
      </c>
      <c r="R682" s="3">
        <f>SUM(Table2[[#This Row],[Qualified Activities Professional Hours]:[Other Activities Professional Hours]])/Table2[[#This Row],[MDS Census]]</f>
        <v>0</v>
      </c>
      <c r="S682" s="3">
        <v>2.0870000000000002</v>
      </c>
      <c r="T682" s="3">
        <v>0</v>
      </c>
      <c r="U682" s="3">
        <v>0</v>
      </c>
      <c r="V682" s="3">
        <f>SUM(Table2[[#This Row],[Occupational Therapist Hours]:[OT Aide Hours]])/Table2[[#This Row],[MDS Census]]</f>
        <v>1.2821160409556316E-2</v>
      </c>
      <c r="W682" s="3">
        <v>3.1885555555555558</v>
      </c>
      <c r="X682" s="3">
        <v>0</v>
      </c>
      <c r="Y682" s="3">
        <v>0</v>
      </c>
      <c r="Z682" s="3">
        <f>SUM(Table2[[#This Row],[Physical Therapist (PT) Hours]:[PT Aide Hours]])/Table2[[#This Row],[MDS Census]]</f>
        <v>1.9588395904436864E-2</v>
      </c>
      <c r="AA682" s="3">
        <v>0</v>
      </c>
      <c r="AB682" s="3">
        <v>0</v>
      </c>
      <c r="AC682" s="3">
        <v>0</v>
      </c>
      <c r="AD682" s="3">
        <v>141.66044444444444</v>
      </c>
      <c r="AE682" s="3">
        <v>0</v>
      </c>
      <c r="AF682" s="3">
        <v>0</v>
      </c>
      <c r="AG682" s="3">
        <v>1.2537777777777777</v>
      </c>
      <c r="AH682" s="1" t="s">
        <v>680</v>
      </c>
      <c r="AI682" s="17">
        <v>3</v>
      </c>
      <c r="AJ682" s="1"/>
    </row>
  </sheetData>
  <pageMargins left="0.7" right="0.7" top="0.75" bottom="0.75" header="0.3" footer="0.3"/>
  <pageSetup orientation="portrait" horizontalDpi="1200" verticalDpi="1200" r:id="rId1"/>
  <ignoredErrors>
    <ignoredError sqref="AH2:AH68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3"/>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1754</v>
      </c>
      <c r="C2" s="15" t="s">
        <v>1833</v>
      </c>
      <c r="D2" s="16"/>
      <c r="F2" s="2" t="s">
        <v>1853</v>
      </c>
      <c r="G2" s="2" t="s">
        <v>1868</v>
      </c>
      <c r="H2" s="25" t="s">
        <v>1866</v>
      </c>
      <c r="I2" s="25" t="s">
        <v>1770</v>
      </c>
    </row>
    <row r="3" spans="2:15" ht="15" customHeight="1" x14ac:dyDescent="0.2">
      <c r="B3" s="8" t="s">
        <v>1840</v>
      </c>
      <c r="C3" s="7">
        <f>AVERAGE(Nurse!E:E)</f>
        <v>89.621226953826039</v>
      </c>
      <c r="D3" s="7"/>
      <c r="F3" s="28" t="s">
        <v>1846</v>
      </c>
      <c r="G3" s="21">
        <f>SUM(Table3[Total Hours Nurse Staffing])</f>
        <v>233723.84233333333</v>
      </c>
      <c r="H3" s="24" t="s">
        <v>1839</v>
      </c>
      <c r="I3" s="22">
        <f>Table30[[#This Row],[State Total]]/C7</f>
        <v>3.8295259795171406</v>
      </c>
    </row>
    <row r="4" spans="2:15" ht="15" customHeight="1" x14ac:dyDescent="0.2">
      <c r="B4" s="9" t="s">
        <v>1781</v>
      </c>
      <c r="C4" s="7">
        <f>SUM(Nurse!J:J)/SUM(Nurse!E:E)</f>
        <v>3.8295259795171406</v>
      </c>
      <c r="D4" s="7"/>
      <c r="F4" s="12" t="s">
        <v>1871</v>
      </c>
      <c r="G4" s="21">
        <f>SUM(Table3[Total Direct Care Staff Hours])</f>
        <v>216344.32888888882</v>
      </c>
      <c r="H4" s="24">
        <f>Table30[[#This Row],[State Total]]/G3</f>
        <v>0.92564081922092434</v>
      </c>
      <c r="I4" s="22">
        <f>Table30[[#This Row],[State Total]]/C7</f>
        <v>3.5447655649080585</v>
      </c>
    </row>
    <row r="5" spans="2:15" ht="15" customHeight="1" thickBot="1" x14ac:dyDescent="0.25">
      <c r="B5" s="10" t="s">
        <v>1905</v>
      </c>
      <c r="C5" s="11">
        <f>SUM(Nurse!L:L)/SUM(Nurse!E:E)</f>
        <v>0.78354763298339536</v>
      </c>
      <c r="D5" s="14"/>
      <c r="F5" s="28" t="s">
        <v>1831</v>
      </c>
      <c r="G5" s="21">
        <f>SUM(Table3[Total RN Hours (w/ Admin, DON)])</f>
        <v>47821.52266666662</v>
      </c>
      <c r="H5" s="24">
        <f>Table30[[#This Row],[State Total]]/G3</f>
        <v>0.204606950618518</v>
      </c>
      <c r="I5" s="22">
        <f>Table30[[#This Row],[State Total]]/C7</f>
        <v>0.78354763298339536</v>
      </c>
      <c r="J5" s="20"/>
      <c r="K5" s="20"/>
      <c r="L5" s="20"/>
      <c r="M5" s="20"/>
      <c r="N5" s="20"/>
      <c r="O5" s="20"/>
    </row>
    <row r="6" spans="2:15" ht="15" customHeight="1" x14ac:dyDescent="0.2">
      <c r="B6" s="18" t="s">
        <v>1834</v>
      </c>
      <c r="C6" s="19">
        <f>COUNTA(Nurse!A:A)-1</f>
        <v>681</v>
      </c>
      <c r="D6" s="1"/>
      <c r="F6" s="27" t="s">
        <v>1847</v>
      </c>
      <c r="G6" s="21">
        <f>SUM(Table3[RN Hours (excl. Admin, DON)])</f>
        <v>32682.104444444474</v>
      </c>
      <c r="H6" s="24">
        <f>Table30[[#This Row],[State Total]]/G3</f>
        <v>0.13983213744121903</v>
      </c>
      <c r="I6" s="22">
        <f>Table30[[#This Row],[State Total]]/C7</f>
        <v>0.5354908031025597</v>
      </c>
      <c r="J6" s="20"/>
      <c r="K6" s="20"/>
      <c r="L6" s="20"/>
      <c r="M6" s="20"/>
      <c r="N6" s="20"/>
      <c r="O6" s="20"/>
    </row>
    <row r="7" spans="2:15" ht="15" customHeight="1" x14ac:dyDescent="0.2">
      <c r="B7" s="18" t="s">
        <v>1835</v>
      </c>
      <c r="C7" s="19">
        <f>SUM(Nurse!E:E)</f>
        <v>61032.055555555533</v>
      </c>
      <c r="D7" s="1"/>
      <c r="F7" s="27" t="s">
        <v>1848</v>
      </c>
      <c r="G7" s="21">
        <f>SUM(Table3[RN Admin Hours])</f>
        <v>11637.459444444423</v>
      </c>
      <c r="H7" s="24">
        <f>Table30[[#This Row],[State Total]]/G3</f>
        <v>4.9791494647119731E-2</v>
      </c>
      <c r="I7" s="22">
        <f>Table30[[#This Row],[State Total]]/C7</f>
        <v>0.19067782231013364</v>
      </c>
      <c r="J7" s="20"/>
      <c r="K7" s="20"/>
      <c r="L7" s="20"/>
      <c r="M7" s="20"/>
      <c r="N7" s="20"/>
      <c r="O7" s="20"/>
    </row>
    <row r="8" spans="2:15" ht="15" customHeight="1" x14ac:dyDescent="0.2">
      <c r="F8" s="27" t="s">
        <v>1849</v>
      </c>
      <c r="G8" s="21">
        <f>SUM(Table3[RN DON Hours])</f>
        <v>3501.9587777777815</v>
      </c>
      <c r="H8" s="24">
        <f>Table30[[#This Row],[State Total]]/G3</f>
        <v>1.4983318530179484E-2</v>
      </c>
      <c r="I8" s="22">
        <f>Table30[[#This Row],[State Total]]/C7</f>
        <v>5.7379007570702911E-2</v>
      </c>
      <c r="J8" s="20"/>
      <c r="K8" s="20"/>
      <c r="L8" s="20"/>
      <c r="M8" s="20"/>
      <c r="N8" s="20"/>
      <c r="O8" s="20"/>
    </row>
    <row r="9" spans="2:15" ht="15" customHeight="1" x14ac:dyDescent="0.2">
      <c r="F9" s="12" t="s">
        <v>1850</v>
      </c>
      <c r="G9" s="21">
        <f>SUM(Table3[Total LPN Hours (w/ Admin)])</f>
        <v>57309.493111111107</v>
      </c>
      <c r="H9" s="24">
        <f>Table30[[#This Row],[State Total]]/G3</f>
        <v>0.24520174124716465</v>
      </c>
      <c r="I9" s="22">
        <f>Table30[[#This Row],[State Total]]/C7</f>
        <v>0.93900643832885666</v>
      </c>
      <c r="J9" s="20"/>
      <c r="K9" s="20"/>
      <c r="L9" s="20"/>
      <c r="M9" s="20"/>
      <c r="N9" s="20"/>
      <c r="O9" s="20"/>
    </row>
    <row r="10" spans="2:15" ht="15" customHeight="1" x14ac:dyDescent="0.2">
      <c r="F10" s="27" t="s">
        <v>1854</v>
      </c>
      <c r="G10" s="21">
        <f>SUM(Table3[LPN Hours (excl. Admin)])</f>
        <v>55069.397888888867</v>
      </c>
      <c r="H10" s="24">
        <f>Table30[[#This Row],[State Total]]/G3</f>
        <v>0.23561737364538848</v>
      </c>
      <c r="I10" s="22">
        <f>Table30[[#This Row],[State Total]]/C7</f>
        <v>0.90230285360061235</v>
      </c>
      <c r="J10" s="20"/>
      <c r="K10" s="20"/>
      <c r="L10" s="20"/>
      <c r="M10" s="20"/>
      <c r="N10" s="20"/>
      <c r="O10" s="20"/>
    </row>
    <row r="11" spans="2:15" ht="15" customHeight="1" x14ac:dyDescent="0.2">
      <c r="F11" s="27" t="s">
        <v>1851</v>
      </c>
      <c r="G11" s="21">
        <f>SUM(Table3[LPN Admin Hours])</f>
        <v>2240.0952222222227</v>
      </c>
      <c r="H11" s="24">
        <f>Table30[[#This Row],[State Total]]/G3</f>
        <v>9.5843676017760889E-3</v>
      </c>
      <c r="I11" s="22">
        <f>Table30[[#This Row],[State Total]]/C7</f>
        <v>3.6703584728243921E-2</v>
      </c>
      <c r="J11" s="20"/>
      <c r="K11" s="20"/>
      <c r="L11" s="20"/>
      <c r="M11" s="20"/>
      <c r="N11" s="20"/>
      <c r="O11" s="20"/>
    </row>
    <row r="12" spans="2:15" ht="15" customHeight="1" x14ac:dyDescent="0.2">
      <c r="F12" s="12" t="s">
        <v>1855</v>
      </c>
      <c r="G12" s="21">
        <f>SUM(Table3[Total CNA, NA TR, Med Aide/Tech Hours])</f>
        <v>128592.82655555573</v>
      </c>
      <c r="H12" s="24">
        <f>Table30[[#This Row],[State Total]]/G3</f>
        <v>0.55019130813431782</v>
      </c>
      <c r="I12" s="22">
        <f>Table30[[#This Row],[State Total]]/C7</f>
        <v>2.1069719082048906</v>
      </c>
      <c r="J12" s="20"/>
      <c r="K12" s="20"/>
      <c r="L12" s="20"/>
      <c r="M12" s="20"/>
      <c r="N12" s="20"/>
      <c r="O12" s="20"/>
    </row>
    <row r="13" spans="2:15" ht="15" customHeight="1" x14ac:dyDescent="0.2">
      <c r="F13" s="27" t="s">
        <v>1769</v>
      </c>
      <c r="G13" s="21">
        <f>SUM(Table3[CNA Hours])</f>
        <v>123816.65577777776</v>
      </c>
      <c r="H13" s="24">
        <f>Table30[[#This Row],[State Total]]/G3</f>
        <v>0.52975620519361633</v>
      </c>
      <c r="I13" s="22">
        <f>Table30[[#This Row],[State Total]]/C7</f>
        <v>2.0287151505993668</v>
      </c>
      <c r="J13" s="20"/>
      <c r="K13" s="20"/>
      <c r="L13" s="20"/>
      <c r="M13" s="20"/>
      <c r="N13" s="20"/>
      <c r="O13" s="20"/>
    </row>
    <row r="14" spans="2:15" ht="15" customHeight="1" x14ac:dyDescent="0.2">
      <c r="F14" s="27" t="s">
        <v>1836</v>
      </c>
      <c r="G14" s="21">
        <f>SUM(Table3[NA TR Hours])</f>
        <v>4616.9958888888905</v>
      </c>
      <c r="H14" s="24">
        <f>Table30[[#This Row],[State Total]]/G3</f>
        <v>1.9754064637976482E-2</v>
      </c>
      <c r="I14" s="22">
        <f>Table30[[#This Row],[State Total]]/C7</f>
        <v>7.5648703732191791E-2</v>
      </c>
    </row>
    <row r="15" spans="2:15" ht="15" customHeight="1" x14ac:dyDescent="0.2">
      <c r="F15" s="29" t="s">
        <v>1828</v>
      </c>
      <c r="G15" s="23">
        <f>SUM(Table3[Med Aide/Tech Hours])</f>
        <v>159.17488888888886</v>
      </c>
      <c r="H15" s="24">
        <f>Table30[[#This Row],[State Total]]/G3</f>
        <v>6.8103830272427275E-4</v>
      </c>
      <c r="I15" s="22">
        <f>Table30[[#This Row],[State Total]]/C7</f>
        <v>2.6080538733288614E-3</v>
      </c>
    </row>
    <row r="16" spans="2:15" ht="15" customHeight="1" x14ac:dyDescent="0.2"/>
    <row r="17" spans="6:7" ht="15" customHeight="1" x14ac:dyDescent="0.2"/>
    <row r="18" spans="6:7" ht="15" customHeight="1" x14ac:dyDescent="0.2">
      <c r="F18" s="2" t="s">
        <v>1864</v>
      </c>
      <c r="G18" s="2" t="s">
        <v>1868</v>
      </c>
    </row>
    <row r="19" spans="6:7" ht="15" customHeight="1" x14ac:dyDescent="0.2">
      <c r="F19" s="2" t="s">
        <v>1856</v>
      </c>
      <c r="G19" s="12">
        <f>SUM(Table3[RN Hours Contract])</f>
        <v>2528.0825555555575</v>
      </c>
    </row>
    <row r="20" spans="6:7" ht="15" customHeight="1" x14ac:dyDescent="0.2">
      <c r="F20" s="2" t="s">
        <v>1857</v>
      </c>
      <c r="G20" s="12">
        <f>SUM(Table3[RN Admin Hours Contract])</f>
        <v>198.10666666666677</v>
      </c>
    </row>
    <row r="21" spans="6:7" ht="15" customHeight="1" x14ac:dyDescent="0.2">
      <c r="F21" s="2" t="s">
        <v>1858</v>
      </c>
      <c r="G21" s="12">
        <f>SUM(Table3[RN DON Hours Contract])</f>
        <v>85.769555555555584</v>
      </c>
    </row>
    <row r="22" spans="6:7" ht="15" customHeight="1" x14ac:dyDescent="0.2">
      <c r="F22" s="2" t="s">
        <v>1859</v>
      </c>
      <c r="G22" s="12">
        <f>SUM(Table3[LPN Hours Contract])</f>
        <v>6299.9115555555572</v>
      </c>
    </row>
    <row r="23" spans="6:7" ht="15" customHeight="1" x14ac:dyDescent="0.2">
      <c r="F23" s="2" t="s">
        <v>1860</v>
      </c>
      <c r="G23" s="12">
        <f>SUM(Table3[LPN Admin Hours Contract])</f>
        <v>39.349111111111114</v>
      </c>
    </row>
    <row r="24" spans="6:7" ht="15" customHeight="1" x14ac:dyDescent="0.2">
      <c r="F24" s="2" t="s">
        <v>1861</v>
      </c>
      <c r="G24" s="12">
        <f>SUM(Table3[CNA Hours Contract])</f>
        <v>10638.933555555554</v>
      </c>
    </row>
    <row r="25" spans="6:7" ht="15" customHeight="1" x14ac:dyDescent="0.2">
      <c r="F25" s="2" t="s">
        <v>1862</v>
      </c>
      <c r="G25" s="12">
        <f>SUM(Table3[NA TR Hours Contract])</f>
        <v>30.20066666666666</v>
      </c>
    </row>
    <row r="26" spans="6:7" ht="15" customHeight="1" x14ac:dyDescent="0.2">
      <c r="F26" s="2" t="s">
        <v>1863</v>
      </c>
      <c r="G26" s="12">
        <f>SUM(Table3[Med Aide Hours Contract])</f>
        <v>0.34444444444444444</v>
      </c>
    </row>
    <row r="27" spans="6:7" ht="15" customHeight="1" x14ac:dyDescent="0.2">
      <c r="F27" s="2" t="s">
        <v>1852</v>
      </c>
      <c r="G27" s="12">
        <f>SUM(G19:G26)</f>
        <v>19820.698111111109</v>
      </c>
    </row>
    <row r="28" spans="6:7" ht="15" customHeight="1" x14ac:dyDescent="0.2">
      <c r="F28" s="2" t="s">
        <v>1867</v>
      </c>
      <c r="G28" s="26">
        <f>G27/G3</f>
        <v>8.4803920358467899E-2</v>
      </c>
    </row>
    <row r="29" spans="6:7" ht="15" customHeight="1" x14ac:dyDescent="0.2"/>
    <row r="30" spans="6:7" ht="15" customHeight="1" x14ac:dyDescent="0.2">
      <c r="G30" s="12"/>
    </row>
    <row r="31" spans="6:7" ht="15" customHeight="1" x14ac:dyDescent="0.2"/>
    <row r="32" spans="6:7" ht="15" customHeight="1" x14ac:dyDescent="0.2">
      <c r="F32" s="2" t="s">
        <v>1853</v>
      </c>
      <c r="G32" s="25" t="s">
        <v>1770</v>
      </c>
    </row>
    <row r="33" spans="6:7" ht="15" customHeight="1" x14ac:dyDescent="0.2">
      <c r="F33" s="28" t="s">
        <v>1832</v>
      </c>
      <c r="G33" s="22">
        <f>I3</f>
        <v>3.8295259795171406</v>
      </c>
    </row>
    <row r="34" spans="6:7" ht="15" customHeight="1" x14ac:dyDescent="0.2">
      <c r="F34" s="12" t="s">
        <v>1865</v>
      </c>
      <c r="G34" s="22">
        <f>I5</f>
        <v>0.78354763298339536</v>
      </c>
    </row>
    <row r="35" spans="6:7" ht="15" customHeight="1" x14ac:dyDescent="0.2">
      <c r="F35" s="12" t="s">
        <v>1771</v>
      </c>
      <c r="G35" s="22">
        <f>I9</f>
        <v>0.93900643832885666</v>
      </c>
    </row>
    <row r="36" spans="6:7" ht="15" customHeight="1" x14ac:dyDescent="0.2">
      <c r="F36" s="12" t="s">
        <v>1869</v>
      </c>
      <c r="G36" s="22">
        <f>I12</f>
        <v>2.1069719082048906</v>
      </c>
    </row>
    <row r="37" spans="6:7" ht="15" customHeight="1" x14ac:dyDescent="0.2"/>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Data'!$F$32:$G$36</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71FE7-5041-4977-9744-0853A0129777}">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1872</v>
      </c>
      <c r="D2" s="31"/>
    </row>
    <row r="3" spans="2:4" x14ac:dyDescent="0.2">
      <c r="C3" s="32" t="s">
        <v>1769</v>
      </c>
      <c r="D3" s="33" t="s">
        <v>1873</v>
      </c>
    </row>
    <row r="4" spans="2:4" x14ac:dyDescent="0.2">
      <c r="C4" s="34" t="s">
        <v>1770</v>
      </c>
      <c r="D4" s="35" t="s">
        <v>1874</v>
      </c>
    </row>
    <row r="5" spans="2:4" x14ac:dyDescent="0.2">
      <c r="C5" s="34" t="s">
        <v>1771</v>
      </c>
      <c r="D5" s="35" t="s">
        <v>1875</v>
      </c>
    </row>
    <row r="6" spans="2:4" ht="15.75" customHeight="1" x14ac:dyDescent="0.2">
      <c r="C6" s="34" t="s">
        <v>1828</v>
      </c>
      <c r="D6" s="35" t="s">
        <v>1876</v>
      </c>
    </row>
    <row r="7" spans="2:4" ht="15.5" customHeight="1" x14ac:dyDescent="0.2">
      <c r="C7" s="34" t="s">
        <v>1836</v>
      </c>
      <c r="D7" s="35" t="s">
        <v>1877</v>
      </c>
    </row>
    <row r="8" spans="2:4" x14ac:dyDescent="0.2">
      <c r="C8" s="34" t="s">
        <v>1878</v>
      </c>
      <c r="D8" s="35" t="s">
        <v>1879</v>
      </c>
    </row>
    <row r="9" spans="2:4" x14ac:dyDescent="0.2">
      <c r="C9" s="36" t="s">
        <v>1880</v>
      </c>
      <c r="D9" s="34" t="s">
        <v>1881</v>
      </c>
    </row>
    <row r="10" spans="2:4" x14ac:dyDescent="0.2">
      <c r="B10" s="37"/>
      <c r="C10" s="34" t="s">
        <v>1882</v>
      </c>
      <c r="D10" s="35" t="s">
        <v>1883</v>
      </c>
    </row>
    <row r="11" spans="2:4" x14ac:dyDescent="0.2">
      <c r="C11" s="34" t="s">
        <v>681</v>
      </c>
      <c r="D11" s="35" t="s">
        <v>1884</v>
      </c>
    </row>
    <row r="12" spans="2:4" x14ac:dyDescent="0.2">
      <c r="C12" s="34" t="s">
        <v>1885</v>
      </c>
      <c r="D12" s="35" t="s">
        <v>1886</v>
      </c>
    </row>
    <row r="13" spans="2:4" x14ac:dyDescent="0.2">
      <c r="C13" s="34" t="s">
        <v>1882</v>
      </c>
      <c r="D13" s="35" t="s">
        <v>1883</v>
      </c>
    </row>
    <row r="14" spans="2:4" x14ac:dyDescent="0.2">
      <c r="C14" s="34" t="s">
        <v>681</v>
      </c>
      <c r="D14" s="35" t="s">
        <v>1887</v>
      </c>
    </row>
    <row r="15" spans="2:4" x14ac:dyDescent="0.2">
      <c r="C15" s="38" t="s">
        <v>1885</v>
      </c>
      <c r="D15" s="39" t="s">
        <v>1886</v>
      </c>
    </row>
    <row r="17" spans="3:4" ht="24" x14ac:dyDescent="0.3">
      <c r="C17" s="30" t="s">
        <v>1888</v>
      </c>
      <c r="D17" s="31"/>
    </row>
    <row r="18" spans="3:4" x14ac:dyDescent="0.2">
      <c r="C18" s="34" t="s">
        <v>1770</v>
      </c>
      <c r="D18" s="35" t="s">
        <v>1889</v>
      </c>
    </row>
    <row r="19" spans="3:4" x14ac:dyDescent="0.2">
      <c r="C19" s="34" t="s">
        <v>1832</v>
      </c>
      <c r="D19" s="35" t="s">
        <v>1890</v>
      </c>
    </row>
    <row r="20" spans="3:4" x14ac:dyDescent="0.2">
      <c r="C20" s="36" t="s">
        <v>1891</v>
      </c>
      <c r="D20" s="34" t="s">
        <v>1892</v>
      </c>
    </row>
    <row r="21" spans="3:4" x14ac:dyDescent="0.2">
      <c r="C21" s="34" t="s">
        <v>1893</v>
      </c>
      <c r="D21" s="35" t="s">
        <v>1894</v>
      </c>
    </row>
    <row r="22" spans="3:4" x14ac:dyDescent="0.2">
      <c r="C22" s="34" t="s">
        <v>1895</v>
      </c>
      <c r="D22" s="35" t="s">
        <v>1896</v>
      </c>
    </row>
    <row r="23" spans="3:4" x14ac:dyDescent="0.2">
      <c r="C23" s="34" t="s">
        <v>1897</v>
      </c>
      <c r="D23" s="35" t="s">
        <v>1898</v>
      </c>
    </row>
    <row r="24" spans="3:4" x14ac:dyDescent="0.2">
      <c r="C24" s="34" t="s">
        <v>1899</v>
      </c>
      <c r="D24" s="35" t="s">
        <v>1900</v>
      </c>
    </row>
    <row r="25" spans="3:4" x14ac:dyDescent="0.2">
      <c r="C25" s="34" t="s">
        <v>1831</v>
      </c>
      <c r="D25" s="35" t="s">
        <v>1901</v>
      </c>
    </row>
    <row r="26" spans="3:4" x14ac:dyDescent="0.2">
      <c r="C26" s="34" t="s">
        <v>1895</v>
      </c>
      <c r="D26" s="35" t="s">
        <v>1896</v>
      </c>
    </row>
    <row r="27" spans="3:4" x14ac:dyDescent="0.2">
      <c r="C27" s="34" t="s">
        <v>1897</v>
      </c>
      <c r="D27" s="35" t="s">
        <v>1898</v>
      </c>
    </row>
    <row r="28" spans="3:4" x14ac:dyDescent="0.2">
      <c r="C28" s="38" t="s">
        <v>1899</v>
      </c>
      <c r="D28" s="39" t="s">
        <v>1900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s q m i d = " 2 2 7 a d c 4 6 - e 6 7 d - 4 4 3 9 - 9 9 f 0 - 5 f b e 7 0 9 a f 9 5 c "   x m l n s = " h t t p : / / s c h e m a s . m i c r o s o f t . c o m / D a t a M a s h u p " > A A A A A B Q D A A B Q S w M E F A A C A A g A K 2 g 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K 2 g 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o B F M o i k e 4 D g A A A B E A A A A T A B w A R m 9 y b X V s Y X M v U 2 V j d G l v b j E u b S C i G A A o o B Q A A A A A A A A A A A A A A A A A A A A A A A A A A A A r T k 0 u y c z P U w i G 0 I b W A F B L A Q I t A B Q A A g A I A C t o B F N + K R 6 K p A A A A P U A A A A S A A A A A A A A A A A A A A A A A A A A A A B D b 2 5 m a W c v U G F j a 2 F n Z S 5 4 b W x Q S w E C L Q A U A A I A C A A r a A R T D 8 r p q 6 Q A A A D p A A A A E w A A A A A A A A A A A A A A A A D w A A A A W 0 N v b n R l b n R f V H l w Z X N d L n h t b F B L A Q I t A B Q A A g A I A C t o 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C E i b I g c L / x 3 t 4 F + e k F k U X + R A 4 V g 4 F E H r J 8 F H i Y r s u m 0 w A A A A A O g A A A A A I A A C A A A A B Y h C S Y T I a O X V K 4 e 6 i i u Z O m U w 9 G C 5 g 2 f a U p d V 1 0 / y R D N 1 A A A A C h D 6 G k + q J T 5 D 9 s s r t l z x c Z i C 3 c I P e 5 l 4 u A F f o Y O D X q Q s Z D + z b v E m m F 6 t 2 J h D t v T I l M 4 2 b b C l T G r G e c F v A N N i J D V 7 0 O H Y D Y J k 8 3 c 3 o r a H w 3 r 0 A A A A C t W r T N + t p Z / m a F D U 4 E O C b B p 0 u k Q t z V i 6 N d f I + 5 n l v k x Y S l F U e y k D X R G U o t T R B r B S h 8 E h D 5 5 H 0 i x z B w L 9 x f 4 + R 8 < / 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90438F-65AC-4696-B849-6BA41A9EDB64}">
  <ds:schemaRefs>
    <ds:schemaRef ds:uri="http://schemas.microsoft.com/DataMashup"/>
  </ds:schemaRefs>
</ds:datastoreItem>
</file>

<file path=customXml/itemProps3.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4.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2021-08-13T19:11:51Z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